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dmdin04\Desktop\DIRECCIONAMIENTO LILIANA\INDICADOR PLAN DE GESTIÓN\2020\III TRIMESTRE 2020\"/>
    </mc:Choice>
  </mc:AlternateContent>
  <bookViews>
    <workbookView xWindow="0" yWindow="0" windowWidth="20490" windowHeight="7155" tabRatio="612"/>
  </bookViews>
  <sheets>
    <sheet name="POA 2020-III TRIMESTRE" sheetId="1" r:id="rId1"/>
  </sheets>
  <definedNames>
    <definedName name="_xlnm._FilterDatabase" localSheetId="0" hidden="1">'POA 2020-III TRIMESTRE'!$A$7:$CU$7</definedName>
  </definedNames>
  <calcPr calcId="152511"/>
</workbook>
</file>

<file path=xl/calcChain.xml><?xml version="1.0" encoding="utf-8"?>
<calcChain xmlns="http://schemas.openxmlformats.org/spreadsheetml/2006/main">
  <c r="CX91" i="1" l="1"/>
  <c r="CX90" i="1"/>
  <c r="CS80" i="1" l="1"/>
  <c r="CN90" i="1"/>
  <c r="CS90" i="1" s="1"/>
  <c r="CS10" i="1"/>
  <c r="CN86" i="1"/>
  <c r="CS86" i="1" s="1"/>
  <c r="CN84" i="1"/>
  <c r="CN79" i="1"/>
  <c r="CN78" i="1"/>
  <c r="CN73" i="1"/>
  <c r="CS73" i="1" s="1"/>
  <c r="CN72" i="1"/>
  <c r="CN71" i="1"/>
  <c r="CS71" i="1" s="1"/>
  <c r="CN70" i="1"/>
  <c r="CS70" i="1" s="1"/>
  <c r="CN68" i="1"/>
  <c r="CN67" i="1"/>
  <c r="CN66" i="1"/>
  <c r="CN63" i="1"/>
  <c r="CN62" i="1"/>
  <c r="CN60" i="1"/>
  <c r="CN59" i="1"/>
  <c r="CN57" i="1"/>
  <c r="CN56" i="1"/>
  <c r="CN55" i="1"/>
  <c r="CN54" i="1"/>
  <c r="CN52" i="1"/>
  <c r="CS52" i="1" s="1"/>
  <c r="CN51" i="1"/>
  <c r="CS51" i="1" s="1"/>
  <c r="CN50" i="1"/>
  <c r="CN49" i="1"/>
  <c r="CS49" i="1" s="1"/>
  <c r="CN48" i="1"/>
  <c r="CS48" i="1" s="1"/>
  <c r="CN47" i="1"/>
  <c r="CS47" i="1" s="1"/>
  <c r="CN46" i="1"/>
  <c r="CS46" i="1" s="1"/>
  <c r="CN45" i="1"/>
  <c r="CS45" i="1" s="1"/>
  <c r="CN44" i="1"/>
  <c r="CS44" i="1" s="1"/>
  <c r="CN43" i="1"/>
  <c r="CS43" i="1" s="1"/>
  <c r="CN42" i="1"/>
  <c r="CN41" i="1"/>
  <c r="CS41" i="1" s="1"/>
  <c r="CN37" i="1"/>
  <c r="CS37" i="1" s="1"/>
  <c r="CN36" i="1"/>
  <c r="CN35" i="1"/>
  <c r="CN34" i="1"/>
  <c r="CN33" i="1"/>
  <c r="CS33" i="1" s="1"/>
  <c r="CN32" i="1"/>
  <c r="CS32" i="1" s="1"/>
  <c r="CN31" i="1"/>
  <c r="CS31" i="1" s="1"/>
  <c r="CN30" i="1"/>
  <c r="CN29" i="1"/>
  <c r="CN26" i="1"/>
  <c r="CS26" i="1" s="1"/>
  <c r="CN25" i="1"/>
  <c r="CS25" i="1" s="1"/>
  <c r="CN24" i="1"/>
  <c r="CN23" i="1"/>
  <c r="CN22" i="1"/>
  <c r="CN21" i="1"/>
  <c r="CS21" i="1" s="1"/>
  <c r="CN20" i="1"/>
  <c r="CS20" i="1" s="1"/>
  <c r="CN19" i="1"/>
  <c r="CS19" i="1" s="1"/>
  <c r="CN18" i="1"/>
  <c r="CS18" i="1" s="1"/>
  <c r="CN17" i="1"/>
  <c r="CS17" i="1" s="1"/>
  <c r="CN16" i="1"/>
  <c r="CS16" i="1" s="1"/>
  <c r="CN15" i="1"/>
  <c r="CS15" i="1" s="1"/>
  <c r="CN14" i="1"/>
  <c r="CS14" i="1" s="1"/>
  <c r="CN13" i="1"/>
  <c r="CS13" i="1" s="1"/>
  <c r="CN12" i="1"/>
  <c r="CS12" i="1" s="1"/>
  <c r="CN9" i="1"/>
  <c r="CG90" i="1"/>
  <c r="CL90" i="1" s="1"/>
  <c r="CG86" i="1"/>
  <c r="CL86" i="1" s="1"/>
  <c r="CG84" i="1"/>
  <c r="CG79" i="1"/>
  <c r="CG78" i="1"/>
  <c r="CG73" i="1"/>
  <c r="CL73" i="1" s="1"/>
  <c r="CG72" i="1"/>
  <c r="CG71" i="1"/>
  <c r="CL71" i="1" s="1"/>
  <c r="CG70" i="1"/>
  <c r="CL70" i="1" s="1"/>
  <c r="CG67" i="1"/>
  <c r="CG66" i="1"/>
  <c r="CG63" i="1"/>
  <c r="CL63" i="1" s="1"/>
  <c r="CG62" i="1"/>
  <c r="CG60" i="1"/>
  <c r="CG59" i="1"/>
  <c r="CG57" i="1"/>
  <c r="CG56" i="1"/>
  <c r="CG55" i="1"/>
  <c r="CG54" i="1"/>
  <c r="CG52" i="1"/>
  <c r="CL52" i="1" s="1"/>
  <c r="CG51" i="1"/>
  <c r="CL51" i="1" s="1"/>
  <c r="CG50" i="1"/>
  <c r="CG49" i="1"/>
  <c r="CL49" i="1" s="1"/>
  <c r="CG48" i="1"/>
  <c r="CL48" i="1" s="1"/>
  <c r="CG47" i="1"/>
  <c r="CL47" i="1" s="1"/>
  <c r="CG46" i="1"/>
  <c r="CL46" i="1" s="1"/>
  <c r="CG45" i="1"/>
  <c r="CL45" i="1" s="1"/>
  <c r="CG44" i="1"/>
  <c r="CL44" i="1" s="1"/>
  <c r="CG43" i="1"/>
  <c r="CL43" i="1" s="1"/>
  <c r="CG42" i="1"/>
  <c r="CG41" i="1"/>
  <c r="CL41" i="1" s="1"/>
  <c r="CG37" i="1"/>
  <c r="CL37" i="1" s="1"/>
  <c r="CG36" i="1"/>
  <c r="CG35" i="1"/>
  <c r="CG34" i="1"/>
  <c r="CG33" i="1"/>
  <c r="CG32" i="1"/>
  <c r="CG31" i="1"/>
  <c r="CL31" i="1" s="1"/>
  <c r="CG30" i="1"/>
  <c r="CG29" i="1"/>
  <c r="CG26" i="1"/>
  <c r="CL26" i="1" s="1"/>
  <c r="CG25" i="1"/>
  <c r="CL25" i="1" s="1"/>
  <c r="CG24" i="1"/>
  <c r="CG23" i="1"/>
  <c r="CG22" i="1"/>
  <c r="CG21" i="1"/>
  <c r="CL21" i="1" s="1"/>
  <c r="CG20" i="1"/>
  <c r="CL20" i="1" s="1"/>
  <c r="CG19" i="1"/>
  <c r="CL19" i="1" s="1"/>
  <c r="CG18" i="1"/>
  <c r="CL18" i="1" s="1"/>
  <c r="CG17" i="1"/>
  <c r="CL17" i="1" s="1"/>
  <c r="CG16" i="1"/>
  <c r="CL16" i="1" s="1"/>
  <c r="CG15" i="1"/>
  <c r="CL15" i="1" s="1"/>
  <c r="CG14" i="1"/>
  <c r="CL14" i="1" s="1"/>
  <c r="CG13" i="1"/>
  <c r="CL13" i="1" s="1"/>
  <c r="CG12" i="1"/>
  <c r="CL12" i="1" s="1"/>
  <c r="CG9" i="1"/>
  <c r="CL9" i="1" s="1"/>
  <c r="CE80" i="1"/>
  <c r="CE10" i="1"/>
  <c r="BZ90" i="1"/>
  <c r="CE90" i="1" s="1"/>
  <c r="BZ86" i="1"/>
  <c r="CE86" i="1" s="1"/>
  <c r="BZ84" i="1"/>
  <c r="BZ79" i="1"/>
  <c r="BZ78" i="1"/>
  <c r="BZ73" i="1"/>
  <c r="CE73" i="1" s="1"/>
  <c r="BZ72" i="1"/>
  <c r="BZ71" i="1"/>
  <c r="CE71" i="1" s="1"/>
  <c r="BZ70" i="1"/>
  <c r="CE70" i="1" s="1"/>
  <c r="BZ68" i="1"/>
  <c r="BZ67" i="1"/>
  <c r="BZ66" i="1"/>
  <c r="BZ63" i="1"/>
  <c r="BZ62" i="1"/>
  <c r="BZ60" i="1"/>
  <c r="BZ59" i="1"/>
  <c r="BZ56" i="1"/>
  <c r="BZ55" i="1"/>
  <c r="BZ51" i="1"/>
  <c r="CE51" i="1" s="1"/>
  <c r="BZ50" i="1"/>
  <c r="BZ49" i="1"/>
  <c r="CE49" i="1" s="1"/>
  <c r="BZ48" i="1"/>
  <c r="CE48" i="1" s="1"/>
  <c r="BZ47" i="1"/>
  <c r="CE47" i="1" s="1"/>
  <c r="BZ46" i="1"/>
  <c r="CE46" i="1" s="1"/>
  <c r="BZ45" i="1"/>
  <c r="CE45" i="1" s="1"/>
  <c r="BZ44" i="1"/>
  <c r="CE44" i="1" s="1"/>
  <c r="BZ43" i="1"/>
  <c r="CE43" i="1" s="1"/>
  <c r="BZ42" i="1"/>
  <c r="BZ37" i="1"/>
  <c r="CE37" i="1" s="1"/>
  <c r="BZ36" i="1"/>
  <c r="BZ35" i="1"/>
  <c r="BZ34" i="1"/>
  <c r="BZ33" i="1"/>
  <c r="CE33" i="1" s="1"/>
  <c r="BZ30" i="1"/>
  <c r="BZ29" i="1"/>
  <c r="BZ26" i="1"/>
  <c r="CE26" i="1" s="1"/>
  <c r="BZ25" i="1"/>
  <c r="CE25" i="1" s="1"/>
  <c r="BZ24" i="1"/>
  <c r="BZ23" i="1"/>
  <c r="BZ22" i="1"/>
  <c r="BZ21" i="1"/>
  <c r="CE21" i="1" s="1"/>
  <c r="BZ20" i="1"/>
  <c r="CE20" i="1" s="1"/>
  <c r="BZ19" i="1"/>
  <c r="CE19" i="1" s="1"/>
  <c r="BZ18" i="1"/>
  <c r="CE18" i="1" s="1"/>
  <c r="BZ17" i="1"/>
  <c r="CE17" i="1" s="1"/>
  <c r="BZ16" i="1"/>
  <c r="CE16" i="1" s="1"/>
  <c r="BZ15" i="1"/>
  <c r="CE15" i="1" s="1"/>
  <c r="BZ14" i="1"/>
  <c r="CE14" i="1" s="1"/>
  <c r="BZ13" i="1"/>
  <c r="CE13" i="1" s="1"/>
  <c r="BZ12" i="1"/>
  <c r="CE12" i="1" s="1"/>
  <c r="BZ9" i="1"/>
  <c r="CE9" i="1" s="1"/>
  <c r="BX10" i="1"/>
  <c r="BS22" i="1"/>
  <c r="BS23" i="1"/>
  <c r="BS24" i="1"/>
  <c r="BS25" i="1"/>
  <c r="BS26" i="1"/>
  <c r="BX26" i="1" s="1"/>
  <c r="BS29" i="1"/>
  <c r="BS30" i="1"/>
  <c r="BS33" i="1"/>
  <c r="BX33" i="1" s="1"/>
  <c r="BS34" i="1"/>
  <c r="BS35" i="1"/>
  <c r="BS36" i="1"/>
  <c r="BS37" i="1"/>
  <c r="BX37" i="1" s="1"/>
  <c r="BS42" i="1"/>
  <c r="BS43" i="1"/>
  <c r="BS44" i="1"/>
  <c r="BX44" i="1" s="1"/>
  <c r="BS45" i="1"/>
  <c r="BX45" i="1" s="1"/>
  <c r="BS46" i="1"/>
  <c r="BX46" i="1" s="1"/>
  <c r="BS47" i="1"/>
  <c r="BX47" i="1" s="1"/>
  <c r="BS48" i="1"/>
  <c r="BX48" i="1" s="1"/>
  <c r="BS49" i="1"/>
  <c r="BX49" i="1" s="1"/>
  <c r="BS50" i="1"/>
  <c r="BX50" i="1" s="1"/>
  <c r="BS51" i="1"/>
  <c r="BX51" i="1" s="1"/>
  <c r="BS54" i="1"/>
  <c r="BS55" i="1"/>
  <c r="BS56" i="1"/>
  <c r="BS57" i="1"/>
  <c r="BS59" i="1"/>
  <c r="BS60" i="1"/>
  <c r="BS62" i="1"/>
  <c r="BS63" i="1"/>
  <c r="BX63" i="1" s="1"/>
  <c r="BS66" i="1"/>
  <c r="BS67" i="1"/>
  <c r="BS68" i="1"/>
  <c r="BS70" i="1"/>
  <c r="BX70" i="1" s="1"/>
  <c r="BS71" i="1"/>
  <c r="BX71" i="1" s="1"/>
  <c r="BS72" i="1"/>
  <c r="BS73" i="1"/>
  <c r="BX73" i="1" s="1"/>
  <c r="BS78" i="1"/>
  <c r="BX78" i="1" s="1"/>
  <c r="BS79" i="1"/>
  <c r="BS84" i="1"/>
  <c r="BS86" i="1"/>
  <c r="BX86" i="1" s="1"/>
  <c r="BS90" i="1"/>
  <c r="BX90" i="1" s="1"/>
  <c r="BS21" i="1"/>
  <c r="BX21" i="1" s="1"/>
  <c r="BS20" i="1"/>
  <c r="BX20" i="1" s="1"/>
  <c r="BS19" i="1"/>
  <c r="BX19" i="1" s="1"/>
  <c r="BS18" i="1"/>
  <c r="BX18" i="1" s="1"/>
  <c r="BS17" i="1"/>
  <c r="BX17" i="1" s="1"/>
  <c r="BS16" i="1"/>
  <c r="BX16" i="1" s="1"/>
  <c r="BS15" i="1"/>
  <c r="BX15" i="1" s="1"/>
  <c r="BS14" i="1"/>
  <c r="BX14" i="1" s="1"/>
  <c r="BS13" i="1"/>
  <c r="BX13" i="1" s="1"/>
  <c r="BS12" i="1"/>
  <c r="BX12" i="1" s="1"/>
  <c r="BS9" i="1"/>
  <c r="BX9" i="1" s="1"/>
  <c r="CN91" i="1" l="1"/>
  <c r="CG91" i="1"/>
  <c r="BZ91" i="1"/>
  <c r="CP47" i="1" l="1"/>
  <c r="CO47" i="1"/>
  <c r="CJ47" i="1"/>
  <c r="CC47" i="1"/>
  <c r="BV47" i="1"/>
  <c r="CP44" i="1"/>
  <c r="CO44" i="1"/>
  <c r="CJ44" i="1"/>
  <c r="CC44" i="1"/>
  <c r="BV44" i="1"/>
  <c r="CC43" i="1"/>
  <c r="CP43" i="1"/>
  <c r="CO43" i="1"/>
  <c r="CJ43" i="1"/>
  <c r="BV43" i="1"/>
  <c r="BW43" i="1" s="1"/>
  <c r="BX43" i="1" s="1"/>
  <c r="CR42" i="1"/>
  <c r="CS42" i="1" s="1"/>
  <c r="CK42" i="1"/>
  <c r="CL42" i="1" s="1"/>
  <c r="CD42" i="1"/>
  <c r="CE42" i="1" s="1"/>
  <c r="BW42" i="1"/>
  <c r="BX42" i="1" s="1"/>
  <c r="CJ35" i="1"/>
  <c r="CK35" i="1" s="1"/>
  <c r="CL35" i="1" s="1"/>
  <c r="CC35" i="1"/>
  <c r="CD35" i="1" s="1"/>
  <c r="CE35" i="1" s="1"/>
  <c r="BV35" i="1"/>
  <c r="BW35" i="1" s="1"/>
  <c r="BX35" i="1" s="1"/>
  <c r="CR34" i="1"/>
  <c r="CS34" i="1" s="1"/>
  <c r="CK34" i="1"/>
  <c r="CL34" i="1" s="1"/>
  <c r="CD34" i="1"/>
  <c r="CE34" i="1" s="1"/>
  <c r="BW34" i="1"/>
  <c r="BX34" i="1" s="1"/>
  <c r="CP33" i="1"/>
  <c r="CO33" i="1"/>
  <c r="CJ33" i="1"/>
  <c r="CC33" i="1"/>
  <c r="BV33" i="1"/>
  <c r="CQ47" i="1" l="1"/>
  <c r="CQ44" i="1"/>
  <c r="CQ35" i="1"/>
  <c r="CQ33" i="1"/>
  <c r="CQ43" i="1"/>
  <c r="CR35" i="1" l="1"/>
  <c r="CS35" i="1" s="1"/>
  <c r="CP9" i="1"/>
  <c r="CO9" i="1"/>
  <c r="CJ9" i="1"/>
  <c r="CC9" i="1"/>
  <c r="BV9" i="1"/>
  <c r="CQ9" i="1" l="1"/>
  <c r="CR9" i="1" s="1"/>
  <c r="CS9" i="1" s="1"/>
  <c r="CC80" i="1"/>
  <c r="CQ80" i="1"/>
  <c r="CP66" i="1"/>
  <c r="CO66" i="1"/>
  <c r="CJ66" i="1"/>
  <c r="CK66" i="1" s="1"/>
  <c r="CL66" i="1" s="1"/>
  <c r="CC66" i="1"/>
  <c r="CD66" i="1" s="1"/>
  <c r="CE66" i="1" s="1"/>
  <c r="BV66" i="1"/>
  <c r="BW66" i="1" s="1"/>
  <c r="BX66" i="1" s="1"/>
  <c r="CP67" i="1"/>
  <c r="CO67" i="1"/>
  <c r="CJ67" i="1"/>
  <c r="CK67" i="1" s="1"/>
  <c r="CL67" i="1" s="1"/>
  <c r="CC67" i="1"/>
  <c r="CD67" i="1" s="1"/>
  <c r="CE67" i="1" s="1"/>
  <c r="BV67" i="1"/>
  <c r="BW67" i="1" s="1"/>
  <c r="BX67" i="1" s="1"/>
  <c r="CP68" i="1"/>
  <c r="CO68" i="1"/>
  <c r="CQ68" i="1" s="1"/>
  <c r="CR68" i="1" s="1"/>
  <c r="CS68" i="1" s="1"/>
  <c r="CD68" i="1"/>
  <c r="CE68" i="1" s="1"/>
  <c r="CC68" i="1"/>
  <c r="BV68" i="1"/>
  <c r="BW68" i="1" s="1"/>
  <c r="BX68" i="1" s="1"/>
  <c r="CQ66" i="1" l="1"/>
  <c r="CR66" i="1" s="1"/>
  <c r="CS66" i="1" s="1"/>
  <c r="CQ67" i="1"/>
  <c r="CR67" i="1" s="1"/>
  <c r="CS67" i="1" s="1"/>
  <c r="CR61" i="1"/>
  <c r="CK61" i="1"/>
  <c r="CD61" i="1"/>
  <c r="BW61" i="1"/>
  <c r="CP86" i="1" l="1"/>
  <c r="CO86" i="1"/>
  <c r="CJ86" i="1"/>
  <c r="CC86" i="1"/>
  <c r="BV86" i="1"/>
  <c r="CQ86" i="1" l="1"/>
  <c r="CP79" i="1"/>
  <c r="CO79" i="1"/>
  <c r="CQ79" i="1" s="1"/>
  <c r="CR79" i="1" s="1"/>
  <c r="CS79" i="1" s="1"/>
  <c r="CJ79" i="1"/>
  <c r="CK79" i="1" s="1"/>
  <c r="CL79" i="1" s="1"/>
  <c r="CC79" i="1"/>
  <c r="CD79" i="1" s="1"/>
  <c r="CE79" i="1" s="1"/>
  <c r="BV79" i="1"/>
  <c r="BW79" i="1" s="1"/>
  <c r="BX79" i="1" s="1"/>
  <c r="CP48" i="1" l="1"/>
  <c r="CO48" i="1"/>
  <c r="CJ48" i="1"/>
  <c r="CC48" i="1"/>
  <c r="BV48" i="1"/>
  <c r="CP46" i="1"/>
  <c r="CO46" i="1"/>
  <c r="CQ46" i="1" s="1"/>
  <c r="CJ46" i="1"/>
  <c r="CC46" i="1"/>
  <c r="BV46" i="1"/>
  <c r="CP45" i="1"/>
  <c r="CO45" i="1"/>
  <c r="CJ45" i="1"/>
  <c r="CC45" i="1"/>
  <c r="BV45" i="1"/>
  <c r="CQ45" i="1" l="1"/>
  <c r="CQ48" i="1"/>
  <c r="CJ30" i="1"/>
  <c r="CK30" i="1" s="1"/>
  <c r="CL30" i="1" s="1"/>
  <c r="CP30" i="1"/>
  <c r="CO30" i="1"/>
  <c r="CC30" i="1"/>
  <c r="CD30" i="1" s="1"/>
  <c r="CE30" i="1" s="1"/>
  <c r="BV30" i="1"/>
  <c r="BW30" i="1" s="1"/>
  <c r="BX30" i="1" s="1"/>
  <c r="CJ29" i="1"/>
  <c r="CK29" i="1" s="1"/>
  <c r="CL29" i="1" s="1"/>
  <c r="CP29" i="1"/>
  <c r="CO29" i="1"/>
  <c r="CC29" i="1"/>
  <c r="CD29" i="1" s="1"/>
  <c r="CE29" i="1" s="1"/>
  <c r="BV29" i="1"/>
  <c r="BW29" i="1" s="1"/>
  <c r="BX29" i="1" s="1"/>
  <c r="CQ29" i="1" l="1"/>
  <c r="CR29" i="1" s="1"/>
  <c r="CS29" i="1" s="1"/>
  <c r="CQ30" i="1"/>
  <c r="CR30" i="1" s="1"/>
  <c r="CS30" i="1" s="1"/>
  <c r="CP90" i="1"/>
  <c r="CO90" i="1"/>
  <c r="CJ90" i="1"/>
  <c r="CC90" i="1"/>
  <c r="BV90" i="1"/>
  <c r="CQ90" i="1" l="1"/>
  <c r="CP63" i="1"/>
  <c r="CO63" i="1"/>
  <c r="CQ63" i="1" s="1"/>
  <c r="CR63" i="1" s="1"/>
  <c r="CS63" i="1" s="1"/>
  <c r="CJ63" i="1"/>
  <c r="CC63" i="1"/>
  <c r="CD63" i="1" s="1"/>
  <c r="CE63" i="1" s="1"/>
  <c r="BV63" i="1"/>
  <c r="CP62" i="1"/>
  <c r="CO62" i="1"/>
  <c r="CJ62" i="1"/>
  <c r="CK62" i="1" s="1"/>
  <c r="CL62" i="1" s="1"/>
  <c r="CC62" i="1"/>
  <c r="CD62" i="1" s="1"/>
  <c r="CE62" i="1" s="1"/>
  <c r="BV62" i="1"/>
  <c r="BW62" i="1" s="1"/>
  <c r="BX62" i="1" s="1"/>
  <c r="CQ62" i="1" l="1"/>
  <c r="CR62" i="1" s="1"/>
  <c r="CS62" i="1" s="1"/>
  <c r="CQ78" i="1"/>
  <c r="CR78" i="1" s="1"/>
  <c r="CS78" i="1" s="1"/>
  <c r="CJ78" i="1"/>
  <c r="CK78" i="1" s="1"/>
  <c r="CL78" i="1" s="1"/>
  <c r="CC78" i="1"/>
  <c r="CD78" i="1" s="1"/>
  <c r="CE78" i="1" s="1"/>
  <c r="BV78" i="1"/>
  <c r="CP60" i="1" l="1"/>
  <c r="CO60" i="1"/>
  <c r="CJ60" i="1"/>
  <c r="CK60" i="1" s="1"/>
  <c r="CL60" i="1" s="1"/>
  <c r="CC60" i="1"/>
  <c r="CD60" i="1" s="1"/>
  <c r="CE60" i="1" s="1"/>
  <c r="BV60" i="1"/>
  <c r="BW60" i="1" s="1"/>
  <c r="BX60" i="1" s="1"/>
  <c r="CP59" i="1"/>
  <c r="CO59" i="1"/>
  <c r="CJ59" i="1"/>
  <c r="CK59" i="1" s="1"/>
  <c r="CL59" i="1" s="1"/>
  <c r="CC59" i="1"/>
  <c r="CD59" i="1" s="1"/>
  <c r="CE59" i="1" s="1"/>
  <c r="BV59" i="1"/>
  <c r="BW59" i="1" s="1"/>
  <c r="BX59" i="1" s="1"/>
  <c r="CP57" i="1"/>
  <c r="CO57" i="1"/>
  <c r="CJ57" i="1"/>
  <c r="CK57" i="1" s="1"/>
  <c r="CL57" i="1" s="1"/>
  <c r="BV57" i="1"/>
  <c r="BW57" i="1" s="1"/>
  <c r="BX57" i="1" s="1"/>
  <c r="CP56" i="1"/>
  <c r="CO56" i="1"/>
  <c r="CP55" i="1"/>
  <c r="CJ56" i="1"/>
  <c r="CK56" i="1" s="1"/>
  <c r="CL56" i="1" s="1"/>
  <c r="CC56" i="1"/>
  <c r="CD56" i="1" s="1"/>
  <c r="CE56" i="1" s="1"/>
  <c r="BV56" i="1"/>
  <c r="BW56" i="1" s="1"/>
  <c r="BX56" i="1" s="1"/>
  <c r="CO55" i="1"/>
  <c r="CQ55" i="1" s="1"/>
  <c r="CR55" i="1" s="1"/>
  <c r="CS55" i="1" s="1"/>
  <c r="CJ55" i="1"/>
  <c r="CK55" i="1" s="1"/>
  <c r="CL55" i="1" s="1"/>
  <c r="CC55" i="1"/>
  <c r="CD55" i="1" s="1"/>
  <c r="CE55" i="1" s="1"/>
  <c r="CQ57" i="1" l="1"/>
  <c r="CR57" i="1" s="1"/>
  <c r="CS57" i="1" s="1"/>
  <c r="CQ59" i="1"/>
  <c r="CR59" i="1" s="1"/>
  <c r="CS59" i="1" s="1"/>
  <c r="CQ56" i="1"/>
  <c r="CR56" i="1" s="1"/>
  <c r="CS56" i="1" s="1"/>
  <c r="CQ60" i="1"/>
  <c r="CR60" i="1" s="1"/>
  <c r="CS60" i="1" s="1"/>
  <c r="BV55" i="1"/>
  <c r="BW55" i="1" s="1"/>
  <c r="BX55" i="1" s="1"/>
  <c r="CP54" i="1"/>
  <c r="CO54" i="1"/>
  <c r="CQ54" i="1" s="1"/>
  <c r="CR54" i="1" s="1"/>
  <c r="CS54" i="1" s="1"/>
  <c r="CJ54" i="1"/>
  <c r="CK54" i="1" s="1"/>
  <c r="CL54" i="1" s="1"/>
  <c r="BV54" i="1"/>
  <c r="BW54" i="1" s="1"/>
  <c r="BX54" i="1" s="1"/>
  <c r="CP71" i="1" l="1"/>
  <c r="CQ71" i="1" s="1"/>
  <c r="CI71" i="1"/>
  <c r="CJ71" i="1" s="1"/>
  <c r="CB71" i="1"/>
  <c r="CC71" i="1" s="1"/>
  <c r="BU71" i="1"/>
  <c r="BV71" i="1" s="1"/>
  <c r="CP70" i="1"/>
  <c r="CO70" i="1"/>
  <c r="CJ70" i="1"/>
  <c r="CC70" i="1"/>
  <c r="BV70" i="1"/>
  <c r="CP76" i="1"/>
  <c r="CO76" i="1"/>
  <c r="CJ76" i="1"/>
  <c r="CC76" i="1"/>
  <c r="BV76" i="1"/>
  <c r="CQ70" i="1" l="1"/>
  <c r="CQ76" i="1"/>
  <c r="CP73" i="1"/>
  <c r="CO73" i="1"/>
  <c r="CJ73" i="1"/>
  <c r="CC73" i="1"/>
  <c r="BV73" i="1"/>
  <c r="CP72" i="1"/>
  <c r="CO72" i="1"/>
  <c r="CJ72" i="1"/>
  <c r="CK72" i="1" s="1"/>
  <c r="CL72" i="1" s="1"/>
  <c r="CC72" i="1"/>
  <c r="CD72" i="1" s="1"/>
  <c r="CE72" i="1" s="1"/>
  <c r="BV72" i="1"/>
  <c r="BW72" i="1" s="1"/>
  <c r="BX72" i="1" s="1"/>
  <c r="CQ72" i="1" l="1"/>
  <c r="CR72" i="1" s="1"/>
  <c r="CS72" i="1" s="1"/>
  <c r="CQ73" i="1"/>
  <c r="CQ37" i="1"/>
  <c r="CC37" i="1"/>
  <c r="CP36" i="1" l="1"/>
  <c r="CO36" i="1"/>
  <c r="CQ36" i="1" s="1"/>
  <c r="CR36" i="1" s="1"/>
  <c r="CS36" i="1" s="1"/>
  <c r="CJ36" i="1"/>
  <c r="CK36" i="1" s="1"/>
  <c r="CL36" i="1" s="1"/>
  <c r="CD36" i="1"/>
  <c r="CE36" i="1" s="1"/>
  <c r="CC36" i="1"/>
  <c r="BV36" i="1"/>
  <c r="BW36" i="1" s="1"/>
  <c r="BX36" i="1" s="1"/>
  <c r="CP27" i="1" l="1"/>
  <c r="CO27" i="1"/>
  <c r="CQ27" i="1" s="1"/>
  <c r="CR27" i="1" s="1"/>
  <c r="CJ27" i="1"/>
  <c r="CK27" i="1" s="1"/>
  <c r="CC27" i="1"/>
  <c r="CD27" i="1" s="1"/>
  <c r="BV27" i="1"/>
  <c r="BW27" i="1" s="1"/>
  <c r="CJ26" i="1"/>
  <c r="CP26" i="1"/>
  <c r="CO26" i="1"/>
  <c r="CC26" i="1"/>
  <c r="BV26" i="1"/>
  <c r="CO25" i="1"/>
  <c r="CJ25" i="1"/>
  <c r="CP25" i="1"/>
  <c r="CC25" i="1"/>
  <c r="BV25" i="1"/>
  <c r="BW25" i="1" s="1"/>
  <c r="BX25" i="1" s="1"/>
  <c r="CP24" i="1"/>
  <c r="CQ24" i="1" s="1"/>
  <c r="CR24" i="1" s="1"/>
  <c r="CS24" i="1" s="1"/>
  <c r="CO24" i="1"/>
  <c r="CJ24" i="1"/>
  <c r="CK24" i="1" s="1"/>
  <c r="CL24" i="1" s="1"/>
  <c r="CC24" i="1"/>
  <c r="CD24" i="1" s="1"/>
  <c r="CE24" i="1" s="1"/>
  <c r="BV24" i="1"/>
  <c r="BW24" i="1" s="1"/>
  <c r="BX24" i="1" s="1"/>
  <c r="CP23" i="1"/>
  <c r="CO23" i="1"/>
  <c r="CQ23" i="1" s="1"/>
  <c r="CR23" i="1" s="1"/>
  <c r="CS23" i="1" s="1"/>
  <c r="CJ23" i="1"/>
  <c r="CK23" i="1" s="1"/>
  <c r="CL23" i="1" s="1"/>
  <c r="CC23" i="1"/>
  <c r="CD23" i="1" s="1"/>
  <c r="CE23" i="1" s="1"/>
  <c r="BV23" i="1"/>
  <c r="BW23" i="1" s="1"/>
  <c r="BX23" i="1" s="1"/>
  <c r="CQ26" i="1" l="1"/>
  <c r="CQ25" i="1"/>
  <c r="CP22" i="1"/>
  <c r="CO22" i="1"/>
  <c r="CJ22" i="1"/>
  <c r="CK22" i="1" s="1"/>
  <c r="CL22" i="1" s="1"/>
  <c r="CC22" i="1"/>
  <c r="CD22" i="1" s="1"/>
  <c r="CE22" i="1" s="1"/>
  <c r="BV22" i="1"/>
  <c r="BW22" i="1" s="1"/>
  <c r="BX22" i="1" s="1"/>
  <c r="CQ22" i="1" l="1"/>
  <c r="CR22" i="1" s="1"/>
  <c r="CS22" i="1" s="1"/>
  <c r="CO21" i="1"/>
  <c r="CQ21" i="1" s="1"/>
  <c r="CJ21" i="1"/>
  <c r="CC21" i="1"/>
  <c r="BV21" i="1"/>
  <c r="CP20" i="1" l="1"/>
  <c r="CO20" i="1"/>
  <c r="CJ20" i="1"/>
  <c r="CC20" i="1"/>
  <c r="CQ20" i="1" l="1"/>
  <c r="BV20" i="1"/>
  <c r="CQ19" i="1"/>
  <c r="CJ19" i="1"/>
  <c r="CC19" i="1"/>
  <c r="BV19" i="1"/>
  <c r="CQ18" i="1"/>
  <c r="CJ18" i="1"/>
  <c r="CC18" i="1"/>
  <c r="BV18" i="1"/>
  <c r="CQ17" i="1"/>
  <c r="CJ17" i="1"/>
  <c r="CC17" i="1"/>
  <c r="BV17" i="1"/>
  <c r="CP15" i="1"/>
  <c r="CO15" i="1"/>
  <c r="CJ15" i="1"/>
  <c r="CC15" i="1"/>
  <c r="CQ16" i="1"/>
  <c r="CJ16" i="1"/>
  <c r="CC16" i="1"/>
  <c r="BV16" i="1"/>
  <c r="CQ15" i="1" l="1"/>
  <c r="BV15" i="1"/>
  <c r="CP14" i="1"/>
  <c r="CO14" i="1"/>
  <c r="CJ14" i="1"/>
  <c r="CC14" i="1"/>
  <c r="BV14" i="1"/>
  <c r="CP13" i="1"/>
  <c r="CO13" i="1"/>
  <c r="CJ13" i="1"/>
  <c r="CC13" i="1"/>
  <c r="BV13" i="1"/>
  <c r="CP12" i="1"/>
  <c r="CQ10" i="1"/>
  <c r="CJ10" i="1"/>
  <c r="CC10" i="1"/>
  <c r="BV10" i="1"/>
  <c r="CQ13" i="1" l="1"/>
  <c r="CQ14" i="1"/>
  <c r="CP49" i="1"/>
  <c r="CO49" i="1"/>
  <c r="CJ49" i="1"/>
  <c r="CC49" i="1"/>
  <c r="BV49" i="1"/>
  <c r="CQ49" i="1" l="1"/>
  <c r="CQ64" i="1"/>
  <c r="CR64" i="1" s="1"/>
  <c r="CJ64" i="1"/>
  <c r="CK64" i="1" s="1"/>
  <c r="CD64" i="1"/>
  <c r="BW64" i="1"/>
  <c r="CQ84" i="1" l="1"/>
  <c r="CR84" i="1" s="1"/>
  <c r="CS84" i="1" s="1"/>
  <c r="CJ84" i="1"/>
  <c r="CK84" i="1" s="1"/>
  <c r="CL84" i="1" s="1"/>
  <c r="CC84" i="1"/>
  <c r="CD84" i="1" s="1"/>
  <c r="CE84" i="1" s="1"/>
  <c r="BV84" i="1"/>
  <c r="BW84" i="1" s="1"/>
  <c r="BX84" i="1" s="1"/>
  <c r="CQ52" i="1"/>
  <c r="CJ52" i="1"/>
  <c r="CP51" i="1"/>
  <c r="CO51" i="1"/>
  <c r="CJ51" i="1"/>
  <c r="CC51" i="1"/>
  <c r="BV51" i="1"/>
  <c r="CQ51" i="1" l="1"/>
  <c r="CP50" i="1"/>
  <c r="CO50" i="1"/>
  <c r="CJ50" i="1"/>
  <c r="CK50" i="1" s="1"/>
  <c r="CL50" i="1" s="1"/>
  <c r="CL91" i="1" s="1"/>
  <c r="CC50" i="1"/>
  <c r="CD50" i="1" s="1"/>
  <c r="CE50" i="1" s="1"/>
  <c r="CE91" i="1" s="1"/>
  <c r="BV50" i="1"/>
  <c r="CQ41" i="1"/>
  <c r="CJ41" i="1"/>
  <c r="CD41" i="1"/>
  <c r="BW41" i="1"/>
  <c r="CQ32" i="1"/>
  <c r="CJ32" i="1"/>
  <c r="CD32" i="1"/>
  <c r="BW32" i="1"/>
  <c r="CQ31" i="1"/>
  <c r="CJ31" i="1"/>
  <c r="CD31" i="1"/>
  <c r="BW31" i="1"/>
  <c r="CQ50" i="1" l="1"/>
  <c r="CR50" i="1" s="1"/>
  <c r="CS50" i="1" s="1"/>
  <c r="CS91" i="1" s="1"/>
  <c r="CR8" i="1"/>
  <c r="CK8" i="1"/>
  <c r="CD8" i="1"/>
  <c r="BW8" i="1"/>
  <c r="BX91" i="1" l="1"/>
  <c r="BS91" i="1"/>
  <c r="BO77" i="1" l="1"/>
  <c r="BE54" i="1" l="1"/>
  <c r="BE55" i="1"/>
  <c r="BE60" i="1"/>
  <c r="BE78" i="1"/>
  <c r="BJ78" i="1" s="1"/>
  <c r="BL78" i="1"/>
  <c r="BQ78" i="1" s="1"/>
  <c r="BL60" i="1"/>
  <c r="BQ60" i="1" s="1"/>
  <c r="BL55" i="1"/>
  <c r="BQ55" i="1" s="1"/>
  <c r="BL54" i="1"/>
  <c r="BQ54" i="1" s="1"/>
  <c r="BO78" i="1"/>
  <c r="BH78" i="1"/>
  <c r="BA78" i="1"/>
  <c r="BN60" i="1"/>
  <c r="BM60" i="1"/>
  <c r="BM55" i="1"/>
  <c r="BN55" i="1"/>
  <c r="BN54" i="1"/>
  <c r="BM54" i="1"/>
  <c r="BE77" i="1" l="1"/>
  <c r="BJ77" i="1" s="1"/>
  <c r="BE90" i="1"/>
  <c r="BJ90" i="1" s="1"/>
  <c r="BE86" i="1"/>
  <c r="BJ86" i="1" s="1"/>
  <c r="BE84" i="1"/>
  <c r="BJ84" i="1" s="1"/>
  <c r="BE79" i="1"/>
  <c r="BJ79" i="1" s="1"/>
  <c r="BE73" i="1"/>
  <c r="BJ73" i="1" s="1"/>
  <c r="BE72" i="1"/>
  <c r="BJ72" i="1" s="1"/>
  <c r="BE71" i="1"/>
  <c r="BJ71" i="1" s="1"/>
  <c r="BE70" i="1"/>
  <c r="BJ70" i="1" s="1"/>
  <c r="BE66" i="1"/>
  <c r="BE63" i="1"/>
  <c r="BJ63" i="1" s="1"/>
  <c r="BE62" i="1"/>
  <c r="BJ62" i="1" s="1"/>
  <c r="BE61" i="1"/>
  <c r="BJ61" i="1" s="1"/>
  <c r="BE52" i="1"/>
  <c r="BJ52" i="1" s="1"/>
  <c r="BE51" i="1"/>
  <c r="BJ51" i="1" s="1"/>
  <c r="BE50" i="1"/>
  <c r="BE49" i="1"/>
  <c r="BJ49" i="1" s="1"/>
  <c r="BE48" i="1"/>
  <c r="BJ48" i="1" s="1"/>
  <c r="BE47" i="1"/>
  <c r="BJ47" i="1" s="1"/>
  <c r="BE46" i="1"/>
  <c r="BJ46" i="1" s="1"/>
  <c r="BE45" i="1"/>
  <c r="BJ45" i="1" s="1"/>
  <c r="BE44" i="1"/>
  <c r="BJ44" i="1" s="1"/>
  <c r="BE43" i="1"/>
  <c r="BJ43" i="1" s="1"/>
  <c r="BE42" i="1"/>
  <c r="BJ42" i="1" s="1"/>
  <c r="BE41" i="1"/>
  <c r="BJ41" i="1" s="1"/>
  <c r="BE40" i="1"/>
  <c r="BJ40" i="1" s="1"/>
  <c r="BE37" i="1"/>
  <c r="BJ37" i="1" s="1"/>
  <c r="BE35" i="1"/>
  <c r="BJ35" i="1" s="1"/>
  <c r="BE34" i="1"/>
  <c r="BJ34" i="1" s="1"/>
  <c r="BE33" i="1"/>
  <c r="BJ33" i="1" s="1"/>
  <c r="BE32" i="1"/>
  <c r="BJ32" i="1" s="1"/>
  <c r="BE31" i="1"/>
  <c r="BJ31" i="1" s="1"/>
  <c r="BE30" i="1"/>
  <c r="BJ30" i="1" s="1"/>
  <c r="BE29" i="1"/>
  <c r="BJ29" i="1" s="1"/>
  <c r="BE26" i="1"/>
  <c r="BJ26" i="1" s="1"/>
  <c r="BE25" i="1"/>
  <c r="BJ25" i="1" s="1"/>
  <c r="BE24" i="1"/>
  <c r="BJ24" i="1" s="1"/>
  <c r="BE23" i="1"/>
  <c r="BJ23" i="1" s="1"/>
  <c r="BE22" i="1"/>
  <c r="BJ22" i="1" s="1"/>
  <c r="BE21" i="1"/>
  <c r="BJ21" i="1" s="1"/>
  <c r="BE20" i="1"/>
  <c r="BJ20" i="1" s="1"/>
  <c r="BE19" i="1"/>
  <c r="BJ19" i="1" s="1"/>
  <c r="BE18" i="1"/>
  <c r="BJ18" i="1" s="1"/>
  <c r="BE17" i="1"/>
  <c r="BJ17" i="1" s="1"/>
  <c r="BE16" i="1"/>
  <c r="BJ16" i="1" s="1"/>
  <c r="BE15" i="1"/>
  <c r="BE14" i="1"/>
  <c r="BE13" i="1"/>
  <c r="BE12" i="1"/>
  <c r="BJ12" i="1" s="1"/>
  <c r="BE9" i="1"/>
  <c r="BJ9" i="1" s="1"/>
  <c r="BE8" i="1"/>
  <c r="BL90" i="1"/>
  <c r="BQ90" i="1" s="1"/>
  <c r="BL86" i="1"/>
  <c r="BQ86" i="1" s="1"/>
  <c r="BL84" i="1"/>
  <c r="BQ84" i="1" s="1"/>
  <c r="BL79" i="1"/>
  <c r="BQ79" i="1" s="1"/>
  <c r="BL77" i="1"/>
  <c r="BQ77" i="1" s="1"/>
  <c r="BL73" i="1"/>
  <c r="BQ73" i="1" s="1"/>
  <c r="BL72" i="1"/>
  <c r="BQ72" i="1" s="1"/>
  <c r="BL71" i="1"/>
  <c r="BQ71" i="1" s="1"/>
  <c r="BL70" i="1"/>
  <c r="BQ70" i="1" s="1"/>
  <c r="BL66" i="1"/>
  <c r="BL63" i="1"/>
  <c r="BQ63" i="1" s="1"/>
  <c r="BL62" i="1"/>
  <c r="BQ62" i="1" s="1"/>
  <c r="BL61" i="1"/>
  <c r="BQ61" i="1" s="1"/>
  <c r="BL52" i="1"/>
  <c r="BQ52" i="1" s="1"/>
  <c r="BL51" i="1"/>
  <c r="BQ51" i="1" s="1"/>
  <c r="BL50" i="1"/>
  <c r="BL49" i="1"/>
  <c r="BQ49" i="1" s="1"/>
  <c r="BL48" i="1"/>
  <c r="BQ48" i="1" s="1"/>
  <c r="BL47" i="1"/>
  <c r="BQ47" i="1" s="1"/>
  <c r="BL46" i="1"/>
  <c r="BQ46" i="1" s="1"/>
  <c r="BL45" i="1"/>
  <c r="BQ45" i="1" s="1"/>
  <c r="BL44" i="1"/>
  <c r="BQ44" i="1" s="1"/>
  <c r="BL43" i="1"/>
  <c r="BQ43" i="1" s="1"/>
  <c r="BL42" i="1"/>
  <c r="BQ42" i="1" s="1"/>
  <c r="BL41" i="1"/>
  <c r="BQ41" i="1" s="1"/>
  <c r="BL40" i="1"/>
  <c r="BQ40" i="1" s="1"/>
  <c r="BL37" i="1"/>
  <c r="BQ37" i="1" s="1"/>
  <c r="BL35" i="1"/>
  <c r="BQ35" i="1" s="1"/>
  <c r="BL34" i="1"/>
  <c r="BQ34" i="1" s="1"/>
  <c r="BL33" i="1"/>
  <c r="BQ33" i="1" s="1"/>
  <c r="BL32" i="1"/>
  <c r="BQ32" i="1" s="1"/>
  <c r="BL31" i="1"/>
  <c r="BQ31" i="1" s="1"/>
  <c r="BL30" i="1"/>
  <c r="BQ30" i="1" s="1"/>
  <c r="BL29" i="1"/>
  <c r="BQ29" i="1" s="1"/>
  <c r="BL26" i="1"/>
  <c r="BQ26" i="1" s="1"/>
  <c r="BL25" i="1"/>
  <c r="BQ25" i="1" s="1"/>
  <c r="BL24" i="1"/>
  <c r="BQ24" i="1" s="1"/>
  <c r="BL23" i="1"/>
  <c r="BQ23" i="1" s="1"/>
  <c r="BL22" i="1"/>
  <c r="BQ22" i="1" s="1"/>
  <c r="BL21" i="1"/>
  <c r="BQ21" i="1" s="1"/>
  <c r="BL20" i="1"/>
  <c r="BQ20" i="1" s="1"/>
  <c r="BL19" i="1"/>
  <c r="BQ19" i="1" s="1"/>
  <c r="BL18" i="1"/>
  <c r="BQ18" i="1" s="1"/>
  <c r="BL17" i="1"/>
  <c r="BQ17" i="1" s="1"/>
  <c r="BL16" i="1"/>
  <c r="BQ16" i="1" s="1"/>
  <c r="BL15" i="1"/>
  <c r="BL14" i="1"/>
  <c r="BQ14" i="1" s="1"/>
  <c r="BL13" i="1"/>
  <c r="BL12" i="1"/>
  <c r="BQ12" i="1" s="1"/>
  <c r="BL9" i="1"/>
  <c r="BQ9" i="1" s="1"/>
  <c r="BL8" i="1"/>
  <c r="BN73" i="1" l="1"/>
  <c r="BM73" i="1"/>
  <c r="BH73" i="1"/>
  <c r="BA73" i="1"/>
  <c r="AT73" i="1"/>
  <c r="BN72" i="1"/>
  <c r="BM72" i="1"/>
  <c r="BH72" i="1"/>
  <c r="BA72" i="1"/>
  <c r="AT72" i="1"/>
  <c r="BO71" i="1"/>
  <c r="BH71" i="1"/>
  <c r="BA71" i="1"/>
  <c r="AT71" i="1"/>
  <c r="BO70" i="1"/>
  <c r="BH70" i="1"/>
  <c r="BA70" i="1"/>
  <c r="AT70" i="1"/>
  <c r="BO73" i="1" l="1"/>
  <c r="BO72" i="1"/>
  <c r="BO64" i="1" l="1"/>
  <c r="BH64" i="1"/>
  <c r="AT64" i="1"/>
  <c r="BN43" i="1" l="1"/>
  <c r="BM43" i="1"/>
  <c r="BN35" i="1" l="1"/>
  <c r="BM35" i="1"/>
  <c r="BN33" i="1"/>
  <c r="BM33" i="1"/>
  <c r="BO48" i="1" l="1"/>
  <c r="BH48" i="1"/>
  <c r="BA48" i="1"/>
  <c r="AT48" i="1"/>
  <c r="BN47" i="1"/>
  <c r="BM47" i="1"/>
  <c r="BO47" i="1" s="1"/>
  <c r="BH47" i="1"/>
  <c r="BA47" i="1"/>
  <c r="AT47" i="1"/>
  <c r="BO46" i="1"/>
  <c r="BH46" i="1"/>
  <c r="BA46" i="1"/>
  <c r="AT46" i="1"/>
  <c r="BO45" i="1"/>
  <c r="BH45" i="1"/>
  <c r="BA45" i="1"/>
  <c r="AT45" i="1"/>
  <c r="BN44" i="1"/>
  <c r="BM44" i="1"/>
  <c r="BH44" i="1"/>
  <c r="BA44" i="1"/>
  <c r="AT44" i="1"/>
  <c r="BN9" i="1"/>
  <c r="BM9" i="1"/>
  <c r="BO44" i="1" l="1"/>
  <c r="BN63" i="1"/>
  <c r="BM63" i="1"/>
  <c r="BH63" i="1"/>
  <c r="BA63" i="1"/>
  <c r="AT63" i="1"/>
  <c r="BN62" i="1"/>
  <c r="BM62" i="1"/>
  <c r="BH62" i="1"/>
  <c r="BA62" i="1"/>
  <c r="AT62" i="1"/>
  <c r="BO62" i="1" l="1"/>
  <c r="BO63" i="1"/>
  <c r="BO40" i="1"/>
  <c r="BN49" i="1" l="1"/>
  <c r="BM49" i="1"/>
  <c r="BO49" i="1" s="1"/>
  <c r="BH49" i="1"/>
  <c r="BA49" i="1"/>
  <c r="AT49" i="1"/>
  <c r="BO9" i="1" l="1"/>
  <c r="BH9" i="1"/>
  <c r="BA9" i="1"/>
  <c r="AT9" i="1"/>
  <c r="BN90" i="1" l="1"/>
  <c r="BM90" i="1"/>
  <c r="BH90" i="1"/>
  <c r="BA90" i="1"/>
  <c r="AT90" i="1"/>
  <c r="BN86" i="1"/>
  <c r="BM86" i="1"/>
  <c r="BH86" i="1"/>
  <c r="BA86" i="1"/>
  <c r="AT86" i="1"/>
  <c r="BO90" i="1" l="1"/>
  <c r="BO86" i="1"/>
  <c r="AT78" i="1" l="1"/>
  <c r="AR76" i="1"/>
  <c r="AT76" i="1" s="1"/>
  <c r="BM76" i="1"/>
  <c r="BO76" i="1" s="1"/>
  <c r="BF76" i="1"/>
  <c r="BH76" i="1" s="1"/>
  <c r="AY76" i="1"/>
  <c r="BA76" i="1" s="1"/>
  <c r="BN66" i="1" l="1"/>
  <c r="BM66" i="1"/>
  <c r="BH66" i="1"/>
  <c r="BI66" i="1" s="1"/>
  <c r="BJ66" i="1" s="1"/>
  <c r="BA66" i="1"/>
  <c r="BB66" i="1" s="1"/>
  <c r="AT66" i="1"/>
  <c r="AU66" i="1" s="1"/>
  <c r="BO66" i="1" l="1"/>
  <c r="BP66" i="1" s="1"/>
  <c r="BQ66" i="1" s="1"/>
  <c r="AT60" i="1" l="1"/>
  <c r="AU60" i="1" s="1"/>
  <c r="BA60" i="1"/>
  <c r="BB60" i="1" s="1"/>
  <c r="BA55" i="1"/>
  <c r="BB55" i="1" s="1"/>
  <c r="BH55" i="1"/>
  <c r="BI55" i="1" s="1"/>
  <c r="BJ55" i="1" s="1"/>
  <c r="BH60" i="1"/>
  <c r="BI60" i="1" s="1"/>
  <c r="BJ60" i="1" s="1"/>
  <c r="BO60" i="1"/>
  <c r="BO55" i="1"/>
  <c r="BO54" i="1"/>
  <c r="BH54" i="1"/>
  <c r="BI54" i="1" s="1"/>
  <c r="BJ54" i="1" s="1"/>
  <c r="BA54" i="1"/>
  <c r="BB54" i="1" s="1"/>
  <c r="BO8" i="1"/>
  <c r="BP8" i="1" s="1"/>
  <c r="BQ8" i="1" s="1"/>
  <c r="BH8" i="1"/>
  <c r="BI8" i="1" s="1"/>
  <c r="BJ8" i="1" s="1"/>
  <c r="BB8" i="1"/>
  <c r="AU8" i="1"/>
  <c r="AT83" i="1" l="1"/>
  <c r="AT82" i="1"/>
  <c r="AT80" i="1"/>
  <c r="BO80" i="1"/>
  <c r="BN79" i="1" l="1"/>
  <c r="BM79" i="1"/>
  <c r="BO79" i="1" s="1"/>
  <c r="BH79" i="1"/>
  <c r="BA79" i="1"/>
  <c r="AT79" i="1"/>
  <c r="BO61" i="1"/>
  <c r="BH61" i="1"/>
  <c r="BO84" i="1" l="1"/>
  <c r="BH84" i="1"/>
  <c r="BA84" i="1"/>
  <c r="AT84" i="1"/>
  <c r="BN52" i="1"/>
  <c r="BM52" i="1"/>
  <c r="BH52" i="1"/>
  <c r="BA52" i="1"/>
  <c r="AT52" i="1"/>
  <c r="BN51" i="1"/>
  <c r="BM51" i="1"/>
  <c r="BH51" i="1"/>
  <c r="BA51" i="1"/>
  <c r="AT51" i="1"/>
  <c r="BN50" i="1"/>
  <c r="BM50" i="1"/>
  <c r="BH50" i="1"/>
  <c r="BI50" i="1" s="1"/>
  <c r="BJ50" i="1" s="1"/>
  <c r="BA50" i="1"/>
  <c r="BB50" i="1" s="1"/>
  <c r="AT50" i="1"/>
  <c r="AU50" i="1" s="1"/>
  <c r="BO41" i="1"/>
  <c r="BO43" i="1"/>
  <c r="BH43" i="1"/>
  <c r="BA43" i="1"/>
  <c r="AT43" i="1"/>
  <c r="BH41" i="1"/>
  <c r="BO32" i="1"/>
  <c r="BO31" i="1"/>
  <c r="BO50" i="1" l="1"/>
  <c r="BP50" i="1" s="1"/>
  <c r="BQ50" i="1" s="1"/>
  <c r="BO52" i="1"/>
  <c r="BO51" i="1"/>
  <c r="BH40" i="1"/>
  <c r="BN37" i="1" l="1"/>
  <c r="BM37" i="1"/>
  <c r="BO37" i="1" s="1"/>
  <c r="BO35" i="1"/>
  <c r="BO33" i="1"/>
  <c r="BH35" i="1"/>
  <c r="BH33" i="1"/>
  <c r="BH32" i="1"/>
  <c r="BH31" i="1"/>
  <c r="BA35" i="1"/>
  <c r="BA33" i="1"/>
  <c r="AT33" i="1"/>
  <c r="AT35" i="1"/>
  <c r="BH37" i="1"/>
  <c r="BA37" i="1"/>
  <c r="AT37" i="1"/>
  <c r="BN30" i="1"/>
  <c r="BM30" i="1"/>
  <c r="BN29" i="1"/>
  <c r="BM29" i="1"/>
  <c r="BO30" i="1"/>
  <c r="BH30" i="1"/>
  <c r="BH29" i="1"/>
  <c r="BA30" i="1"/>
  <c r="BA29" i="1"/>
  <c r="AT30" i="1"/>
  <c r="AT29" i="1"/>
  <c r="BO29" i="1" l="1"/>
  <c r="BN27" i="1"/>
  <c r="BM27" i="1"/>
  <c r="BH27" i="1"/>
  <c r="BA27" i="1"/>
  <c r="BN26" i="1"/>
  <c r="BH26" i="1"/>
  <c r="BM26" i="1"/>
  <c r="AT27" i="1"/>
  <c r="BN25" i="1"/>
  <c r="BM25" i="1"/>
  <c r="BN24" i="1"/>
  <c r="BM24" i="1"/>
  <c r="BN23" i="1"/>
  <c r="BM23" i="1"/>
  <c r="BA23" i="1"/>
  <c r="AT26" i="1"/>
  <c r="BA26" i="1"/>
  <c r="BH25" i="1"/>
  <c r="BA25" i="1"/>
  <c r="AT25" i="1"/>
  <c r="AT24" i="1"/>
  <c r="BA24" i="1"/>
  <c r="BH24" i="1"/>
  <c r="BH23" i="1"/>
  <c r="AT23" i="1"/>
  <c r="BM17" i="1"/>
  <c r="BO17" i="1" s="1"/>
  <c r="BO26" i="1" l="1"/>
  <c r="BO23" i="1"/>
  <c r="BO25" i="1"/>
  <c r="BO27" i="1"/>
  <c r="BO24" i="1"/>
  <c r="BN22" i="1"/>
  <c r="BM22" i="1"/>
  <c r="BO22" i="1" s="1"/>
  <c r="BH22" i="1"/>
  <c r="BA22" i="1"/>
  <c r="BM21" i="1"/>
  <c r="BO21" i="1" s="1"/>
  <c r="BH21" i="1"/>
  <c r="BA21" i="1"/>
  <c r="AT22" i="1"/>
  <c r="AT21" i="1"/>
  <c r="BN20" i="1"/>
  <c r="BM20" i="1"/>
  <c r="BH20" i="1"/>
  <c r="BA20" i="1"/>
  <c r="BO20" i="1" l="1"/>
  <c r="AT20" i="1"/>
  <c r="BH16" i="1"/>
  <c r="BM16" i="1"/>
  <c r="BO16" i="1" s="1"/>
  <c r="AT17" i="1"/>
  <c r="BA17" i="1"/>
  <c r="BH17" i="1"/>
  <c r="BN15" i="1"/>
  <c r="BM15" i="1"/>
  <c r="BH15" i="1"/>
  <c r="BI15" i="1" s="1"/>
  <c r="BJ15" i="1" s="1"/>
  <c r="BA15" i="1"/>
  <c r="BB15" i="1" s="1"/>
  <c r="BO15" i="1" l="1"/>
  <c r="BP15" i="1" s="1"/>
  <c r="BQ15" i="1" s="1"/>
  <c r="AT15" i="1"/>
  <c r="BN14" i="1"/>
  <c r="BM14" i="1"/>
  <c r="BH14" i="1"/>
  <c r="BI14" i="1" s="1"/>
  <c r="BJ14" i="1" s="1"/>
  <c r="BA14" i="1"/>
  <c r="BB14" i="1" s="1"/>
  <c r="AT14" i="1"/>
  <c r="BN13" i="1"/>
  <c r="BM13" i="1"/>
  <c r="BH13" i="1"/>
  <c r="BI13" i="1" s="1"/>
  <c r="BJ13" i="1" s="1"/>
  <c r="BA13" i="1"/>
  <c r="BB13" i="1" s="1"/>
  <c r="BO14" i="1" l="1"/>
  <c r="BO13" i="1"/>
  <c r="BP13" i="1" s="1"/>
  <c r="BQ13" i="1" s="1"/>
  <c r="AT13" i="1" l="1"/>
  <c r="AU13" i="1" s="1"/>
  <c r="BN12" i="1"/>
  <c r="BM12" i="1"/>
  <c r="BO12" i="1" s="1"/>
  <c r="BH12" i="1"/>
  <c r="BA12" i="1"/>
  <c r="AT12" i="1"/>
  <c r="BO10" i="1"/>
  <c r="BH10" i="1"/>
  <c r="BA10" i="1"/>
  <c r="AT10" i="1"/>
  <c r="BQ91" i="1" l="1"/>
  <c r="BJ91" i="1"/>
  <c r="BC91" i="1"/>
  <c r="AV91" i="1"/>
  <c r="BL91" i="1"/>
  <c r="BE91" i="1"/>
  <c r="AX91" i="1"/>
  <c r="AQ91" i="1"/>
  <c r="AL72" i="1" l="1"/>
  <c r="AM78" i="1" l="1"/>
  <c r="AN78" i="1" s="1"/>
  <c r="AM76" i="1" l="1"/>
  <c r="AF76" i="1"/>
  <c r="AO27" i="1" l="1"/>
  <c r="AJ90" i="1"/>
  <c r="AO90" i="1" s="1"/>
  <c r="AJ86" i="1"/>
  <c r="AO86" i="1" s="1"/>
  <c r="AJ84" i="1"/>
  <c r="AJ78" i="1"/>
  <c r="AO78" i="1" s="1"/>
  <c r="AJ73" i="1"/>
  <c r="AO73" i="1" s="1"/>
  <c r="AJ72" i="1"/>
  <c r="AO72" i="1" s="1"/>
  <c r="AJ71" i="1"/>
  <c r="AO71" i="1" s="1"/>
  <c r="AJ70" i="1"/>
  <c r="AO70" i="1" s="1"/>
  <c r="AJ67" i="1"/>
  <c r="AO67" i="1" s="1"/>
  <c r="AJ66" i="1"/>
  <c r="AJ63" i="1"/>
  <c r="AO63" i="1" s="1"/>
  <c r="AJ62" i="1"/>
  <c r="AO62" i="1" s="1"/>
  <c r="AJ61" i="1"/>
  <c r="AJ60" i="1"/>
  <c r="AJ59" i="1"/>
  <c r="AJ58" i="1"/>
  <c r="AJ57" i="1"/>
  <c r="AJ56" i="1"/>
  <c r="AJ55" i="1"/>
  <c r="AJ54" i="1"/>
  <c r="AJ52" i="1"/>
  <c r="AO52" i="1" s="1"/>
  <c r="AJ51" i="1"/>
  <c r="AO51" i="1" s="1"/>
  <c r="AJ50" i="1"/>
  <c r="AJ49" i="1"/>
  <c r="AO49" i="1" s="1"/>
  <c r="AJ48" i="1"/>
  <c r="AO48" i="1" s="1"/>
  <c r="AJ47" i="1"/>
  <c r="AO47" i="1" s="1"/>
  <c r="AJ46" i="1"/>
  <c r="AO46" i="1" s="1"/>
  <c r="AJ45" i="1"/>
  <c r="AO45" i="1" s="1"/>
  <c r="AJ44" i="1"/>
  <c r="AO44" i="1" s="1"/>
  <c r="AJ41" i="1"/>
  <c r="AJ32" i="1"/>
  <c r="AJ31" i="1"/>
  <c r="AO31" i="1" s="1"/>
  <c r="AJ30" i="1"/>
  <c r="AO30" i="1" s="1"/>
  <c r="AJ29" i="1"/>
  <c r="AO29" i="1" s="1"/>
  <c r="AJ26" i="1"/>
  <c r="AO26" i="1" s="1"/>
  <c r="AJ25" i="1"/>
  <c r="AO25" i="1" s="1"/>
  <c r="AJ24" i="1"/>
  <c r="AO24" i="1" s="1"/>
  <c r="AJ23" i="1"/>
  <c r="AO23" i="1" s="1"/>
  <c r="AJ22" i="1"/>
  <c r="AO22" i="1" s="1"/>
  <c r="AJ21" i="1"/>
  <c r="AO21" i="1" s="1"/>
  <c r="AJ20" i="1"/>
  <c r="AO20" i="1" s="1"/>
  <c r="AJ19" i="1"/>
  <c r="AO19" i="1" s="1"/>
  <c r="AJ18" i="1"/>
  <c r="AO18" i="1" s="1"/>
  <c r="AJ17" i="1"/>
  <c r="AO17" i="1" s="1"/>
  <c r="AJ16" i="1"/>
  <c r="AO16" i="1" s="1"/>
  <c r="AJ15" i="1"/>
  <c r="AO15" i="1" s="1"/>
  <c r="AJ14" i="1"/>
  <c r="AO14" i="1" s="1"/>
  <c r="AJ13" i="1"/>
  <c r="AO13" i="1" s="1"/>
  <c r="AJ12" i="1"/>
  <c r="AO12" i="1" s="1"/>
  <c r="AJ9" i="1"/>
  <c r="AO9" i="1" s="1"/>
  <c r="AC51" i="1"/>
  <c r="AC50" i="1"/>
  <c r="AC49" i="1"/>
  <c r="AH49" i="1" s="1"/>
  <c r="AC48" i="1"/>
  <c r="AH48" i="1" s="1"/>
  <c r="AC47" i="1"/>
  <c r="AH47" i="1" s="1"/>
  <c r="AC90" i="1"/>
  <c r="AH90" i="1" s="1"/>
  <c r="AC86" i="1"/>
  <c r="AH86" i="1" s="1"/>
  <c r="AC84" i="1"/>
  <c r="AC78" i="1"/>
  <c r="AC73" i="1"/>
  <c r="AH73" i="1" s="1"/>
  <c r="AC72" i="1"/>
  <c r="AH72" i="1" s="1"/>
  <c r="AC71" i="1"/>
  <c r="AH71" i="1" s="1"/>
  <c r="AC70" i="1"/>
  <c r="AH70" i="1" s="1"/>
  <c r="AC67" i="1"/>
  <c r="AH67" i="1" s="1"/>
  <c r="AC66" i="1"/>
  <c r="AC63" i="1"/>
  <c r="AC62" i="1"/>
  <c r="AC61" i="1"/>
  <c r="AC60" i="1"/>
  <c r="AC59" i="1"/>
  <c r="AC58" i="1"/>
  <c r="AC57" i="1"/>
  <c r="AC56" i="1"/>
  <c r="AC55" i="1"/>
  <c r="AC52" i="1"/>
  <c r="AH52" i="1" s="1"/>
  <c r="AC54" i="1"/>
  <c r="AC46" i="1"/>
  <c r="AH46" i="1" s="1"/>
  <c r="AC45" i="1"/>
  <c r="AH45" i="1" s="1"/>
  <c r="AC44" i="1"/>
  <c r="AH44" i="1" s="1"/>
  <c r="AC41" i="1"/>
  <c r="AH41" i="1" s="1"/>
  <c r="AC32" i="1"/>
  <c r="AH32" i="1" s="1"/>
  <c r="AC31" i="1"/>
  <c r="AC30" i="1"/>
  <c r="AH30" i="1" s="1"/>
  <c r="AC29" i="1"/>
  <c r="AH29" i="1" s="1"/>
  <c r="AC26" i="1"/>
  <c r="AH26" i="1" s="1"/>
  <c r="AC25" i="1"/>
  <c r="AH25" i="1" s="1"/>
  <c r="AC24" i="1"/>
  <c r="AH24" i="1" s="1"/>
  <c r="AC23" i="1"/>
  <c r="AH23" i="1" s="1"/>
  <c r="AC22" i="1"/>
  <c r="AH22" i="1" s="1"/>
  <c r="AC21" i="1"/>
  <c r="AH21" i="1" s="1"/>
  <c r="AC20" i="1"/>
  <c r="AH20" i="1" s="1"/>
  <c r="AC19" i="1"/>
  <c r="AH19" i="1" s="1"/>
  <c r="AC18" i="1"/>
  <c r="AH18" i="1" s="1"/>
  <c r="AC17" i="1"/>
  <c r="AH17" i="1" s="1"/>
  <c r="AC16" i="1"/>
  <c r="AH16" i="1" s="1"/>
  <c r="AC15" i="1"/>
  <c r="AH15" i="1" s="1"/>
  <c r="AC14" i="1"/>
  <c r="AH14" i="1" s="1"/>
  <c r="AC13" i="1"/>
  <c r="AH13" i="1" s="1"/>
  <c r="AC12" i="1"/>
  <c r="AH12" i="1" s="1"/>
  <c r="AC9" i="1"/>
  <c r="AH9" i="1" s="1"/>
  <c r="V90" i="1"/>
  <c r="AA90" i="1" s="1"/>
  <c r="V86" i="1"/>
  <c r="AA86" i="1" s="1"/>
  <c r="V84" i="1"/>
  <c r="V73" i="1"/>
  <c r="AA73" i="1" s="1"/>
  <c r="V72" i="1"/>
  <c r="AA72" i="1" s="1"/>
  <c r="V71" i="1"/>
  <c r="AA71" i="1" s="1"/>
  <c r="V70" i="1"/>
  <c r="AA70" i="1" s="1"/>
  <c r="V63" i="1"/>
  <c r="V62" i="1"/>
  <c r="V52" i="1"/>
  <c r="V51" i="1"/>
  <c r="AA51" i="1" s="1"/>
  <c r="V50" i="1"/>
  <c r="V49" i="1"/>
  <c r="AA49" i="1" s="1"/>
  <c r="V48" i="1"/>
  <c r="AA48" i="1" s="1"/>
  <c r="V47" i="1"/>
  <c r="AA47" i="1" s="1"/>
  <c r="V46" i="1"/>
  <c r="AA46" i="1" s="1"/>
  <c r="V45" i="1"/>
  <c r="AA45" i="1" s="1"/>
  <c r="V44" i="1"/>
  <c r="V30" i="1"/>
  <c r="AA30" i="1" s="1"/>
  <c r="V29" i="1"/>
  <c r="AA29" i="1" s="1"/>
  <c r="V26" i="1"/>
  <c r="AA26" i="1" s="1"/>
  <c r="V25" i="1"/>
  <c r="AA25" i="1" s="1"/>
  <c r="V24" i="1"/>
  <c r="AA24" i="1" s="1"/>
  <c r="V23" i="1"/>
  <c r="AA23" i="1" s="1"/>
  <c r="V22" i="1"/>
  <c r="AA22" i="1" s="1"/>
  <c r="V21" i="1"/>
  <c r="AA21" i="1" s="1"/>
  <c r="V20" i="1"/>
  <c r="AA20" i="1" s="1"/>
  <c r="V19" i="1"/>
  <c r="AA19" i="1" s="1"/>
  <c r="V18" i="1"/>
  <c r="AA18" i="1" s="1"/>
  <c r="V17" i="1"/>
  <c r="AA17" i="1" s="1"/>
  <c r="V16" i="1"/>
  <c r="AA16" i="1" s="1"/>
  <c r="V15" i="1"/>
  <c r="AA15" i="1" s="1"/>
  <c r="V14" i="1"/>
  <c r="AA14" i="1" s="1"/>
  <c r="V13" i="1"/>
  <c r="AA13" i="1" s="1"/>
  <c r="V12" i="1"/>
  <c r="AA12" i="1" s="1"/>
  <c r="V9" i="1"/>
  <c r="T27" i="1"/>
  <c r="O90" i="1"/>
  <c r="T90" i="1" s="1"/>
  <c r="O86" i="1"/>
  <c r="T86" i="1" s="1"/>
  <c r="O84" i="1"/>
  <c r="O73" i="1"/>
  <c r="T73" i="1" s="1"/>
  <c r="O72" i="1"/>
  <c r="T72" i="1" s="1"/>
  <c r="O71" i="1"/>
  <c r="T71" i="1" s="1"/>
  <c r="O70" i="1"/>
  <c r="T70" i="1" s="1"/>
  <c r="O63" i="1"/>
  <c r="O62" i="1"/>
  <c r="O52" i="1"/>
  <c r="O51" i="1"/>
  <c r="T51" i="1" s="1"/>
  <c r="O50" i="1"/>
  <c r="O49" i="1"/>
  <c r="T49" i="1" s="1"/>
  <c r="O48" i="1"/>
  <c r="T48" i="1" s="1"/>
  <c r="O47" i="1"/>
  <c r="T47" i="1" s="1"/>
  <c r="O46" i="1"/>
  <c r="T46" i="1" s="1"/>
  <c r="O45" i="1"/>
  <c r="T45" i="1" s="1"/>
  <c r="O44" i="1"/>
  <c r="T44" i="1" s="1"/>
  <c r="O30" i="1"/>
  <c r="T30" i="1" s="1"/>
  <c r="O29" i="1"/>
  <c r="T29" i="1" s="1"/>
  <c r="O26" i="1"/>
  <c r="T26" i="1" s="1"/>
  <c r="O25" i="1"/>
  <c r="T25" i="1" s="1"/>
  <c r="O24" i="1"/>
  <c r="T24" i="1" s="1"/>
  <c r="O23" i="1"/>
  <c r="T23" i="1" s="1"/>
  <c r="O22" i="1"/>
  <c r="T22" i="1" s="1"/>
  <c r="O21" i="1"/>
  <c r="T21" i="1" s="1"/>
  <c r="O20" i="1"/>
  <c r="T20" i="1" s="1"/>
  <c r="O19" i="1"/>
  <c r="T19" i="1" s="1"/>
  <c r="O18" i="1"/>
  <c r="T18" i="1" s="1"/>
  <c r="O17" i="1"/>
  <c r="T17" i="1" s="1"/>
  <c r="O16" i="1"/>
  <c r="T16" i="1" s="1"/>
  <c r="O15" i="1"/>
  <c r="T15" i="1" s="1"/>
  <c r="O14" i="1"/>
  <c r="T14" i="1" s="1"/>
  <c r="O13" i="1"/>
  <c r="T13" i="1" s="1"/>
  <c r="O12" i="1"/>
  <c r="T12" i="1" s="1"/>
  <c r="O9" i="1"/>
  <c r="T9" i="1" s="1"/>
  <c r="AL73" i="1"/>
  <c r="AF73" i="1"/>
  <c r="W73" i="1"/>
  <c r="AK73" i="1" s="1"/>
  <c r="R73" i="1"/>
  <c r="AK72" i="1"/>
  <c r="AM72" i="1" s="1"/>
  <c r="AF72" i="1"/>
  <c r="Y72" i="1"/>
  <c r="R72" i="1"/>
  <c r="AL71" i="1"/>
  <c r="AM71" i="1" s="1"/>
  <c r="AE71" i="1"/>
  <c r="AF71" i="1" s="1"/>
  <c r="X71" i="1"/>
  <c r="Y71" i="1" s="1"/>
  <c r="Q71" i="1"/>
  <c r="R71" i="1" s="1"/>
  <c r="AM70" i="1"/>
  <c r="AF70" i="1"/>
  <c r="Y73" i="1" l="1"/>
  <c r="AM73" i="1"/>
  <c r="O91" i="1"/>
  <c r="AJ91" i="1"/>
  <c r="AC91" i="1"/>
  <c r="V91" i="1"/>
  <c r="AL49" i="1" l="1"/>
  <c r="AK49" i="1"/>
  <c r="AM49" i="1" s="1"/>
  <c r="AF49" i="1"/>
  <c r="Y49" i="1"/>
  <c r="R49" i="1"/>
  <c r="AF43" i="1" l="1"/>
  <c r="AM43" i="1"/>
  <c r="AM39" i="1"/>
  <c r="AF39" i="1"/>
  <c r="AM36" i="1"/>
  <c r="AF36" i="1"/>
  <c r="AF35" i="1"/>
  <c r="AM35" i="1"/>
  <c r="AM33" i="1"/>
  <c r="AF33" i="1"/>
  <c r="AL30" i="1" l="1"/>
  <c r="AK30" i="1"/>
  <c r="AM30" i="1" s="1"/>
  <c r="AF30" i="1"/>
  <c r="Y30" i="1"/>
  <c r="AL29" i="1"/>
  <c r="AK29" i="1"/>
  <c r="AM29" i="1" s="1"/>
  <c r="Y29" i="1"/>
  <c r="R29" i="1"/>
  <c r="AL27" i="1"/>
  <c r="AK27" i="1"/>
  <c r="AM27" i="1" s="1"/>
  <c r="AF27" i="1"/>
  <c r="Y27" i="1"/>
  <c r="R27" i="1"/>
  <c r="AM26" i="1"/>
  <c r="AF26" i="1"/>
  <c r="Y26" i="1"/>
  <c r="R26" i="1"/>
  <c r="AL25" i="1"/>
  <c r="AK25" i="1"/>
  <c r="AF25" i="1"/>
  <c r="Y25" i="1"/>
  <c r="R25" i="1"/>
  <c r="AK24" i="1"/>
  <c r="AL24" i="1"/>
  <c r="AF24" i="1"/>
  <c r="Y24" i="1"/>
  <c r="R24" i="1"/>
  <c r="AL23" i="1"/>
  <c r="AK23" i="1"/>
  <c r="AF23" i="1"/>
  <c r="Y23" i="1"/>
  <c r="R23" i="1"/>
  <c r="AL22" i="1"/>
  <c r="AK22" i="1"/>
  <c r="AF22" i="1"/>
  <c r="Y22" i="1"/>
  <c r="R22" i="1"/>
  <c r="AK21" i="1"/>
  <c r="AM21" i="1" s="1"/>
  <c r="AF21" i="1"/>
  <c r="Y21" i="1"/>
  <c r="R21" i="1"/>
  <c r="AL20" i="1"/>
  <c r="AK20" i="1"/>
  <c r="AF20" i="1"/>
  <c r="Y20" i="1"/>
  <c r="R20" i="1"/>
  <c r="AK16" i="1"/>
  <c r="AL15" i="1"/>
  <c r="AK15" i="1"/>
  <c r="AF15" i="1"/>
  <c r="AM20" i="1" l="1"/>
  <c r="AM15" i="1"/>
  <c r="AM23" i="1"/>
  <c r="AM22" i="1"/>
  <c r="AM25" i="1"/>
  <c r="AM24" i="1"/>
  <c r="Y15" i="1"/>
  <c r="R15" i="1"/>
  <c r="AL14" i="1"/>
  <c r="AK14" i="1"/>
  <c r="AF14" i="1"/>
  <c r="Y14" i="1"/>
  <c r="R14" i="1"/>
  <c r="AL13" i="1"/>
  <c r="AK13" i="1"/>
  <c r="AF13" i="1"/>
  <c r="Y13" i="1"/>
  <c r="R13" i="1"/>
  <c r="AL12" i="1"/>
  <c r="AK12" i="1"/>
  <c r="AM10" i="1"/>
  <c r="AF10" i="1"/>
  <c r="Y10" i="1"/>
  <c r="AM14" i="1" l="1"/>
  <c r="AM13" i="1"/>
  <c r="R10" i="1"/>
  <c r="AN8" i="1" l="1"/>
  <c r="AG8" i="1"/>
  <c r="Z8" i="1"/>
  <c r="S8" i="1"/>
  <c r="AL48" i="1"/>
  <c r="AK48" i="1"/>
  <c r="AM48" i="1" s="1"/>
  <c r="AF48" i="1"/>
  <c r="Y48" i="1"/>
  <c r="R48" i="1"/>
  <c r="AL47" i="1"/>
  <c r="AK47" i="1"/>
  <c r="AM47" i="1" s="1"/>
  <c r="AF47" i="1"/>
  <c r="Y47" i="1"/>
  <c r="R47" i="1"/>
  <c r="AL46" i="1" l="1"/>
  <c r="AK46" i="1"/>
  <c r="AM46" i="1" s="1"/>
  <c r="AF46" i="1"/>
  <c r="Y46" i="1"/>
  <c r="R46" i="1"/>
  <c r="AL45" i="1"/>
  <c r="AK45" i="1"/>
  <c r="AF45" i="1"/>
  <c r="Y45" i="1"/>
  <c r="R45" i="1"/>
  <c r="AL44" i="1"/>
  <c r="AK44" i="1"/>
  <c r="AF44" i="1"/>
  <c r="AA44" i="1"/>
  <c r="Y44" i="1"/>
  <c r="R44" i="1"/>
  <c r="AM44" i="1" l="1"/>
  <c r="AM45" i="1"/>
  <c r="AF78" i="1"/>
  <c r="AG78" i="1" s="1"/>
  <c r="AH78" i="1" s="1"/>
  <c r="Z78" i="1"/>
  <c r="AM60" i="1"/>
  <c r="AN60" i="1" s="1"/>
  <c r="AF60" i="1"/>
  <c r="AG60" i="1" s="1"/>
  <c r="AH60" i="1" s="1"/>
  <c r="Z60" i="1"/>
  <c r="S60" i="1"/>
  <c r="AM59" i="1"/>
  <c r="AF59" i="1"/>
  <c r="AG59" i="1" s="1"/>
  <c r="Z59" i="1"/>
  <c r="S59" i="1"/>
  <c r="AM58" i="1"/>
  <c r="AO58" i="1"/>
  <c r="AF58" i="1"/>
  <c r="AH58" i="1"/>
  <c r="Z58" i="1"/>
  <c r="S58" i="1"/>
  <c r="AM57" i="1"/>
  <c r="AO57" i="1"/>
  <c r="AF57" i="1"/>
  <c r="AH57" i="1"/>
  <c r="Z57" i="1"/>
  <c r="S57" i="1"/>
  <c r="AM56" i="1"/>
  <c r="AO56" i="1"/>
  <c r="AF56" i="1"/>
  <c r="AH56" i="1"/>
  <c r="Z56" i="1"/>
  <c r="S56" i="1"/>
  <c r="AM55" i="1"/>
  <c r="AN55" i="1" s="1"/>
  <c r="AF55" i="1"/>
  <c r="AG55" i="1" s="1"/>
  <c r="Z55" i="1"/>
  <c r="S55" i="1"/>
  <c r="AM54" i="1"/>
  <c r="AN54" i="1" s="1"/>
  <c r="AF54" i="1"/>
  <c r="AG54" i="1" s="1"/>
  <c r="Z54" i="1"/>
  <c r="S54" i="1"/>
  <c r="AH55" i="1" l="1"/>
  <c r="AH59" i="1"/>
  <c r="AO60" i="1"/>
  <c r="AO54" i="1"/>
  <c r="AO55" i="1"/>
  <c r="AH54" i="1"/>
  <c r="AO59" i="1"/>
  <c r="AL9" i="1" l="1"/>
  <c r="AD9" i="1"/>
  <c r="AF9" i="1" s="1"/>
  <c r="AA9" i="1"/>
  <c r="W9" i="1"/>
  <c r="Y9" i="1" s="1"/>
  <c r="P9" i="1"/>
  <c r="R9" i="1" s="1"/>
  <c r="Y70" i="1"/>
  <c r="R70" i="1"/>
  <c r="AK90" i="1"/>
  <c r="AL90" i="1"/>
  <c r="AF90" i="1"/>
  <c r="Y90" i="1"/>
  <c r="R90" i="1"/>
  <c r="AL86" i="1"/>
  <c r="AK86" i="1"/>
  <c r="AF86" i="1"/>
  <c r="Y86" i="1"/>
  <c r="R86" i="1"/>
  <c r="AM67" i="1"/>
  <c r="AF67" i="1"/>
  <c r="AM66" i="1"/>
  <c r="AN66" i="1" s="1"/>
  <c r="AO66" i="1" s="1"/>
  <c r="AF66" i="1"/>
  <c r="AG66" i="1" s="1"/>
  <c r="AH66" i="1" s="1"/>
  <c r="AL63" i="1"/>
  <c r="AK63" i="1"/>
  <c r="AF63" i="1"/>
  <c r="AG63" i="1" s="1"/>
  <c r="AH63" i="1" s="1"/>
  <c r="Y63" i="1"/>
  <c r="Z63" i="1" s="1"/>
  <c r="AA63" i="1" s="1"/>
  <c r="R63" i="1"/>
  <c r="S63" i="1" s="1"/>
  <c r="T63" i="1" s="1"/>
  <c r="AL62" i="1"/>
  <c r="AK62" i="1"/>
  <c r="AF62" i="1"/>
  <c r="AG62" i="1" s="1"/>
  <c r="AH62" i="1" s="1"/>
  <c r="Y62" i="1"/>
  <c r="Z62" i="1" s="1"/>
  <c r="AA62" i="1" s="1"/>
  <c r="R62" i="1"/>
  <c r="T62" i="1"/>
  <c r="AF84" i="1"/>
  <c r="AG84" i="1" s="1"/>
  <c r="AH84" i="1" s="1"/>
  <c r="Y84" i="1"/>
  <c r="Z84" i="1" s="1"/>
  <c r="AA84" i="1" s="1"/>
  <c r="R84" i="1"/>
  <c r="S84" i="1" s="1"/>
  <c r="T84" i="1" s="1"/>
  <c r="AL52" i="1"/>
  <c r="AK52" i="1"/>
  <c r="AF52" i="1"/>
  <c r="Y52" i="1"/>
  <c r="Z52" i="1" s="1"/>
  <c r="AA52" i="1" s="1"/>
  <c r="R52" i="1"/>
  <c r="S52" i="1" s="1"/>
  <c r="T52" i="1" s="1"/>
  <c r="AL51" i="1"/>
  <c r="AK51" i="1"/>
  <c r="AH51" i="1"/>
  <c r="AF51" i="1"/>
  <c r="Y51" i="1"/>
  <c r="AM84" i="1"/>
  <c r="AN84" i="1" s="1"/>
  <c r="AO84" i="1" s="1"/>
  <c r="R51" i="1"/>
  <c r="AL50" i="1"/>
  <c r="AK50" i="1"/>
  <c r="AF50" i="1"/>
  <c r="AG50" i="1" s="1"/>
  <c r="AH50" i="1" s="1"/>
  <c r="Y50" i="1"/>
  <c r="Z50" i="1" s="1"/>
  <c r="AA50" i="1" s="1"/>
  <c r="R50" i="1"/>
  <c r="S50" i="1" s="1"/>
  <c r="T50" i="1" s="1"/>
  <c r="AO41" i="1"/>
  <c r="AM41" i="1"/>
  <c r="AF41" i="1"/>
  <c r="AO32" i="1"/>
  <c r="AM32" i="1"/>
  <c r="AF32" i="1"/>
  <c r="AM31" i="1"/>
  <c r="AH31" i="1"/>
  <c r="AF31" i="1"/>
  <c r="AN80" i="1"/>
  <c r="AG80" i="1"/>
  <c r="Z80" i="1"/>
  <c r="S80" i="1"/>
  <c r="AM61" i="1"/>
  <c r="AN61" i="1" s="1"/>
  <c r="AO61" i="1" s="1"/>
  <c r="AF61" i="1"/>
  <c r="AG61" i="1" s="1"/>
  <c r="AH61" i="1" s="1"/>
  <c r="AH91" i="1" l="1"/>
  <c r="AM63" i="1"/>
  <c r="AA91" i="1"/>
  <c r="T91" i="1"/>
  <c r="AM50" i="1"/>
  <c r="AN50" i="1" s="1"/>
  <c r="AO50" i="1" s="1"/>
  <c r="AO91" i="1" s="1"/>
  <c r="AM86" i="1"/>
  <c r="AM90" i="1"/>
  <c r="AM62" i="1"/>
  <c r="AM52" i="1"/>
  <c r="AM51" i="1"/>
  <c r="AK9" i="1"/>
  <c r="AM9" i="1" s="1"/>
</calcChain>
</file>

<file path=xl/comments1.xml><?xml version="1.0" encoding="utf-8"?>
<comments xmlns="http://schemas.openxmlformats.org/spreadsheetml/2006/main">
  <authors>
    <author>AD1GRI01</author>
  </authors>
  <commentList>
    <comment ref="BV34" authorId="0" shapeId="0">
      <text>
        <r>
          <rPr>
            <b/>
            <sz val="9"/>
            <color indexed="81"/>
            <rFont val="Tahoma"/>
            <family val="2"/>
          </rPr>
          <t>AD1GRI01:
META ES 0 por lo tanto equvale al 100%</t>
        </r>
      </text>
    </comment>
    <comment ref="CQ34" authorId="0" shapeId="0">
      <text>
        <r>
          <rPr>
            <b/>
            <sz val="9"/>
            <color indexed="81"/>
            <rFont val="Tahoma"/>
            <family val="2"/>
          </rPr>
          <t>AD1GRI01:</t>
        </r>
        <r>
          <rPr>
            <sz val="9"/>
            <color indexed="81"/>
            <rFont val="Tahoma"/>
            <family val="2"/>
          </rPr>
          <t xml:space="preserve">
Meta es  es de 0 casos por lo tanto su cumplimiento es del 100%</t>
        </r>
      </text>
    </comment>
  </commentList>
</comments>
</file>

<file path=xl/sharedStrings.xml><?xml version="1.0" encoding="utf-8"?>
<sst xmlns="http://schemas.openxmlformats.org/spreadsheetml/2006/main" count="2470" uniqueCount="900">
  <si>
    <t>OBJETIVOS DE DESARROLLO SOSTENIBLE-ODS</t>
  </si>
  <si>
    <t xml:space="preserve">OBJETIVOS DE DESARROLLO SOSTENIBLE </t>
  </si>
  <si>
    <t xml:space="preserve">PERSPECTIVA </t>
  </si>
  <si>
    <t>OBJETIVOS ESTRATEGICO (Acuerdo No. 016 de 2016)</t>
  </si>
  <si>
    <t>ITEM</t>
  </si>
  <si>
    <t>OBJETIVOS ESTRATEGICO (Propuesta Consultoria SDS)</t>
  </si>
  <si>
    <t>No. DE Metas</t>
  </si>
  <si>
    <t>METAS 2019</t>
  </si>
  <si>
    <t>NOMBRE DEL INDICADOR</t>
  </si>
  <si>
    <t>FORMULA DEL INDICADOR</t>
  </si>
  <si>
    <t xml:space="preserve">FRECUENCIA DE MEDICIÓN </t>
  </si>
  <si>
    <t>No.</t>
  </si>
  <si>
    <t xml:space="preserve">Objetivo de Desarrollo Sostenible </t>
  </si>
  <si>
    <t>Meta de ODS - asociada</t>
  </si>
  <si>
    <t>Garantizar una vida sana y promover el bienestar para todos en todas las edades</t>
  </si>
  <si>
    <t>3.d  Reforzar la capacidad de todos los países, en particular los países en desarrollo, en materia de alerta temprana, reducción de riesgos y gestión de los riesgos para la salud nacional y mundial</t>
  </si>
  <si>
    <t>IMPACTO EN EL SECTOR SALUD DE BOGOTÁ.</t>
  </si>
  <si>
    <t>MEJORAR LAS CONDICIONES DE SALUD DE NUESTROS USUARIOS POR MEDIO DE LA PRESTACION DE SERVICIOS INTEGRALES DE SALUD, ENMARCADOS EN UN MODELO INNOVADOR DE ATENCION EN RED.</t>
  </si>
  <si>
    <t>1.</t>
  </si>
  <si>
    <t>Posicionar la RISS como referente Nacional en Salud.</t>
  </si>
  <si>
    <t xml:space="preserve">Lograr un Cumplimiento del 80%  del Plan de Acción de las 7 Buenas practicas Institucionales </t>
  </si>
  <si>
    <t>Porcentaje de Cumplijmiento de las 7 buenas practicas.</t>
  </si>
  <si>
    <t xml:space="preserve">Porcentaje de consultas atendidas en los centros de atención prioritaria en salud ( CAPS) de acuerdo con la capacidad instalada  
</t>
  </si>
  <si>
    <t>No. Total  De consultas realizadas en los CAPS en el periodo actual -  No. Total  De consultas realizadas en los CAPS de la vigencia anterior / No. Total  De consultas realizadas en los CAPS en el periodo anterior</t>
  </si>
  <si>
    <t>Trimestral</t>
  </si>
  <si>
    <t>Poner fin a la pobreza en todas sus formas en todo el mundo</t>
  </si>
  <si>
    <t>1.3   Poner en práctica a nivel nacional sistemas y medidas apropiadas de protección social para todos, incluidos niveles mínimos, y, para 2030, lograr una amplia cobertura de los pobres y los vulnerables</t>
  </si>
  <si>
    <t xml:space="preserve">Implementar en un 80% el Modelo de Atención en Salud  Rural en la Subred. </t>
  </si>
  <si>
    <t xml:space="preserve">Porcentaje de Implementacion del Modelo de atencion en salud rural en la Subred Sur
</t>
  </si>
  <si>
    <t>Total de la población de ruralidad atendida en las unidades de servicios de salud rurales l/Total de población de ruralidad asignada a la unidad .*100</t>
  </si>
  <si>
    <t>Poner fin al hambre, lograr la seguridad alimentaria y la mejora de la nutrición y promover la agricultura sostenible.</t>
  </si>
  <si>
    <t>2.4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</si>
  <si>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3.1  Para 2030, reducir la tasa mundial de mortalidad materna a menos de 70 por cada 100.000 nacidos vivos</t>
  </si>
  <si>
    <t>Mejorar el estado de Salud de la población Objeto de la RISS.</t>
  </si>
  <si>
    <t>Cumplir al 100% las metas Distritales de los indicadores Trazadores de Salud Pública a traves de la Operacionalización del modelo de atención en salud
PLAN TERRITORIAL DE SALUD</t>
  </si>
  <si>
    <t>Porcentaje de cumplimiento de Indicadores Trazadores.</t>
  </si>
  <si>
    <t>3.2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</si>
  <si>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3.4  Para 2030, reducir en un tercio la mortalidad prematura por enfermedades no transmisibles mediante la prevención y el tratamiento y promover la salud mental y el bienestar</t>
  </si>
  <si>
    <t>Captar el 85% de las gestantes antes de la semana 12.
PLAN DE GESTIÓN GERENCIAL</t>
  </si>
  <si>
    <t>Porcentaje de captacion Temprana de gestantes antes de la semana 12 al control prenatal</t>
  </si>
  <si>
    <t xml:space="preserve">Número de mujees gestantes a quien se les realizo por lo menos una valoración médica y se inscribieron en el programa del control prenatal de la ESE, a más tardar en la semana 12 de gestación en la vigencia objeto de evaluación / Total de mujeres gestante identificadas en la vigencia objeto de evaluación </t>
  </si>
  <si>
    <t xml:space="preserve">Aumentar la adherencia de la población objeto de las rutas de atención priorizadas   acorde al perfil de morbimortalidad de la subred. 
1. Ruta Materno Perinatal.
2. Ruta de Promoción y Mantenimiento de la Salud ( Primera Infancia).
3. Ruta cardio cerebro vascular y metabolica
4. Ruta Desnutrición.
</t>
  </si>
  <si>
    <t>Numero de gestantes que cumplen con las actividades trazadoras / Total de gestantes que ingresan a la ruta.* 100</t>
  </si>
  <si>
    <t>Numero de Infantes menores de 5 años que cumplen con las actividades trazadoras / Total de menores de 5 años que ingresan  a la ruta *100</t>
  </si>
  <si>
    <t>Numero de usuarios con enfermedad crónica  que cumplen con las actividades trazadoras / Total de usuarios con enfermedad crónica que ingresan  a la ruta *100</t>
  </si>
  <si>
    <t>2.2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</si>
  <si>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Numero de Infantes menores de 5 años  con desnutrición que cumplen con las actividades trazadoras / Total de menores de 5 años con desnutricicón  que ingresan  a la ruta *100</t>
  </si>
  <si>
    <t>Garantizar una vida sana y promover el bienestar para todos en todas las edades.</t>
  </si>
  <si>
    <t>3.7  Para 2030, garantizar el acceso universal a los servicios de salud sexual y reproductiva, incluidos los de planificación de la familia, información y educación, y la integración de la salud reproductiva en las estrategias y los programas nacionales</t>
  </si>
  <si>
    <t>Cumplir al 90% las actividades programadas  de PyD</t>
  </si>
  <si>
    <t>Porcentaje de cumplimiento de las metas de PyD</t>
  </si>
  <si>
    <t>Número de actividades Realizadas de detección temprana de alteraciones  en todas las etapas del curso de la vida / Número de actividades Programadas de detección temprana de alteraciones  en todas las etapas del curso de la vida * 100</t>
  </si>
  <si>
    <t>Lograr la igualdad entre los géneros y empoderar a todas las mujeres y las niñas</t>
  </si>
  <si>
    <t>5.6  Asegurar el acceso universal a la salud sexual y reproductiva y los derechos reproductivos según lo acordado de conformidad con el Programa de Acción de la Conferencia Internacional sobre la Población y el Desarrollo, la Plataforma de Acción de Beijing y los documentos finales de sus conferencias de examen</t>
  </si>
  <si>
    <t>Cumplir con la cobertura útil de biológicos de vacunación al 95%.</t>
  </si>
  <si>
    <t xml:space="preserve">Porcentaje de coberturas de vacunación. PT 
</t>
  </si>
  <si>
    <t>Número de Biológicos trazadores aplicados PT  / Número de biológicos trazadores programados PT *100</t>
  </si>
  <si>
    <t>Mensual</t>
  </si>
  <si>
    <t xml:space="preserve">Porcentaje de coberturas de vacunación. TV
</t>
  </si>
  <si>
    <t>Número de Biológicos trazadores aplicados TV / Número de biológicos trazadores programados TV *100</t>
  </si>
  <si>
    <t>Mayor o igual a 0,8 
PLAN DE GESTIÓN GERENCIAL</t>
  </si>
  <si>
    <t>Evaluación de aplicación de guía de manejo específica para hemorragias III trimestre o trastornos hipertensivos gestantes.</t>
  </si>
  <si>
    <t xml:space="preserve">Anual </t>
  </si>
  <si>
    <t>Evaluación de aplicación de guía de manejo de la primera causa de egreso hospitalario o de morbilidad atendida.</t>
  </si>
  <si>
    <t>Número de historias clínicas que hacen parte de la muestra representativa con aplicación estricta de la guía de manejo adoptada por la ESE para el diagnóstico de la primera causa de egreso hospitalario o de morbilidad atendida en la vigencia / Total historias clínicas auditadas de la muestra representativa de pacientes con el diagnóstico de la primera causa de egreso hospitalario o de morbilidad atendida en la vigencia.</t>
  </si>
  <si>
    <t>Mayor o igual a 0,9 
PLAN DE GESTIÓN GERENCIAL</t>
  </si>
  <si>
    <t>Oportunidad en la realización de apendicectomía</t>
  </si>
  <si>
    <t xml:space="preserve">Número de pacientes con diagnóstico de apendicitis al egreso a quienes se realizó la apendicectomía, dentro de las seis horas de confirmado el diagnóstico / Total de pacientes con diagnóstico de apendicitis al egreso en la vigencia objeto de evaluación. </t>
  </si>
  <si>
    <t>Cero o variación negativa
PLAN DE GESTIÓN GERENCIAL</t>
  </si>
  <si>
    <t>Número de pacientes pediátricos con neumonías bronco aspirativas de origen intrahospitalario y variación interanual.</t>
  </si>
  <si>
    <t>—Número de pacientes pediátricos con neumonías bronco aspirativas de origen intrahospitalario en la vigencia objeto de evaluación.
—(Número de pacientes pediátricos con neumonías bronco aspirativas de origen intrahospitalario en la vigencia objeto de evaluación - Número de pacientes pediátricos con neumonías bronco aspirativas de origen intrahospitalario en la vigencia anterior).</t>
  </si>
  <si>
    <t>Oportunidad en la atención específica de pacientes con diagnóstico al egreso de infarto agudo del miocardio (IAM).</t>
  </si>
  <si>
    <t>Número de pacientes con diagnóstico de egreso de infarto agudo del miocardio a quienes se inició la terapia específica dentro de la primera hora posterior a la realización del diagnóstico / Total de pacientes con diagnóstico de egreso de infarto agudo del miocardio en la vigencia.</t>
  </si>
  <si>
    <t>Análisis de mortalidad intrahospitalaria.</t>
  </si>
  <si>
    <t>Número de casos de mortalidad intrahospitalaria mayor de 48 horas revisada en el comité respectivo / Total de defunciones intrahospitalarias mayores de 48 horas en el periodo.</t>
  </si>
  <si>
    <t>Cero casos
PLAN DE GESTIÓN GERENCIAL</t>
  </si>
  <si>
    <t>Incidencia de sifilis congenita en partos atendidos en la ESE</t>
  </si>
  <si>
    <t>Número de Recién nacidos con diagnostico de sifilis congenita en población atendida por la ESE en la vigencia</t>
  </si>
  <si>
    <t xml:space="preserve">Mayor o igual a 0,9
PLAN DE GESTIÓN GERENCIAL </t>
  </si>
  <si>
    <t>Evaluacion de aplicación de guia de manejo específica: Guia Atención enfermedad Hipertensiva</t>
  </si>
  <si>
    <t>Número de historias clínicas con aplicación estricta de la Guia de atención de Enfermedad Hipertensiva adoptada por la ESE/ Total de pacientes con diagnóstico de hipertensión arterial atendidos en la ESE en la vigencia objeto de la evaluación.</t>
  </si>
  <si>
    <t>Evaluacion de aplicación de guia de manejo específica: Guia Crecimiento y Desarrollo</t>
  </si>
  <si>
    <t xml:space="preserve">Número de historias clínicas  de niños (as) menores de 10 años a quienes se aplico estrictamente  la Guia tecnica para la deteción temprana de las alteraciones del crecimiento y desarrollo/ Total de  de niños (as) menores de 10 años  a quienes se atendió en consulta de crecimiento y desarrollo en la ESE en la vigencia </t>
  </si>
  <si>
    <t>Menor o igual a 0,3
PLAN DE GESTIÓN GERENCIAL</t>
  </si>
  <si>
    <t>Reingreso por el Servicio de Urgencias</t>
  </si>
  <si>
    <t>Número de consultas al servicio de urgencias por la misma causa y el mismo paciente, mayor de 24 y menor de 72 horas/Total de consultas del servicio de urgencias durante el periodo.</t>
  </si>
  <si>
    <t>Anual</t>
  </si>
  <si>
    <t xml:space="preserve">Evaluación de aplicación de Guías de manejo de las tres (3) primeras causas de morbilidad de la ESE. </t>
  </si>
  <si>
    <t>Número de historias clínicas que hacen parte de la muestra representativa con aplicación estricta de la guía para las tres primeras causas de morbilidad (hospitalaria y ambulatoria) de la ESE / Total historias clínicas de la muestra representativa para las tres primeras causas de morbilidad (hospitalaria y ambulatoria) de la ESE auditadas en la vigencia</t>
  </si>
  <si>
    <t>Mayor o igual a 0,8 
PLAN DE GESTIÓN GERENCIAL</t>
  </si>
  <si>
    <t>Evaluación de aplicación de guías para prevención de fugas en pacientes hospitalizados en la ESE.</t>
  </si>
  <si>
    <t>Número de historias clínicas con aplicación estricta de la guía para prevención de fugas de pacientes de la ESE adoptada por la entidad/Total historias clínicas auditadas de pacientes que registraron fugas durante la vigencia</t>
  </si>
  <si>
    <t>Promover sociedades, justas, pacíficas e inclusivas</t>
  </si>
  <si>
    <t>16.1 Reducir significativamente todas las formas de violencia y las correspondientes tasas de mortalidad en todo el mundo</t>
  </si>
  <si>
    <t>Evaluación de aplicación de guías para prevención de suicidio en pacientes tratados en la ESE (ambulatorios y hospitalarios)</t>
  </si>
  <si>
    <t>Número de historias clínicas de pacientes ambulatorios y hospitalarios tratados en la ESE con intento de suicidio a quienes se les aplicó estrictamente la guía para prevención de suicidios adoptada por la entidad/ Total historias clínicas de pacientes que registraron intento de suicidio durante la vigencia.</t>
  </si>
  <si>
    <t>Cumplir con la Oportunidad en la atención de las especialidades básicas en la subred. 
Médicina General 3 días
Médicina Interna:15 
Pediatria:5
Psiquiatria:11
Gineco obstétrica:8
PLAN DE GESTIÓN GERENCIAL</t>
  </si>
  <si>
    <t>Oportunidad  en la Atención de Consulta de Medicina General</t>
  </si>
  <si>
    <t xml:space="preserve">Sumatoria de la diferencia de días calendarios entre la fecha que se asignó la cita d emedicina general de primera vez yla fecha en la cual el usuario la solicito, en la vigencia objeto de evaluacion / Número Total de citas fecha de solicitud en el periodo objeto a evaluar / Número total de citas de medicina general de primera vez asignadas en la vigencia objeto a evaluar. </t>
  </si>
  <si>
    <t>Oportunidad  en la Atención de Consulta de Medicina Interna</t>
  </si>
  <si>
    <t xml:space="preserve">Sumatoria de la diferencia de días calendario entre la fecha en la que se asignó la cita de medicina interna de primera vez y la fecha en la cual el usuario la solicitó en la vigencia objeto de evaluación/ Número total de citas de medicina interna de primera vez asignadas, en la vigencia objeto de evaluación </t>
  </si>
  <si>
    <t>Oportunidad en la Atención de Consulta de Pediatria</t>
  </si>
  <si>
    <t xml:space="preserve">Sumatoria de la diferencia de días calendario entre la fecha en la que se asignó la cita de Pediatria de primera vez y la fecha en la cual el usuario la solicitó en la vigencia objeto de evaluación/ Número total de citas de Pediatria de primera vez asignadas, en la vigencia objeto de evaluación </t>
  </si>
  <si>
    <t>Oportunidad  en la Atención de Consulta de Psiquiatria</t>
  </si>
  <si>
    <t xml:space="preserve">Sumatoria de la diferencia de días calendario transcurridos  entre la fecha en la  cual el paciente  solicita cita  por culaquier medio para ser atendido en la  consulta de psiquiatria  y a la fecha para la cual es asignada la cita, en  la vigencia objeto de evaluación/ Número total de consultas de psiquiatria asignadas en la isntitución en  la vigencia objeto de evaluación </t>
  </si>
  <si>
    <t>Oportunidad  en la Atención de Consulta de Gineco obstétrica</t>
  </si>
  <si>
    <t xml:space="preserve">Sumatoria de la diferencia de días calendario entre la fecha en la que se asignó la cita de obstetricia  de primera vez y la fecha en la cual el usuario la solicitó en la vigencia objeto de evaluación/ Número total de citas de obstetricia de  primera vez asignadas, en la vigencia objeto de evaluación </t>
  </si>
  <si>
    <t>Cumplir con la  oportunidad en la atención de consulta de Urgencias Triage II.
RESOLUCIÓN 256 DE 2016</t>
  </si>
  <si>
    <t>Oportunidad en la Atención Consulta de Urgencias Triage II</t>
  </si>
  <si>
    <t>Sumatoria del número de  minutos transcurridos a partir de que el paciente es clasificado como triage II y el momento en el cual es atendido en consulta de urgencias por médico / Número total de pacientes clasificados con triage II en un periodo determinado.</t>
  </si>
  <si>
    <t xml:space="preserve">Mensual </t>
  </si>
  <si>
    <t>Gestionar al 100% los eventos adversos.</t>
  </si>
  <si>
    <t>Proporción de vigilancia de eventos adversos</t>
  </si>
  <si>
    <t>Numero total de  eventos adversos detectados y  gestionados  /  NúmeroTotal de eventos adversos detectados *100</t>
  </si>
  <si>
    <t xml:space="preserve">Trimestral </t>
  </si>
  <si>
    <t>Mantener por debajo de 2,4  % el indice de infecciones asociadas a la salud.</t>
  </si>
  <si>
    <t xml:space="preserve">Porcentaje de infecciones asociadas a la salud. </t>
  </si>
  <si>
    <t>Numero de infecciones asociadas a la atención en salud / Total de egresos Hospitalarios  * 100%</t>
  </si>
  <si>
    <t>Reducir la desigualdad en y entre los países</t>
  </si>
  <si>
    <t>10.5 Mejorar la reglamentación y vigilancia de las instituciones y los mercados financieros mundiales y fortalecer la aplicación de esos reglamentos</t>
  </si>
  <si>
    <t>Cumplir al 90% el PAMEC 
PLAN DE GESTIÓN GERENCIAL</t>
  </si>
  <si>
    <t>Efectividad en la auditoria para el mejoramiento continuo de la calidad  de la atención en Salud  (PAMEC).</t>
  </si>
  <si>
    <t>Relación de numero de acciones de mejora ejecutadas derivadas de las auditorias realizadas / Numero de acciones de mejoramiento programadas para la vigencia derivadas de los Planes de Mejora del componentes de auditoria resgistrados en el PAMEC.</t>
  </si>
  <si>
    <t>Mejoramiento continuo de la calidad para entidades no acreditadas.</t>
  </si>
  <si>
    <t>Promedio de la calificación de autoevalaución de la vigencia evaluada / promedio de la calificación de la autoevalución de la Vigencia anterior.</t>
  </si>
  <si>
    <t xml:space="preserve">Porcentaje de Cumplimiento del  cronograma del Proyecto CAPS DANUBIO </t>
  </si>
  <si>
    <t>N° de actividades del cronograma ejecutadas en el periodo /  N° de actividades del cronograma programadas en el periodo *100</t>
  </si>
  <si>
    <t xml:space="preserve">Trimestre </t>
  </si>
  <si>
    <t xml:space="preserve">Porcentaje de Cumplimiento del  cronograma del Proyecto CAPS MANUELA BELTRAN </t>
  </si>
  <si>
    <t xml:space="preserve">Porcentaje de Cumplimiento del  cronograma del Proyecto CAPS CANDELARIA LA NUEVA </t>
  </si>
  <si>
    <t xml:space="preserve">Porcentaje de Cumplimiento del  cronograma del Proyecto Adecuación CAPS TUNAL </t>
  </si>
  <si>
    <t xml:space="preserve">Porcentaje de Cumplimiento del  cronograma del Proyecto Ampliación Servicio de Urgencias de la USS TUNAL </t>
  </si>
  <si>
    <t>Porcentaje de Cumplimiento del  cronograma del Proyecto Adecuación y Terminación de la Torre II de la USS MEISSEN</t>
  </si>
  <si>
    <t>Porcentaje de Cumplimiento del  cronograma del Proyecto Construcción Nuevo Hospital de USME</t>
  </si>
  <si>
    <t>Implementar Sistemas Integrales de Gestión de la Red.</t>
  </si>
  <si>
    <t xml:space="preserve">Cumplir  con el 85%  las actividades de los Planes de Trabajo de las 7 Dimensiónes del MIPG </t>
  </si>
  <si>
    <t>% de cumplimiento de los Planes de Trabajo de MIPG</t>
  </si>
  <si>
    <t>Cumplir al 95%  con el plan de Mantenimiento Preventivo de infraestructura y equipos biomedicos.</t>
  </si>
  <si>
    <t>Porcentaje de cumplimiento del Plan de mantenimientos de Infraestructura.</t>
  </si>
  <si>
    <t>Número de actividades de mantenimiento preventivo de Infraestructura realizadas en el periodo  / Total de actividades de mantenimiento preventivo en infraestructura programadas en el periodo * 100</t>
  </si>
  <si>
    <t>Porcentaje  de cumplimiento del Plan de mantenimientos de equipos biomedicos.</t>
  </si>
  <si>
    <t>Número de actividades de mantenimiento preventivo de equipo biomédicos realizadas en el periodo  / Total de actividades de mantenimiento preventivo en equipo biomédicos programadas en el periodo * 100</t>
  </si>
  <si>
    <t>3.b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</si>
  <si>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APRENDIZAJE Y CRECIMIENTO</t>
  </si>
  <si>
    <t>Generar y difundir conocimiento para la salud.</t>
  </si>
  <si>
    <t>Desarrollar 1 proyectos de ciencia, tecnología e investigación en salud para bogotá.</t>
  </si>
  <si>
    <t>Proyectos de investigación desarrollados .</t>
  </si>
  <si>
    <t xml:space="preserve">Numero de proyectos desarrollados en la vigencia. </t>
  </si>
  <si>
    <t>Desarrollar infraestructuras resilientes, promover la industrialización inclusiva y sostenible, y fomentar la innovación.</t>
  </si>
  <si>
    <t>9.5 Aumentar la investigación científica y mejorar la capacidad tecnológica de los sectores industriales de todos los países, en particular los países en desarrollo, entre otras cosas fomentando la innovación y aumentando considerablemente, de aquí a 2030, el número de personas que trabajan en investigación y desarrollo por millón de habitantes y los gastos de los sectores público y privado en investigación y desarrollo</t>
  </si>
  <si>
    <t>16.9 De aquí a 2030, proporcionar acceso a una identidad jurídica para todos, en particular mediante el registro de nacimientos</t>
  </si>
  <si>
    <t>Desarrollo de actividades de Información Clínica para la Interoperatividad con la Plataforma Bogotá digital.</t>
  </si>
  <si>
    <t>Numero de actividades de Información Clínica Interoperando en el periodo/ No. de Actividades de Interoperatividad a Desarrollar en el periodo*100</t>
  </si>
  <si>
    <t>Fortalecer en un 95%  la Plataforma tecnológica.</t>
  </si>
  <si>
    <t>Porcentaje de implementación del Plan de actualización de la plataforma tecnológica.</t>
  </si>
  <si>
    <t>Número de actividades ejecutadas del Plan de Actualización de la Plataforma tecnológica/ Total de actividades programadas del Plan de actualización de la plataforma tecnológica * 100</t>
  </si>
  <si>
    <t>Revitalizar la Alianza Mundial para el Desarrollo Sostenible</t>
  </si>
  <si>
    <t>17.7 Promover el desarrollo de tecnologías ecológicamente racionales y su transferencia, divulgación y difusión a los países en desarrollo en condiciones favorables, incluso en condiciones concesionarias y preferenciales, según lo convenido de mutuo acuerdo</t>
  </si>
  <si>
    <t>Realizar en un 95% mantenimiento correctivo y evolutivo de infraestructura Tecnologica.</t>
  </si>
  <si>
    <t>Porcentaje de cumplimiento del plan de mantenimiento de infraestructura Tecnologica.</t>
  </si>
  <si>
    <t xml:space="preserve">Número de actividades ejecutadas del Plan de mantenimiento de infraestructura Tecnologica. / Total de actividades programadas del Plan de mantenimiento de infraestructura Tecnologica.  * 100 </t>
  </si>
  <si>
    <t xml:space="preserve">Cero o variación negativa
PLAN DE GESTIÓN GERENCIAL </t>
  </si>
  <si>
    <t>Monto de la deuda superior a 30 dias por concepto de salarios del personal de planta y por concepto de contratación de servicios y variación del monto frente a la vigencia anterior</t>
  </si>
  <si>
    <t>A.  Valor de la deuda superior a 30 dias por concepto de salarios del personal de planta o externalización de servicios, con corte a 31 de Diciembre de la vigencia objeto de evaluación
B. [(Valor de la deuda superior a 30 dias por concepto de salarios del personal de planta y por concepto de contratación de servicios, con corte a 31 de Diciembre de la vigencia objeto de evaluación)- (Valor de la deuda superior a 30 dias por concepto de salarios del personal de planta y por concepto de contratación de servicios, con corte a 31 de Diciembre de la vigencia anterior en valores constantes)]</t>
  </si>
  <si>
    <t xml:space="preserve">FINANCIERA </t>
  </si>
  <si>
    <t>3. GARANTIZAR LA SOSTENIBILIDAD FINANCIERA DE LA SUBRED SUR.</t>
  </si>
  <si>
    <t>Lograr la sostenibilidad financiera de la RISS.</t>
  </si>
  <si>
    <t xml:space="preserve">Equilibrio presupuestal al 100%.
PLAN DE GESTIÓN GERENCIAL </t>
  </si>
  <si>
    <t>Resultado equilibrio presupuestal con recaudo</t>
  </si>
  <si>
    <t>Valor de la ejecución de ingresos totales recaudados en la vigencia objeto de evaluación (incluye valor recaudado de cuentas por cobrar de vigencias anteriores) / Valor de la ejecución de gastos comprometidos en la vigencia objeto de evaluación (incluye el valor comprometido de cuentas por pagar de vigencias anteriores )</t>
  </si>
  <si>
    <t>Mejorar la rotación de cartera menor o igual  210 días.</t>
  </si>
  <si>
    <t>Rotación de cartera</t>
  </si>
  <si>
    <t>(Valor de la facturación de la vigencia (/ Valor de la cartera vigencia anterior + el valor de la cartera actual ) /2 *360)</t>
  </si>
  <si>
    <t xml:space="preserve">Mantener como minimo una radicación del  98% de la facturacion   </t>
  </si>
  <si>
    <t>Porcentaje de radicación  en terminos.</t>
  </si>
  <si>
    <t>Facturación radicada del periodo / Total de facturación generada en periodo  *100</t>
  </si>
  <si>
    <t>Disminuir la glosa inicial en 2 puntos porcentuales.</t>
  </si>
  <si>
    <t xml:space="preserve">Disminución de Glosa Inicial </t>
  </si>
  <si>
    <t xml:space="preserve"> Valor de la glosa inicial del periodo actual / la facturacion del periodo actual *100 </t>
  </si>
  <si>
    <t>17.4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</si>
  <si>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Porcentaje de racionalización de costos operativos.</t>
  </si>
  <si>
    <t>Total costos de operación de la vigencia actual / Total de Ventas de servicios de salud de la vigencia actual  -  *100</t>
  </si>
  <si>
    <t>3.c  Aumentar sustancialmente la financiación de la salud y la contratación, el desarrollo, la capacitación y la retención del personal sanitario en los países en desarrollo, especialmente en los países menos adelantados y los pequeños Estados insulares en desarrollo</t>
  </si>
  <si>
    <t>Porcentaje de incremento en ingresos por venta de servicios de salud.</t>
  </si>
  <si>
    <t>Venta de servicios del periodo actual  / Ventas de servicios del periodo anterior - 1 * 100.</t>
  </si>
  <si>
    <t>Resultado del indicador  UVR &lt; 0,90 
PLAN DE GESTIÓN GERENCIAL</t>
  </si>
  <si>
    <t>Evolución del Gasto por Unidad  de Valor Relativo producido UVR</t>
  </si>
  <si>
    <t>((Gasto de funcionamiento y operación comercial y de prestación de servicios comprometido en el año objeto de evaluación sin incluir cuentas por pagar / número de UVR producidas en la vigencia)/(Gasto de funcionamiento y operación comercial y de prestación de servicios comprometido en la vigencia anterior en valores constantes del año objeto de evaluación sin incluir cuentas por pagar / número UVR producidas en la vigencia anterior).</t>
  </si>
  <si>
    <t>Semestral</t>
  </si>
  <si>
    <t>9.1 Desarrollar infraestructuras fiables, sostenibles, resilientes y de calidad, incluidas infraestructuras regionales y transfronterizas, para apoyar el desarrollo económico y el bienestar humano, haciendo especial hincapié en el acceso asequible y equitativo para todos</t>
  </si>
  <si>
    <t>Ejecutar el 100% de los recursos para proyectos de Infraestructura.</t>
  </si>
  <si>
    <t>Porcentaje de recursos ejecutados en los proyectos de infraestructura.</t>
  </si>
  <si>
    <t>Recursos ejecutados en proyectos de infraestructura  / Recursos asignados en proyectos de infraestructura * 100</t>
  </si>
  <si>
    <t xml:space="preserve">Proporción de medicamentos y material médico quirúrgico adquiridos mediante los mecanismos definidos
</t>
  </si>
  <si>
    <t>Valor total adquisiciones de medicamentos y material médico quirúrgico realizadas en la vigencia evaluada mediante uno o más delos mecanismos / valor total de adquisiciones de la ESE por medicamentos y material médico quirúrgico en la vigencia evaluada</t>
  </si>
  <si>
    <t>17.18 De aquí a 2020, mejorar el apoyo a la creación de capacidad prestado a los países en desarrollo, incluidos los países menos adelantados y los pequeños Estados insulares en desarrollo, para aumentar significativamente la disponibilidad de datos oportunos, fiables y de gran calidad desglosados por ingresos, sexo, edad, raza, origen étnico, estatus migratorio, discapacidad, ubicación geográfica y otras características pertinentes en los contextos nacionales</t>
  </si>
  <si>
    <t>CLIENTE</t>
  </si>
  <si>
    <t>4. PROMOVER LA PARTICIPACION Y MOVILIZACION COMUNITARIA EN EL MARCO DEL MODELO INTEGRAL DE ATENCION</t>
  </si>
  <si>
    <t>Incrementar la fidelización de los usuarios.</t>
  </si>
  <si>
    <t>Cumplir al 95% el Plan Anticorrupción y atención al Ciudadano.</t>
  </si>
  <si>
    <t>Porcentaje de Cumplimiento del Plan de Anticorrupcion y Atencion al Ciudadano</t>
  </si>
  <si>
    <t>Numero de actividades cumplidas del PAAC en el periodo / Numero de actividades programadas del PAAC en le periodo.</t>
  </si>
  <si>
    <t>9.c Aumentar significativamente el acceso a la tecnología de la información y las comunicaciones y esforzarse por proporcionar acceso universal y asequible a Internet en los países menos adelantados de aquí a 2020</t>
  </si>
  <si>
    <t>10.6 Asegurar una mayor representación e intervención de los países en desarrollo en las decisiones adoptadas por las instituciones económicas y financieras internacionales para aumentar la eficacia, fiabilidad, rendición de cuentas y legitimidad de esas instituciones</t>
  </si>
  <si>
    <t>16.5 Reducir considerablemente la corrupción y el soborno en todas sus formas</t>
  </si>
  <si>
    <t>Incrementar los niveles de satisfacción de los usuarios.</t>
  </si>
  <si>
    <t>Ejecutar al 90% el programa de Humanización Institucional</t>
  </si>
  <si>
    <t>Porcentaje de cumplimiento de la implementación del programa de Humanización.</t>
  </si>
  <si>
    <t>Número de actividades ejecutadas  del Programa de Humanización / Total de actividades programadas en la vigencia *100</t>
  </si>
  <si>
    <t>3.8  Lograr la cobertura sanitaria universal, en particular la protección contra los riesgos financieros, el acceso a servicios de salud esenciales de calidad y el acceso a medicamentos y vacunas seguros, eficaces, asequibles y de calidad para todos</t>
  </si>
  <si>
    <t>Cumplir con el 90%  la Calidad del servicio acorde  a los atributos del Sistema Obligatorio de Garantia de Calidad, por medio de los indicadores de la resolución No. 256 de 2016
RESOLUCIÓN 256 DE 2016</t>
  </si>
  <si>
    <t xml:space="preserve">Porcentaje de indicadores de la resolución No. 256 de 2016, que cumplen con el estandar establecido. </t>
  </si>
  <si>
    <t>Numero de indicadores de la resolución No. 256 de 2016, que cumplen con el estandar establecido. / Total de indidacadores de la resolución No. 256 de 2016 * 100</t>
  </si>
  <si>
    <t>16.7 Garantizar la adopción en todos los niveles de decisiones inclusivas, participativas y representativas que respondan a las necesidades</t>
  </si>
  <si>
    <t xml:space="preserve">Alcanzar un índice de satisfación mayor o =  al 96% </t>
  </si>
  <si>
    <t>Percepción de la satisfacción de los usuarios.</t>
  </si>
  <si>
    <t>Número de Usuarios satisfechos / Número de Usuarios encuestados * 100</t>
  </si>
  <si>
    <t>Garantizar una educación inclusiva, equitativa y de calidad y promover oportunidades de aprendizaje durante toda la vida para todos</t>
  </si>
  <si>
    <t>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t>
  </si>
  <si>
    <t>Fortalecer los conocimientos para el ejercicio del Control Social, al 80% de lideres que hacen parte de las formas e instancias de participación.</t>
  </si>
  <si>
    <t>Resultado de Evaluación de conocimientos.</t>
  </si>
  <si>
    <t xml:space="preserve">Numero de personas con resultados en evaluación post Test, &gt; 0 =  al 60% / Total de personas capacitadas. </t>
  </si>
  <si>
    <t>5.5  Asegurar la participación plena y efectiva de las mujeres y la igualdad de oportunidades de liderazgo a todos los niveles decisorios en la vida política, económica y públic</t>
  </si>
  <si>
    <t>10.2 De aquí a 2030, potenciar y promover la inclusión social, económica y política de todas las personas, independientemente de su edad, sexo, discapacidad, raza, etnia, origen, religión o situación económica u otra condición</t>
  </si>
  <si>
    <t>16.6 Crear a todos los niveles instituciones eficaces y transparentes que rindan cuentas</t>
  </si>
  <si>
    <t>Disminuir en 6% anual la participación de Quejas del total de comentarios  de los usuarios.</t>
  </si>
  <si>
    <t>Proporción de Quejas.</t>
  </si>
  <si>
    <t>Proporción de quejas del total de comentarios de una vigencia – la proporción de quejas  de la vigencia anterior.</t>
  </si>
  <si>
    <r>
      <t>Numero de historias clínicas auditadas, que hacen parte de la muestra representativa con aplicación estricta de la guía de manejo para hemorragias del III trimestre o trastornos hipertensivos en la gestación </t>
    </r>
    <r>
      <rPr>
        <sz val="12"/>
        <rFont val="Arial"/>
        <family val="2"/>
      </rPr>
      <t>/ Total historias clínicas auditadas de la muestra representativa de pacientes con edad gestacional mayor de 27 semanas atendidas en la ESE con diagnóstico de hemorragia de III trimestre o trastornos hipertensivos en la gestación.</t>
    </r>
  </si>
  <si>
    <r>
      <t>Mantener el  100% los  sistemas de información para la gestión clínica y la interoperabilidad con la</t>
    </r>
    <r>
      <rPr>
        <u/>
        <sz val="12"/>
        <rFont val="Calibri"/>
        <family val="2"/>
      </rPr>
      <t xml:space="preserve"> aplicación de la Plataforma Bogotá Digital.</t>
    </r>
  </si>
  <si>
    <t xml:space="preserve">ENERO </t>
  </si>
  <si>
    <t>FEBRERO</t>
  </si>
  <si>
    <t xml:space="preserve">MARZO </t>
  </si>
  <si>
    <t xml:space="preserve">PRIMER TRIMESTRE </t>
  </si>
  <si>
    <t>Ponderación</t>
  </si>
  <si>
    <t xml:space="preserve">Numerador </t>
  </si>
  <si>
    <t xml:space="preserve">Denominador </t>
  </si>
  <si>
    <t>Resultado</t>
  </si>
  <si>
    <t>Peso de Cumplimiento</t>
  </si>
  <si>
    <t>OBSERVACION</t>
  </si>
  <si>
    <t>RESPONSABLE</t>
  </si>
  <si>
    <t>Dirección de Gestión del Riesgo en salud.</t>
  </si>
  <si>
    <t>Dirección de Servcios Ambulatorios</t>
  </si>
  <si>
    <t>Subgerencia de Prestación de Servicios en Salud.
Dirección de Gestión del Riesgo en salud.</t>
  </si>
  <si>
    <t>Dirección de Gestión del Riesgo en Salud.</t>
  </si>
  <si>
    <t>Mejoramiento Institucional</t>
  </si>
  <si>
    <t>Dirección de Servicios Hospitalarios</t>
  </si>
  <si>
    <t xml:space="preserve">Subgerencia de Prestación de Servicios en Salud.
</t>
  </si>
  <si>
    <t>Dirección de Servicios Ambulatorios</t>
  </si>
  <si>
    <t>Dirección de Servicios de Urgencias</t>
  </si>
  <si>
    <t>Desarrollo Institucional</t>
  </si>
  <si>
    <t>Dirección Administrativa</t>
  </si>
  <si>
    <t>Gestión del Conocimiento</t>
  </si>
  <si>
    <t>Sistemas de información y Tics</t>
  </si>
  <si>
    <t>Dirección Financiera</t>
  </si>
  <si>
    <t>Desarrollo Institucional/ Mercadeo</t>
  </si>
  <si>
    <t>Dirección de Contratación</t>
  </si>
  <si>
    <t>Participación Comunitaria y Servicio al Ciudadano</t>
  </si>
  <si>
    <t>Durante el primer trimestre de 2020, se culmina con la evaluación del FURAG II, mediante la realización de mesas de trabajo se definen los planes de acción de las dimensiones de MIPG  para la vigencia,  los cuales están sujetos a modificación de acuerdo a las brechas que se identifiquen en los resultados del FURAG vigencia 2019.</t>
  </si>
  <si>
    <t>N/A</t>
  </si>
  <si>
    <t>Seguimiento trimestral.</t>
  </si>
  <si>
    <t>Incrementar las ventas de servicios de salud en un 4%.</t>
  </si>
  <si>
    <t>Seguimiento Cuatrimestral (abril)</t>
  </si>
  <si>
    <t>Durante el primer trimestre del año 2020, se realiza seguimiento a través de la base de datos SIVIGILA evento 549 con DX de hipertensión en el embarazo, tomando como muestra 39 Historias clínicas, como resultado se obtiene que la evaluación de aplicación de guía de manejo especifica trastornos hipertensivos en gestantes es del 87%, dando cumplimento al 100% de la meta institucional. (seguimiento trimestral / evaluación anual)</t>
  </si>
  <si>
    <t>Seguimento trimestral , evaluación anual.</t>
  </si>
  <si>
    <t xml:space="preserve">
Durante el primer trimestre del año 2020, la primera causa de egreso hospitalario evaluado es parto, aplicando la guía a 88 Historias clínicas, de las cuales se logra un cumplimiento del 89%, dando así cumplimento del 100%.  (seguimiento trimestral- evaluación anual).
</t>
  </si>
  <si>
    <t>Durante el primer trimestre del año 2020, para realizar la aplicación de guías de las tres primeras causas de morbilidad, se toma el informe RIPS con los diagnósticos esquizofrenia, trastorno bipolar y trastorno depresivo, tomando una muestra de 66 historias clínicas, las cuales tienen un cumplimento del 91% de criterios. Dando así cumplimento del 100%.  (seguimiento trimestral- evaluación anual).</t>
  </si>
  <si>
    <t xml:space="preserve">Durante el mes de enero de 2020, se gestionaron al 100% de los eventos adversos reportados. </t>
  </si>
  <si>
    <t xml:space="preserve">Durante el mes de marzo de 2020, se gestionaron al 100% de los eventos adversos reportados. 
</t>
  </si>
  <si>
    <t xml:space="preserve">Durante el mes de febrero de 2020, se gestionaron al 100% de los eventos adversos reportados. 
</t>
  </si>
  <si>
    <t xml:space="preserve">Durante el primer trimestre de 2020, de acuerdo a la metodologia institucional se realiza gestión a 110 eventos adversos reportados. </t>
  </si>
  <si>
    <t>Para el mes de enero de 2020, el índice de infecciones asociadas a la salud se encuentra en 1.4%, manteniéndose por debajo de meta institucional 2,4%, logrando un cumplimiento del 100%.</t>
  </si>
  <si>
    <t>Para el mes de febrero de 2020, el índice de infecciones asociadas a la salud se encuentra en 1.3%, manteniéndose por debajo de meta institucional 2,4%, logrando un cumplimiento del 100%.</t>
  </si>
  <si>
    <t>Para el mes de marzo de 2020, el índice de infecciones asociadas a la salud se encuentra en 1.2%, manteniéndose por debajo de meta institucional 2,4%, logrando un cumplimiento del 100%.</t>
  </si>
  <si>
    <t>Para el primer trimestre de 2020, el índice de infecciones asociadas a la salud se encuentra en 1.3%, manteniéndose por debajo de meta institucional 2,4%, logrando un cumplimiento del 100%.</t>
  </si>
  <si>
    <t>Para el mes de enero de 2020, se realizó la selección y priorización de procesos a mejor por mesa y grupo de estándar, formulando 272 acciones de mejora en el PAMEC, ejecutando 6 de las acciones programadas. Logrando un cumplimiento del 100%</t>
  </si>
  <si>
    <t>Para el mes de febrero de 2020, de ejecutaron 7 acciones de mejora de acuerdo a cronograma de formulación. Logrando un cumplimiento del 100%</t>
  </si>
  <si>
    <t xml:space="preserve">Para el mes de febrero de 2020, de ejecutaron 17 acciones de mejora de  las 18 proramadas. Logrando un cumplimiento del 100% d eacuerdo a la meta establecida. </t>
  </si>
  <si>
    <t>Para el primer trimestre se da cumplimento al 100% de las acciones formuladas en el Plan Anual de Mejoramiento Continuo.</t>
  </si>
  <si>
    <t>Evaluación anual.</t>
  </si>
  <si>
    <t xml:space="preserve">Para el mes de enero se formula el Plan de acción acorde a las tres lineas de humanización. Dando cumplimento a las 8 actividades de las progamadas. </t>
  </si>
  <si>
    <t xml:space="preserve">Para el mes de febrero se da cumplimento a las 8 actividades programadas del plan de accion de humanización.  </t>
  </si>
  <si>
    <t xml:space="preserve">Para el mes de marzo se da cumplimento a las 8 actividades programadas del plan de accion de humanización.  </t>
  </si>
  <si>
    <t xml:space="preserve">Para el primer trimetsre de 2020, se da cumplimento a las actividades programadas en el Plan de acción de Humanización. </t>
  </si>
  <si>
    <t>Para el mes de enero se programaron 250 visitas para realizar mantenimientos de infraestructura preventivos, dando respuesta al 97% de lo programado.</t>
  </si>
  <si>
    <t>Para el mes de febrero se programaron 343 visitas para realizar mantenimientos de infraestructura preventivos, dando respuesta al 98% de lo programado.</t>
  </si>
  <si>
    <t>Para el mes de marzo se programaron 286 visitas para realizar mantenimientos de infraestructura preventivos, dando respuesta al 98% de lo programado.</t>
  </si>
  <si>
    <t xml:space="preserve">Durante el Primer trimestre del año 2020, de acuerdo al cronograma del Plan de Mantenimiento de infraestructura se  programaron 879 mantenimientos de infraestructura,  de los cuales se da cumplimento a 817 mantenimientos desarrollados en las diferentes USS de la subred, logrando un cumplimiento del 98% de acuerdo a la meta definida. </t>
  </si>
  <si>
    <t xml:space="preserve">
Para el mes de enero se programaron 700 mantenimientos preventivos de equipos biomédicos en las diferentes unidades de servicios de salud, ejecutando 565 mantenimientos de los programados, equivalente a 85% de cumplimento. ( No se da cumplimento a la meta definida).
</t>
  </si>
  <si>
    <t>Para el mes de febrero, se realiza ajuste al Plan de Mantenimiento preventivo de equipos biomédicos, ya que a la fecha no se conto con la empresa externa para la ejecución de mantenimientos preventivos, en donde se programa 350 mantenimientos preventivos de equipos biomédicos en las diferentes USS, alcanzando a realizar 257 mantenimientos a los equipos, logrando un cumplimiento del 77%. ( No se da cumplimento a la meta definida).</t>
  </si>
  <si>
    <t xml:space="preserve">Para el mes de marzo se programaron 650 mantenimientos preventivos de equipos biomédicos en las diferentes unidades de servicios de salud, ejecutando 574 mantenimientos de los programados, equivalente a 93% de cumplimento. ( No se da cumplimento a la meta definida).
</t>
  </si>
  <si>
    <t>Durante el Primer trimestre del año 2020, de acuerdo al cronograma del Plan de Mantenimiento preventivo de equipos biomedicos, se  programaron 1700 mantenimientos de infraestructura,  de los cuales se da cumplimento a 1396 mantenimientos desarrollados en las diferentes USS de la subred, logrando un cumplimiento del 86% de acuerdo a la meta definida. ( No se da cumplimento a la meta definida). sujeto a definicón de acciones de mejora inmediatas.</t>
  </si>
  <si>
    <t xml:space="preserve">
Para el mes de marzo, se realizan tres solicitudes de información al proveedor del Sistema de Información DGH, se adjunta soportes de las gestiones y solicitudes. 
</t>
  </si>
  <si>
    <t xml:space="preserve">Se realiza ejecución de 3641 acctividades de las 4082 programadas, dando un cumplimento del 94% respecto a la meta. </t>
  </si>
  <si>
    <t>Para el primer trimestre, se realiza seguimiento al convenio de infraestructura tecnológica celebrad con la SDS, en la cual se ejecutan 3641 actividades planeadas, logrando un cumplimiento del 89% equivalente al 94% respecto a la meta. ( No se logra cumplimento de acuerdo a la meta definida)</t>
  </si>
  <si>
    <t>Para el I trimestre 2020, no se definiron actividades de programación de Mantenimiento correctivo y evolutivo de infraestructura Tecnologica. Acorde al Plan Mantenimiento de infraestructura tecnologica - adjunta programación.</t>
  </si>
  <si>
    <t>Durante el mes de enero de 2020 la Subred Integrada de Servicios de Salud Sur,  realizó 2.426 encuestas, para los servicios de   Urgencias, Hospitalización, Ambulatorios, Complementarios, obteniendo como resultado una satisfacción global  de 99%, en el periodo.</t>
  </si>
  <si>
    <t>Durante el mes de febrero de 2020 la Subred Integrada de Servicios de Salud Sur,  realizó 2.523 encuestas, para los servicios de   Urgencias, Hospitalización, Ambulatorios, Complementarios, obteniendo como resultado una satisfacción global  de 99%, en el periodo.</t>
  </si>
  <si>
    <t>Durante el mes de marzo de 2020 la Subred Integrada de Servicios de Salud Sur,  realizó 2.553 encuestas, para los servicios de   Urgencias, Hospitalización, Ambulatorios, Complementarios, obteniendo como resultado una satisfacción global  de 98%, en el periodo.</t>
  </si>
  <si>
    <t xml:space="preserve">En el I Trimestre 2020, se realizaron 7502 encuestas en las Unidades de prestación de servicios en los Servicios de atención de Urgencias, Hospitalización, Ambulatorios, Complementarios, obteniendo como resultado una satisfacción global  de 99%, en el periodo. </t>
  </si>
  <si>
    <t>Seguimento trimestral</t>
  </si>
  <si>
    <t>Seguimiento trimestral</t>
  </si>
  <si>
    <t>Seguimiento Trimestral</t>
  </si>
  <si>
    <t xml:space="preserve">Para el primer trimestre, no se programaron actividades de capacitación, ya que las personas integrantes de comunidades encuentran en actividades familiares, igualmente las instituciones no tienen previsto iniciar capacitaciones ya que se encuentran en periodo de aislamiento. Se adelanta reunión con la entidad FERGUSON como preparación para el inicio de capacitaciones. </t>
  </si>
  <si>
    <t xml:space="preserve">Para el mes de enero del 2020 se registraron 49 quejas del total de comentarios de los usuarios, mientras que en el 2019 se registraron 53, disminuyendo en 99% sobre el total de comentarios de los usuarios. </t>
  </si>
  <si>
    <t xml:space="preserve">Para el mes de febrero del 2020 se registraron 48 quejas del total de comentarios de los usuarios, mientras que en el 2019 se registraron 102, disminuyendo en 88% sobre el total de comentarios de los usuarios. </t>
  </si>
  <si>
    <t xml:space="preserve">Mejoramiento Institucional
Sistemas de información. </t>
  </si>
  <si>
    <t>Seguimiento Semestral</t>
  </si>
  <si>
    <t>Adquirir minímo el 100% de medicamentos y material médico quirúrgico realizadas mediante uno o más de los siguientes mecanismos: a) compras conjuntas, EAGAT, ,  b) Compras a tráves de mecanismos electrónicos ( Colombia compra eficiente Secop II)
 DE ACUERDO AL ESTANDAR PLANTEADO POR LA RESOLUCION 408 DE 2018 MINSALUD 
 FICHA TECNICA PLAN GERENCIAL</t>
  </si>
  <si>
    <t>Seguimiento  Semestral</t>
  </si>
  <si>
    <t>Seguimiento  Anual</t>
  </si>
  <si>
    <t>Para el mes de enero se realiza seguimiento a la administración de recursos, y estrategias  implementadas con el fin de favorecer la sostenibilidad financiera institucional. ( Seguimiento trimestral/ evaluación anual)</t>
  </si>
  <si>
    <t>Para el mes de febrero se realiza seguimiento a la administración de recursos, y estrategias  implementadas con el fin de favorecer la sostenibilidad financiera institucional. ( Seguimiento trimestral/ evaluación anual)</t>
  </si>
  <si>
    <t>Para el mes de enero se da cumplimiento al 100%,  Incrementando en un 17% las consultas de los centros de atención prioritaria en salud CAPS   acorde a la capacidad instalada con respecto al resultado de la Vigencia anterior.</t>
  </si>
  <si>
    <t>Para el mes de enero se da cumplimiento al 100%,  Incrementando en un 13% las consultas de los centros de atención prioritaria en salud CAPS   acorde a la capacidad instalada con respecto al resultado de la Vigencia anterior.</t>
  </si>
  <si>
    <t xml:space="preserve">Para el mes de marzo se presenta una disminución del 12%  las consultas de los centros de atención prioritaria en salud CAPS   con respecto al resultado de la Vigencia anterior, evento asociado a la emergencia sanitaria. </t>
  </si>
  <si>
    <t>Para el primer trimestre del año 2020, se da un cumplimiento del 100% de la meta definida, evidenciando un incremento del 5%, de las consultas de los centros de atención prioritaria en salud CAPS. . Para los meses de enero y febrero de 2020 el incremento se asociación a un seguimiento de la asignación de agendas, gestión en los usuarios para la recordación de cita y demanda inducida a través de reportes del sistema dinámica gerencial hospitalario. Para el mes de marzo, debido a situaciones relacionadas con la emergencia sanitaria por COVID-19, que incidieron en una reducción en la demanda de los servicios e incremento en la inasistencia a las consultas programadas, por lo cual el número de consultas desarrolladas es inferior al mismo mes del año anterior.</t>
  </si>
  <si>
    <t xml:space="preserve">En el primer trimestre de 2020 estaban planteadas las siguientes actividades en el cronograma: 
─  Proceso precontractual de  obra e interventoría  (Publicación y recepción de ofertas)
─ Evaluación de ofertas recibidas proceso de obra e interventoría
─ Presentación y Validación en comité operativo de convenio  la evaluación de ofertas de  obra  e interventoría </t>
  </si>
  <si>
    <r>
      <t xml:space="preserve">En el primer trimestre de 2020 estaban planteadas las siguientes actividades en el cronograma: 
</t>
    </r>
    <r>
      <rPr>
        <sz val="11"/>
        <color theme="1"/>
        <rFont val="Calibri"/>
        <family val="2"/>
      </rPr>
      <t>─</t>
    </r>
    <r>
      <rPr>
        <sz val="7.7"/>
        <color theme="1"/>
        <rFont val="Arial"/>
        <family val="2"/>
      </rPr>
      <t xml:space="preserve">  </t>
    </r>
    <r>
      <rPr>
        <sz val="11"/>
        <color theme="1"/>
        <rFont val="Arial"/>
        <family val="2"/>
      </rPr>
      <t xml:space="preserve">Proceso precontractual de  obra e interventoría  (Publicación y recepción de ofertas)
─ Evaluación de ofertas recibidas proceso de obra e interventoría
─ Presentación y Validación en comité operativo de convenio  la evaluación de ofertas de  obra  e interventoría </t>
    </r>
  </si>
  <si>
    <t>En el primer trimestre de 2020 estaban planteadas las siguientes actividades en el cronograma: 
─  Presentacion de estudio de necesidad y pliegos en comité de contratación de la ESE
─  Proceso precontractual de  obra e interventoría  (Publicación y recepción de ofertas)
Las actividades planteadas para el primer trimestre no se pudieron llevar a cabo toda vez que la SDS no emiti[o certificado de viabilidad del proyecto  porque a la fecha el predio donde se construir[a el CAPS Candelaria, no aparece a nombre del Distrito Capital, gestión que se encuentra adelantando el DADEP por parte de la subred. cumplimeito al 100% de la gestión adelnatada por la subred sur.</t>
  </si>
  <si>
    <t>En el primer trimestre de 2020 estaban planteadas las siguientes actividades en el cronograma: 
─  Tramite licencia de construcción
─  Adición al convenio por parte de SDS
─  Presentación proyecto y convenio ante Junta Directiva para aprobación de incorporación de recursos al presupuesto
─  Inclusión presupuestal de recursos del convenio
De las anteriores actividades se cumplió la primera ya que se obtuvo licencia de construcción en el mes de enero. Las demas actividades dependian de la entrega del presupuesto definitivo por parte del consultor, el cual fue avalado en el mes de marzo</t>
  </si>
  <si>
    <t>En el primer trimestre de 2020 estaban planteadas las siguientes actividades en el cronograma: 
─  Proceso precontractual de  obra e interventoría  (Publicación y recepción de ofertas)
─  Evaluación de ofertas recibidas proceso de obra e interventoría
─  Presentación y Validación en comité operativo de convenio  la evaluación de ofertas de  obra  e interventoría 
─  Contratación de  obra  e interventoría y legalización con garantías
La contratación de obra e interventoría no se pudo concluir toda vez que fueron suspendidas  las  Convocatorias Públicas N° 16 y 18 por Recusación presentada por el Apoderado del Consorcio CAPS 2020. En espera de respuesta del mayor jerárquico de la gerencia que es la Alcaldía Mayor para dar continuidad  a las audiencias de adjudicación.</t>
  </si>
  <si>
    <t>En el primer trimestre de 2020 se adelantaron  las siguientes actividades:
─  Proceso hasta cierre y adjudicación ( Llave en mano e interventoría)
─  Firma (Suscripción contratos llave en mano e interventoría)
─  Acta de inicio (Contratos llave en mano e interventoría)</t>
  </si>
  <si>
    <t xml:space="preserve">Oportunidad en la atención de consulta de medicina General 3 días.
</t>
  </si>
  <si>
    <t xml:space="preserve">"La Oportunidad en la atención de consulta de medicina General 3.7 días  encontrandose por fuera del estándar institucional"
</t>
  </si>
  <si>
    <t>Se cumple con el estándar definido de 3 días en la oportunidad de consulta de Medicina General</t>
  </si>
  <si>
    <t xml:space="preserve">Durante el Primer trimestre del año, La oportunidad de la atención de Medicina General se encuentra a 3,2 días; dando cumplimiento al 100% del estándar definido por la subred de 3 días. 
</t>
  </si>
  <si>
    <t>La oportunidad de la atención de Medicina Interna se encuentra a 4 días, dando cumplimento al estándar.</t>
  </si>
  <si>
    <t>La oportunidad de la atención de Medicina Interna se encuentra a 3 días, dando cumplimento al estándar definido 15 días.</t>
  </si>
  <si>
    <t>La oportunidad de la atención de Medicina Interna se encuentra a 3,8 días, dando cumplimento al estándar definido 15 días.</t>
  </si>
  <si>
    <t xml:space="preserve">Durante el Primer trimestre del año, La oportunidad de la atención de Medicina Interna se encuentra a 3,8 días; dando cumplimiento al 100% del estándar definido por la subred de 15 días. 
</t>
  </si>
  <si>
    <t>La Oportunidad en la Atención de Consulta de Pediatria se encuentra a 5.3 días, dando cumplimiento al estándar.</t>
  </si>
  <si>
    <t>La oportunidad de la atención de consulta de pediatria se encuentra a 5,6 días, logrando un cumplimeinto del 80% equivalente a la meta definida 5 días.</t>
  </si>
  <si>
    <t>La Oportunidad en la Atención de Consulta de Pediatria se encuentra a 4.5 días, dando cumplimiento al estándar.</t>
  </si>
  <si>
    <t xml:space="preserve">Durante el Primer trimestre del año, La oportunidad deConsulta de Pediatris se encuentra a 5,2 días; dando cumplimiento al 100% del estándar definido por la subred de 5 días. 
</t>
  </si>
  <si>
    <t>La Oportunidad en la Atención de Consulta de Psiquiatria se encuentra a 3.4 días, dando cumplimiento al estándar de 11 días.</t>
  </si>
  <si>
    <t>La Oportunidad en la Atención de Consulta de Psiquiatria se encuentra a 3 días, dando cumplimiento al estándar de 11 días.</t>
  </si>
  <si>
    <t xml:space="preserve">Durante el Primer trimestre del año, La oportunidad de Consulta de Psiquiatria se encuentra a 3,3 días; dando cumplimiento al 100% del estándar definido por la subred de 11 días. 
</t>
  </si>
  <si>
    <t xml:space="preserve">La Oportunidad en la Atención de Consulta de Gineco obstétrica 7.11 dias, dando cumplimiento al estándar de 8 días. </t>
  </si>
  <si>
    <t xml:space="preserve">La Oportunidad en la Atención de Consulta de Gineco obstétrica 4,7  dias, dando cumplimiento al estándar de 8 días. </t>
  </si>
  <si>
    <t xml:space="preserve">La Oportunidad en la Atención de Consulta de Gineco obstétrica 4,8 dias, dando cumplimiento al estándar de 8 días. </t>
  </si>
  <si>
    <t xml:space="preserve">Durante el Primer trimestre del año, La oportunidad de Consulta de Gineco obstétrica se encuentra a 6,2 días; dando cumplimiento al 100% del estándar definido por la subred de 8 días. 
</t>
  </si>
  <si>
    <t>Semestral ( Acumulado).</t>
  </si>
  <si>
    <t xml:space="preserve">Para el mes de enero de los 2692 de la  población asignada a la ruralidad, 2185 usuarios por los menos tienen una atención en las unidades de prestación de servicios. Logrando un 81% en la implementación del Modelo de Atención en Salud Rural, con un cumplimiento al 95%  equivalente a la meta. </t>
  </si>
  <si>
    <t xml:space="preserve">Para el mes de febrero de los 2692 de la  población asignada a la ruralidad, 2245 usuarios por los menos tienen una atención en las unidades de prestación de servicios. Logrando un 81% en la implementación del Modelo de Atención en Salud Rural, con un cumplimiento al 98%  equivalente a la meta. </t>
  </si>
  <si>
    <t xml:space="preserve">Para el mes de marzo de los 2692 de la  población asignada a la ruralidad, 2296 usuarios por los menos tienen una atención en las unidades de prestación de servicios. Logrando un 815 en la implementación del Modelo de Atención en Salud Rural, con un cumplimiento al 100%  equivalente a la meta. </t>
  </si>
  <si>
    <t>Para este I Trimestre de 2020 se tiene un porcentaje de canalización del 85%,  gracias al trabajo realizado por el grupo multidisciplinario que visita las viviendas y realiza jornadas en las veredas mas alejada. Cumpliendo con la meta al 100%</t>
  </si>
  <si>
    <t>Para el mes de enero, no se evidencia en la base RUAF, casos de Mortalidad Materna por Residencia de causa directa, en las localidades de la Subred Sur.</t>
  </si>
  <si>
    <t>No se evidencia en la base RUAF, casos de Mortalidad Materna por Residencia de causa directa, en las localidades de la Subred Sur.</t>
  </si>
  <si>
    <t xml:space="preserve">Durante I Trimestre de 2020 no se evidencia en la base RUAF  Mortalidad Materna por residencia de causa directa,  en las localidades de Sumapaz, Usme, Ciudad Bolívar, Tunjuelito de la Subred Integrada de Servicios de Salud Sur ESE. Sin embargo se presenta una mortalidad materna de venezolana el 15/03/2020 de causa sin establecer enviada a necropsia clínica, no se toma por no reflejarse en base distrital RUAF a la fecha. </t>
  </si>
  <si>
    <t>Número de defunciones fetales + neonatales tempranas (22 semanas de gestacion hasta 7 dias de nacido), cuyas madres residan en la localidad  durante un periodo especificado
/ Número de Nacidos Vivos  más fetales  * 1,000
Meta: 11,6 *1000 NV</t>
  </si>
  <si>
    <t xml:space="preserve"> Número de  muertes  en  mujeres residentes en la localidad, mientras está embarazada o dentro de los 42 días siguientes a la terminación del embarazo, independientemente de la duración y el sitio del embarazo, debida a cualquier causa relacionada con o agravada por el embarazo mismo o su atención, pero no por causas accidentales o incidentales
/Numero de Nacidos Vivos en el mismo periodo* 100.000
Meta: 25,6 *100,000 NV</t>
  </si>
  <si>
    <t xml:space="preserve">De acuerdo a la  meta Distrital en donde la mortalidad perinatal debe de estar por debajo de  11,6 por 1000 NV, se puede evidenciar que para el mes de enero La mortalidad perinatal por residencia se encuentra en una tasa de 17.5 *1000NV, con 23 casos. Superando la meta Distrital. Cumplimiento de 49% equivalente a la meta. </t>
  </si>
  <si>
    <t xml:space="preserve">De acuerdo a la  meta Distrital en donde la mortalidad perinatal debe de estar por debajo de  11,6 por 1000 NV, se puede evidenciar que para el mes de febrero La mortalidad perinatal por residencia se encuentra en una tasa de 23,6 *1000NV, con 23 casos. Superando la meta Distrital. </t>
  </si>
  <si>
    <t>Durante el mes de Marzo el comportamiento presentado de la mortalidad perinatal por residencia tuvo una tasa de 8,4 por cada 1000 NV + fetales en la Subred Sur (n=10 casos), dato inferior a la meta propuesta (tasa 11,6)</t>
  </si>
  <si>
    <t xml:space="preserve">Para el primer trimestre del año 2020, de acuerdo a la meta distrital en donde la a mortalidad perinatal debe de estar por debajo de  11,6 por 1000 NV, se evidencia que La mortalidad perinatal por residencia se encuentra en una tasa de 16.5 *1000NV, con 61 casos. Superando la meta Distrital, equivalente al 58% de cumplimiento. </t>
  </si>
  <si>
    <t>Para el mes de enero , se evidencia (n=17) casos, con una tasa de mortalidad infantil de 13,1 no se logra dar cumplimento en la meta distrital en las localidades que integran la Subred Integrada de Servicios de Salud Sur ESE, no cumplió con el estándar establecido</t>
  </si>
  <si>
    <t>Para el mes de febrero , se evidencia (n=18) casos, con una tasa de mortalidad infantil de 15,6 no se logra dar cumplimento en la meta distrital en las localidades que integran la Subred Integrada de Servicios de Salud Sur ESE, no cumplió con el estándar establecido</t>
  </si>
  <si>
    <t>Para el mes de marzo , se evidencia (n=7) casos, con una tasa de mortalidad infantil de 5,9, se logra dar cumplimento en la meta distrital en las localidades que integran la Subred Integrada de Servicios de Salud Sur ESE, se cumplió con el estándar establecido</t>
  </si>
  <si>
    <t>Para el primer Trimestre de 2020 la tasa de mortalidad de 11,5 por 1.000 nacidos vivos en las localidades que integran la Subred Integrada de Servicios de Salud Sur ESE,  se presentaron 42 defunciones en población infantil,  . El comportamiento en la tasa de mortalidad infantil en el periodo de tiempo analizado no cumplió con el estándar establecido. 8.6</t>
  </si>
  <si>
    <t>Numero de defunciones de todo menor de 5 Años residente en la localidad en un periodo determinado.
/Numero de nacidos vivos para el mismo periodo * 1.000 nacidos vivos.
Meta: 9,52 *1000NV</t>
  </si>
  <si>
    <t xml:space="preserve"> Numero de defunciones de todo menor de un año residente en la localidad en un periodo determinado.
/ Numero de Nacidos Vivos en el mismo periodo* 1,000
Meta: 8,6 * 1000 NV</t>
  </si>
  <si>
    <t>Para el mes de enero , se evidencia (n=19) casos. Con una tasa de mortalidad de 14,6. No logra alcanzar la meta  Distristal definida 9,52 *1000NV</t>
  </si>
  <si>
    <t>Para el mes de enero , se evidencia (n=18) casos. Con una tasa de mortalidad de 15,7. No logra alcanzar la meta  Distristal definida 9,52 *1000NV</t>
  </si>
  <si>
    <t>Durante el mes de marzo, se evidencia (n=8) casos y una  tasa de 6,8. se cumplió con el estándar establecido.</t>
  </si>
  <si>
    <t>Durante el Primer trimestre 2020 en las localidades que integran la Subred Integrada de Servicios de Salud Sur ESE,  se presentaron 45 defunciones en población infantil menor de 5 años,  corresponde al 12,4. El comportamiento en la tasa de mortalidad infantil en el periodo de tiempo analizado no cumplió con el estándar. 9.52, pero logra un cumplimiento equivante al 70% de cumplimento.</t>
  </si>
  <si>
    <t xml:space="preserve"> Numero de defunciones de todo menor de 5 Años residente en la localidad  por IRA en un periodo determinado.
/ Numero de menores  5 años de edad para el mismo periodo* 100,000  menores de 5 años.
LB: 5 casos *1000NV</t>
  </si>
  <si>
    <t>Durante el mes de Enero no se presentaron casos de mortalidad por IRA en menores de 5 años por residencia en las localidades de la Subred Sur.</t>
  </si>
  <si>
    <t>Para el mes de Febrero no se presentaron casos de mortalidad por IRA en menores de 5 años por residencia en las localidades de la Subred Sur.</t>
  </si>
  <si>
    <t>Para el mes de Marzo  no se presentaron casos de mortalidad por IRA en menores de 5 años por residencia en las localidades de la Subred Sur.</t>
  </si>
  <si>
    <t>Para el I trimestre de 2020 no se presentaron casos  de mortalidad por IRA en menores de 5 años por residencia en las localidades de la Subred Integrada de Servicios de Salud  Sur. Logrando un cumplimiento al 100%</t>
  </si>
  <si>
    <t>Numero de defunciones de todo menor de 5 Añosresidente en la localidad  por neumonia en un periodo determinado.
/ Numero de menores  5 años de edad para el mismo periodo* 100,000 menores de 5 años
Meta. 6,63 * 100,000NV</t>
  </si>
  <si>
    <t>Durante el mes de Enero no se presentaron casos de mortalidad por Neumonia en menores de 5 años por residencia en las localidades de la Subred Sur.</t>
  </si>
  <si>
    <t>Durante el mes de febrero no se presentaron casos de mortalidad por Neumonia en menores de 5 años por residencia en las localidades de la Subred Sur.</t>
  </si>
  <si>
    <t>Durante el mes de  marzo no se presentaron casos de mortalidad por Neumonia en menores de 5 años por residencia en las localidades de la Subred Sur.</t>
  </si>
  <si>
    <t>Para el I trimestre de 2020 no se presentaron casos  de mortalidad por Neumonía en menores de 5 años por residencia en las localidades de la Subred Integrada de Servicios de Salud  Sur.. Logrando un cumplimiento al 100%</t>
  </si>
  <si>
    <t>No se presentan casos de muerte por Desnutrición Aguda,  en las localidades área de influencia de la Subred Integrada de Servicios de Salud Sur ESE.</t>
  </si>
  <si>
    <t>Número  muertes  por desnutrición en menores de 5 años/ Número total de menores de 5 años en el periodo * 100,000 menores de 5 años
DTN: 0,3*100000NV</t>
  </si>
  <si>
    <t>Para el primer trimestre, No se presentan casos de muerte por Desnutrición Aguda,  en las localidades área de influencia de la Subred Integrada de Servicios de Salud Sur ESE.</t>
  </si>
  <si>
    <t>Numero de defunciones de todo menor de 5 Años residente en la localidad por EDA en un periodo determinado.
/Numero de menores  5 años de edad para el mismo periodo* 100,000 menores de 5 años
EDA.0,8 *100000</t>
  </si>
  <si>
    <t>No se presentan casos de muerte por Enfermedad Diarreica Aguda,  en las localidades área de influencia de la Subred Integrada de Servicios de Salud Sur ESE.</t>
  </si>
  <si>
    <t>Para el primer trimestre, No se presentan casos de muerte por Enfermedad Diarreica Aguda,  en las localidades área de influencia de la Subred Integrada de Servicios de Salud Sur ESE.</t>
  </si>
  <si>
    <t xml:space="preserve"> Número de casos de sífilis congénita
/Número de nacidos vivos  * 1,000
LB: 0,5</t>
  </si>
  <si>
    <t>Se presentaron 5 casos de sífilis congénita en recién nacidos que cumplen con criterios para sífilis congénita en población de área de influencia de las localidades de Usme, Sumapaz, Tunjuelito y Ciudad Bolívar.</t>
  </si>
  <si>
    <t>Se presentaron 4 casos de sífilis congénita en recién nacidos que cumplen con criterios para sífilis congénita en población de área de influencia de las localidades de Usme, Sumapaz, Tunjuelito y Ciudad Bolívar.</t>
  </si>
  <si>
    <t>Se presentaron 5 caso de sífilis congénita en recién nacidos que cumplen con criterios para sífilis congénita en población de área de influencia de las localidades de Usme, Sumapaz, Tunjuelito y Ciudad Bolívar.</t>
  </si>
  <si>
    <t>Se presentaron 14 casos de sífilis congénita en recién nacidos que cumplen con criterios para sífilis congénita en población de área de influencia de las localidades de Usme, Sumapaz, Tunjuelito y Ciudad Bolívar y no se logra cumplir con la meta.</t>
  </si>
  <si>
    <t>Número de nacidos vivos en adolecentes de 15 a 19 años
/Número de adolescentes de 15 a 19 años  * 1.000
Meta: 52,3 *1000</t>
  </si>
  <si>
    <t xml:space="preserve">Se identificaron en la base de nacidos vivos 201 nacimientos en residentes de las localidades de área de influencia de la Subred Integrada de Servicios de Salud Sur ESE de los cuales el 3,7  son hijos de mujeres en edad fértil de 15 a 19 años. </t>
  </si>
  <si>
    <t xml:space="preserve">Se identificaron en la base de nacidos vivos 173 nacimientos en residentes de las localidades de área de influencia de la Subred Integrada de Servicios de Salud Sur ESE de los cuales el 3,2  son hijos de mujeres en edad fértil de 15 a 19 años por cada 1000 nacidos vivos. </t>
  </si>
  <si>
    <t xml:space="preserve">Se identificaron en la base de nacidos vivos 189 nacimientos en residentes de las localidades de área de influencia de la Subred Integrada de Servicios de Salud Sur ESE de los cuales el 3,5  son hijos de mujeres en edad fértil de 15 a 19 años por cada 1000 nacidos vivos. </t>
  </si>
  <si>
    <t xml:space="preserve">Se identificaron para el primer trimestre en la base de nacidos vivos 563 nacimientos en residentes de las localidades de área de influencia de la Subred Integrada de Servicios de Salud Sur ESE de los cuales el 10,6 son hijos de mujeres en edad fértil de 15 a 19 años por cada 1000 nacidos vivos. </t>
  </si>
  <si>
    <t xml:space="preserve">Indicador de captación temprana de gestantes antes de la semana 12 al control prenatal, con cumplimiento de 81%, </t>
  </si>
  <si>
    <t xml:space="preserve">Indicador de captación temprana de gestantes antes de la semana 12 al control prenatal, con cumplimiento de 83%, </t>
  </si>
  <si>
    <t>Para el I trimestre del 2020, este indicador tuvo un porcentaje de cumplimiento del 83%,  por lo anterior y con el fin de mejorar este porcentaje  se vienen desarrollando acciones de seguimiento a gravindex positivo, los cuales son remitidos diariamente a los centros de  atención para la canalización al programa, fortalecimiento de la captación de gestantes de los servicios de urgencias, fortalecimiento de la estrategia de canalizaciones con el área de salud pública y aseguradoras quienes al captar una gestante la direccionan a los puntos de atención de la Subred.    
Para este trimestre la subred continua las estrategias de difusión de la ruta materna perinatal, la cual cuenta dentro de sus pilares con la identificación temprana de la gestante.
Se formula la estrategia “Embarazados todos por la Vida, Te quiero Sana Mamá”</t>
  </si>
  <si>
    <t>Porcentaje de adherencia a la ruta materno perinatal.
Meta: 95%</t>
  </si>
  <si>
    <t>Se logra un cumplimiento de adherencia a la Ruta Materno Perintal del 100%</t>
  </si>
  <si>
    <t>Se logra un cumplimiento de adherencia a la Ruta Materno Perintal del 91%</t>
  </si>
  <si>
    <t>La Subred Integrada de Servicios de Salud Sur, viene fortaleciendo la capacidad técnica de los profesionales  con atención directa de la población gestante.
Se ha designado personal exclusivo para la realización de seguimientos a la población, priorizando gestantes de alto riesgo con el fin de favorecer  la adherencia al control prenatal y disminuir barreras de acceso. Se trabajo articuladamente con las EAPB para la información de las gestantes canalizadas por la Subred, priorizando aquellas con algún tipo de morbilidad.
El mes de marzo de 2020, tiene un impacto significativo en los indicadores, dado la medida de cuarentena y la suspensión de actividades como odontología, curso de preparación de la maternidad entre otras, afecto la adherencia de las gestantes a la ruta materno. 
Otras Actividades que fueron afectadas por la Emergencia que impacto en la demanda de los servicios de consulta externa como es el caso de consulta preconcepcional; respecto a parto y nacimiento humanizado, esta restringido la entrada de familiares a las salas.</t>
  </si>
  <si>
    <t>Porcentaje de adherencia a la ruta de primera infancia.
90%</t>
  </si>
  <si>
    <t>Se logra un cumplimiento del 93%  de adherencia a la ruta de primera infancia.</t>
  </si>
  <si>
    <t>Se logra un cumplimiento del 92%  de adherencia a la ruta de primera infancia.</t>
  </si>
  <si>
    <t>Respecto al indicador de Adherencia, este se mide con base en la completitud del menor de las actividades trazadoras establecidas en la ruta, que para este grupo son: consulta de crecimiento y desarrollo por médico, consulta de control de crecimiento y desarrollo por enfermería, vacunación, salud oral a partir de los 2 años y medición de la agudeza visual. Para este trimestre de los menores que ingresan a la ruta y que cumplen con las actividades, lograron una adhrencia del 92%</t>
  </si>
  <si>
    <t>Se logra un cumplimiento de 84% de adherencia a la ruta cardio cerebro vascular y metabólica, equivalente al 93% acorde a la meta.</t>
  </si>
  <si>
    <t>Se logra un cumplimiento de 85% de adherencia a la ruta cardio cerebro vascular y metabólica, equivalente al 94% acorde a la meta.</t>
  </si>
  <si>
    <t>Se logra un cumplimiento del 100% de adherencia a la ruta cardio cerebro vascular y metabólica.</t>
  </si>
  <si>
    <t xml:space="preserve">Para e primer trimestre se logra el cumplimiento a la adherencia de la ruta cerebro vascular y metabólica  al 96%, acorde a la meta establecida. </t>
  </si>
  <si>
    <t>Porcentaje de adherencia a la ruta de desnutrición.
LB:75%
90%</t>
  </si>
  <si>
    <t>La totalidad de los casos (119 ) ingresaron a la clínica por cumplimiento de criterios con la atención correspondiente. De los cuales 101 casos iniciaron en 2019 y se encuentran en seguimiento, los restantes 18 son pacientes nuevos que ingresaron en  Enero de 2020.
Adicional fueron atendidos en consulta  ambulatoria 10 menores notificados  o remitidos  de otras unidades  con DNT Aguda Moderada que al  momento de la atención se encontraban en Riesgo DNT  o  habían tenido error en la clasificación, quienes ingresan a la ruta de mantenimiento y promoción. Esta ruta integra las acciones de los componentes SISVAN, espacio vivienda, Programas y Gobernanza desde la identificación y seguimiento sectorial e intersectorial, hasta  lograr la recuperación nutricional del menor.</t>
  </si>
  <si>
    <t>La totalidad de los casos (151 ) ingresaron a la clínica por cumplimiento de criterios con la atención correspondiente. De los cuales 101 casos iniciaron en 2019 y se encuentran en seguimiento, los restantes 32 son pacientes nuevos que ingresaron en  Febrero de 2020.                                                                                                                                                                                                                      Adicional fueron atendidos en consulta  ambulatoria 15 menores notificados  o remitidos  de otras unidades  con DNT Aguda Moderada que al  momento de la atención se encontraban en Riesgo DNT  o  habían tenido error en la clasificación, quienes ingresan a la ruta de mantenimiento y promoción. Esta ruta integra las acciones de los componentes SISVAN, espacio vivienda, Programas y Gobernanza desde la identificación y seguimiento sectorial e intersectorial, hasta  lograr la recuperación nutricional del menor.</t>
  </si>
  <si>
    <t>La totalidad de los casos (182 ) ingresaron a la clínica por cumplimiento de criterios con la atención correspondiente. De los cuales 101 casos iniciaron en 2019 y se encuentran en seguimiento, los restantes 31 son pacientes nuevos que ingresaron en  Marzo de 2020.                                                                                                                                                                                                                      Adicional fueron atendidos en consulta  ambulatoria 2 menores notificados  o remitidos  de otras unidades  con DNT Aguda Moderada que al  momento de la atención se encontraban en Riesgo DNT  o  habían tenido error en la clasificación, quienes ingresan a la ruta de mantenimiento y promoción. Esta ruta integra las acciones de los componentes SISVAN, espacio vivienda, Programas y Gobernanza desde la identificación y seguimiento sectorial e intersectorial, hasta  lograr la recuperación nutricional del menor.</t>
  </si>
  <si>
    <t>Para el I trimestre de 2020, La totalidad de los casos (182) ingresaron a la clínica por cumplimiento de criterios con la atención correspondiente. De los cuales 101 casos iniciaron en 2019 y se encuentran en seguimiento, los restantes 31 son pacientes nuevos que ingresaron en  Marzo de 2020. Adicional fueron atendidos en consulta  ambulatoria 2 menores notificados  o remitidos  de otras unidades  con DNT Aguda Moderada que al  momento de la atención se encontraban en Riesgo DNT  o  habían tenido error en la clasificación, quienes ingresan a la ruta de mantenimiento y promoción. Esta ruta integra las acciones de los componentes SISVAN, espacio vivienda, Programas y Gobernanza desde la identificación y seguimiento sectorial e intersectorial, hasta  lograr la recuperación nutricional del menor.</t>
  </si>
  <si>
    <t>No se alcanzo la meta establecida en el periodo objeto de evaluación.</t>
  </si>
  <si>
    <t xml:space="preserve">Se logra el cumplimiento de las actividades programadas de PyD al 87%, equivalente al 97% respectyo a a la meta. </t>
  </si>
  <si>
    <t>Para el mes de marzo se logra un cumplimento del 78% de las actividades de PYD.</t>
  </si>
  <si>
    <t>Para este trimestre se logra un porcenjate de cumplimiento del 79%   es importante tener en cuenta que la Resolución 3280 de 2018, exige un cumplimiento mas estricto frente a frecuencias de uso, por cada actividad y de acuerdo al curso de vida.
Es importante tener en cuenta el impacto de la cuarentena obligatoria por COVID – 19 sobre la ejecución de las actividades. **NO SE CUMPLE META DEL 90%</t>
  </si>
  <si>
    <t xml:space="preserve">Las metas administrativas para el año 2020 aun no han sido ajustadas y revisadas con la secretaria de salud, por tanto el denominador sigue siendo igual al año 2019, el cual puede variar según el ajuste  a realizar.
Nota:  la población menor de un año es la de mayor dificultad para su captación y acude fuera de la localidad para demandar el servicios, teniendo en cuenta que justo a las edades de la vacuna se le programan otras actividades de seguimiento medico, lo cual sugiere que los menores accederán de manera simultanea a la vacunación.
Se requiere contar con los insumos necesarios para el mejoramiento y mantenimiento de las coberturas con indicadores superiores al 95 % 
</t>
  </si>
  <si>
    <t>Aun no se han ajustado las metas, se continua con las metas 2019.
la estrategia de mayor aporte a las coberturas de vacunación sigue siendo el seguimiento a cohorte,, sin embargo el programa ampliado de inmunizaciones no cuenta con líneas a telefonía celular disponibles según la necesidad para el seguimiento a la población. para esta actividad se requieren 10 líneas a telefonía celular y el programa no cuenta con este recurso.</t>
  </si>
  <si>
    <t>De acuerdo a la contingencia generada por el coronavirus, hubo la necesidad de cerrar algunos puntos de manera temporal, por tanto la población sede ser vacunada , en medio de la pandemia los cuidadores de los niños menores de un año han demandado el servicio de vacunación en casa y solicitan completar el esquema de vacunación de seis hijos.
se requiere reforzar la estrategia de seguimiento a cohorte con líneas a telefonía celular y vehículos para la vacunación en casa.</t>
  </si>
  <si>
    <t xml:space="preserve">Para el primer trimestre se obtiene un cumplimiento Satisfactorio, de acuerdo a los resultados esperados y metas propuestas se logra un cumplimiento del 97% respecto a la meta. </t>
  </si>
  <si>
    <t>Las metas administrativas para el año 2020 aun no han sido ajustadas y revisadas con la secretaria de salud, por tanto el denominador sigue siendo igual al año 2019, el cual puede variar según el ajuste  a realizar.
El indicador supera el 95 % esperado, puesto que los niños que no fueron vacunados durante los mese de Noviembre y diciembre se captaron para el mes de Enero
La jornada de vacunación del mes de Enero permite llegar a la población que aun no ha completado sus esquemas.</t>
  </si>
  <si>
    <t>De acuerdo a la contingencia generada por el coronavirus, hubo la necesidad de cerrar algunos puntos de manera temporal, por tanto la población sede ser vacunada en casa y parte de la misma no acepta la vacunación por la emergencia, expresando temor de salir de casa y permitir el ingreso de personal de salud. 
se requiere reforzar la estrategia de seguimiento a cohorte con líneas a telefonía celular y vehículos para la vacunación en casa.</t>
  </si>
  <si>
    <t xml:space="preserve">Para el primer trimestre se obtiene un cumplimiento Satisfactorio, de acuerdo a los resultados esperados y metas propuestas se logra un cumplimiento del 100% respecto a la meta. </t>
  </si>
  <si>
    <t xml:space="preserve">  Para el primer trimestre el indicador quedo por debajo  del a meta con una diferencia del 1% . Al analizar por unidad de servicos se observa que  22 de las 27 demoras se presentan en Meissen prinicpalmente en cirugía general 22 de ellas. Esta sala de urgencias se comparte entre cirugía general y cirugía pediátrica principalmente durante las 24 horas del día.         Se evaluara la disponibioidad de salas para cirugia general y se  resocializara el instructivo para atencion de pacientes ocn diagnostico de apendicitis. (seguimiento trimestral- evaluación anual).</t>
  </si>
  <si>
    <t>Para pediatría una vez depurada la base de historias clínicas se obtuvieron en el primer trimestre un total de 277 historias clínicas(65  en Enero, 98 en Febrero y 114 en Marzo), se revisaron 10  cada mes ,  dentro de las 30 historias revisadas por el referente de pediatría , No se encuentran pacientes con diagnostico de neumonía secundaria  a  bronco aspiración intrahospitalaria, sus estancias hospitalarias son secundarias a neumonía a y bronconeumonías adquiridas en comunidad. (seguimiento trimestral- evaluación anual).
En neonatología se analizo el 100% de las historia dos  pacientes revisados por la referente de neonatología no se identificaron casos de neumonía broncoaspirativas de origen intrahospitalario, Porque los casos corresponden a neumonías bacteriana y bronquiolitis casos en los cuales no se presento evento que indique que haya existido en algún momento broncoaspiracion como causa primaria.</t>
  </si>
  <si>
    <t xml:space="preserve">Durante I trimestre del 2020 se hace un análisis de 68 casos con impresión diagnostica al egreso de IAM, de estos 64 casos se les confirmó este diagnóstico. A 63 pacientes (98.437%) se les brindó oportunidad de inicio de la terapia especifica dentro de la primera hora posterior a la realización del diagnóstico, dando cumplimiento a la calidad esperada establecida en la resolución 408 de 2018.      </t>
  </si>
  <si>
    <t>Se realizó análisis del 100% de los casos de mortalidad mayor de 48 horas capturados por bases de Estadísticas vitales. La meta establecida indica que del total de los casos de mortalidad superior a las 48 h se analice el 90% o más de los casos en el comité.</t>
  </si>
  <si>
    <t>Durante el I Trimestre de 2020, se presentaron cuatro casos  involucrados con la gestión directa de la Subred Integrada de Servicios de Salud Sur ESE</t>
  </si>
  <si>
    <t>Seguimento y evaluación anual.</t>
  </si>
  <si>
    <t>Para este trimestre la adherencia a la Guía de Crecimiento y desarrollo por parte de los profesionales fue 85.92% (de las 341 historias revisadas, 297 historias cumplían con criterios).</t>
  </si>
  <si>
    <t>No se evidencia reporte de  casos de Fugas de Pacientes en Salud mental en los procesos de hospitalización desde el proceso de Seguridad del Paciente, proceso a donde se realizan los reportes presentados en la institución.</t>
  </si>
  <si>
    <t>Para el I Trimestre de 2020  se obtuvo un resultado de 75,22% en la adherencia a la Guia para manejo de paciente ocn intento suicida. Se identificaron  en este periodo 109 Pacientes atendidos por conducta  suicida, se realiza la revisión de las 109 historia clínicas  asociadas a estas atenciones de acuerdo al instrumento de evaluación de aplicabilidad del procedimiento para la atención del evento  arrojando un 75,22% en el cumplimiento de la misma.</t>
  </si>
  <si>
    <t>En el mes de enero se cumple con el estándar de portunidad en la atención de consulta de Urgencias Triage II. 30 minuttos</t>
  </si>
  <si>
    <t>Se cumple con el estándar de portunidad en la atención de consulta de Urgencias Triage II. 30 minuttos</t>
  </si>
  <si>
    <t>Para el segumiento del primer trimestre, el estándar de oportunidad en la atención de consulta de Triage II esta en 21 minutos dando un cumplimiento al 100% acorde a la meta definida.</t>
  </si>
  <si>
    <t xml:space="preserve">El resultado del indicador de Equilibrio Presupuestal con corte a 31 de Marzo del 2020 es de 78.28%, con unos ingresos totales recaudados de $224.418 millones y unos gastos totales comprometido de  $286.687 millones con corte Marzo la vigencia 2020. </t>
  </si>
  <si>
    <t>Para el mes de enero, el indicador de rotación de cartera se encuentra en 221 días de rotación, equivalente al 75% de cumplimiento</t>
  </si>
  <si>
    <t>Para el mes de febrero, el indicador de rotación de cartera se encuentra en 218 días de rotación, equivalente al 75% de cumplimiento</t>
  </si>
  <si>
    <t>Para el mes de marzo, el indicador de rotación de cartera se encuentra en 218 días de rotación, equivalente al 75% de cumplimiento</t>
  </si>
  <si>
    <t>La cartera de la Subred Integrada de Servicios de Salud Sur ESE con  corte a marzo 31 de 2020 presenta un indicador de 218 días de rotación, es decir 1,65 veces por año, equivaklente al 75% de cumplimiento</t>
  </si>
  <si>
    <t>Se da cumplimiento a los términos minimos de radicación de facturación, logrando un cumplimiento del 95%</t>
  </si>
  <si>
    <t>Se da cumplimiento a los términos minimos de radicación de facturación, logrando un cumplimiento del 97%</t>
  </si>
  <si>
    <t>Dato mes de Febrero. Se da cumplimiento a los términos minimos de radicación de facturación, logrando un cumplimiento del 97%</t>
  </si>
  <si>
    <t xml:space="preserve">Para el I trimestre del año,  la radicación de facturación logra un cumplimiento del 95 % , lo equivalente al 97% de cumplimiento. 
</t>
  </si>
  <si>
    <t>Se realiza  seguimiento  de manera  Trimestral.  las Entidades  responsables de pago, se encuentran auditado facturas radicadas de los meses en mención.</t>
  </si>
  <si>
    <t>No se ha generado glosa, as Entidades  responsables de pago, se encuentran auditado facturas radicadas de los meses en mención.</t>
  </si>
  <si>
    <t>Del Total de la facturación radicada por la subred Integrada de Servicios de Sald Sur ESE, durante el primer trimestre de 2020 por valor de $ 71.955 millones de pesos, se ha recibido como glosa inicial elvalor de $ 258 millones de pesos equivalentes al 0,36% de esta facturación.  Para el primer trimestre del año 2020, las Empresas responsables de pago, se encuentran auditado facturas radicadas, entre los meses en mención. Proceso que se notara en el segundo trimestre</t>
  </si>
  <si>
    <t>Para el I Trimestre de 2020  se obtuvo un resultado de 83% en la adherencia a la Guia para manejo de paciente ocn intento suicida. Se identificaron  en este periodo 99 Pacientes atendidos por conducta  suicida, se realiza la revisión de las 99 historia clínicas  asociadas a estas atenciones de acuerdo al instrumento de evaluación de aplicabilidad del procedimiento para la atención del evento  arrojando un 83% en el cumplimiento de la misma.</t>
  </si>
  <si>
    <t>La evaluación se realiza anual, sin embargo se hace seguimiento trimestral, en donde podemos evidenciar incumplimiento del indicador</t>
  </si>
  <si>
    <t>GARANTIZAR EL MANEJO EFICIENTE DE LOS RECURSOS QUE APORTEN A LA IMPLEMENTACIÓN DEL MODELO DE ATENCIÓN EN RED</t>
  </si>
  <si>
    <t xml:space="preserve">Los recursos asignados corresponden a la etapa de pre inversión (Estudios y diseños) de los convenios 1153, 1171, 1186, 1210, 1211 y 1223. No se incluye las adiciones correspondientes a la etapa de inversion (Obra e interventoria) toda vez que a la fecha no se ha dado inicio a estas etapas. Tampoco se incluyen los recursos desembolsados del convenio 676500 - Hospital de Usme, dado que solo se ha avanzado en la compra del predio y no se ha adjudicado el contrato llave en mano ni interventoría.
Es importante aclarar que los recursos ejecutados corresponden unicamente a la etapa de estudios y Diseños.
</t>
  </si>
  <si>
    <t xml:space="preserve">Para el mes deMarzo del 2020 se registraron 39 quejas del total de comentarios de los usuarios, mientras que en el 2019 se registraron 102, disminuyendo en 81% sobre el total de comentarios de los usuarios. </t>
  </si>
  <si>
    <t>En el primer trimestre se obtuvo una disminución del 93%   sobre el total de comentarios de  los usuarios. Dando cuplimiento al 100%</t>
  </si>
  <si>
    <t>Operacionalizar el modelo de atención en salud Modelo AIS, mediante la ejecución de 7 proyectos para la modernización de la infraestructura hospitalaria.</t>
  </si>
  <si>
    <t>ABRIL</t>
  </si>
  <si>
    <t>MAYO</t>
  </si>
  <si>
    <t>JUNIO</t>
  </si>
  <si>
    <t>Número de acciones de las 7 Buenas practicas evaluadas en periodo / Total de acciones del plan de acción de las 7 buenas practicas programadas en el período * 100</t>
  </si>
  <si>
    <t xml:space="preserve">Para  el mes de abril se logró canalizar a tender a 2292 usuarios de la ruralida. Alcanzando un cumplimiento  del 85% de canalización de la población asignada. Cumplimiento de la meta 100%. </t>
  </si>
  <si>
    <t xml:space="preserve">Para el II Trimestre de 2020, se logra un porcentaje de canalización del 85%, con 2314 atenciones  de la población asignada (2692),  gracias al trabajo realizado por el grupo multidisciplinario que visita las viviendas y realiza jornadas en las veredas más alejadas, quienes pese a la pandemia continuaron sus acciones extramurales e intramurales. Dando cumplimiento al 100% de la meta establecida. </t>
  </si>
  <si>
    <t xml:space="preserve">Durante el mes de Abril del 2020 no se presentaron casos de Mortalidad Materna por residencia en Subred Integrada de Servicios de Salud Sur ESE, en las localidades de Usme, Ciudad Bolívar, Sumapaz y Tunjuelito. </t>
  </si>
  <si>
    <t xml:space="preserve">Durante el mes de Mayo del 2020 no se presentaron casos de Mortalidad Materna por residencia en Subred Integrada de Servicios de Salud Sur ESE, en las localidades de Usme, Ciudad Bolívar, Sumapaz y Tunjuelito. </t>
  </si>
  <si>
    <t xml:space="preserve">Durante el mes de Junio del 2020 no se presentaron casos de Mortalidad Materna por residencia en Subred Integrada de Servicios de Salud Sur ESE, en las localidades de Usme, Ciudad Bolívar, Sumapaz y Tunjuelito. </t>
  </si>
  <si>
    <t xml:space="preserve">Durante el II Trimestre de 2020 no se evidencia en la base RUAF  Mortalidad Materna por residencia de causa directa,  en las localidades de Sumapaz, Usme, Ciudad Bolívar, Tunjuelito de la Subred Integrada de Servicios de Salud Sur ESE.  Logrando un cumplimiento del 100%  respecto de la meta definida. </t>
  </si>
  <si>
    <t>Durante el mes de Abril el comportamiento presentado de la mortalidad perinatal por residencia tuvo una tasa de 20,58 por cada 1000 NV + fetales en la Subred Sur (n=25 casos), dato superior a la meta propuesta (tasa 11,6)</t>
  </si>
  <si>
    <t>Durante el mes de Mayo el comportamiento presentado de la mortalidad perinatal por residencia tuvo una tasa de 16,22 por cada 1000 NV + fetales en la Subred Sur (n=21 casos), dato superior a la meta propuesta (tasa 11,6)</t>
  </si>
  <si>
    <t>Durante el mes de Junio el comportamiento presentado de la mortalidad perinatal por residencia tuvo una tasa de 18,60 por cada 1000 NV + fetales en la Subred Sur (n=24 casos), dato superior a la meta propuesta (tasa 11,6).</t>
  </si>
  <si>
    <t>Para el segundo trimestre del año 2020, se realiza el analisis del periodo de Enero a Junio de 2020, evidenicando que se han presentado 129 casos, 30 casos más que en el mismo período de 2019 que equivalen a un aumento del  23,3%, lo que se refleja en la tasa de mortalidad perinatal que paso de 12,5 a 18,4 por 1.000 nacidos vivos + fetales en el periodo analizado. Resultado una tasa mayo a la meta defiida de 11,65 *1000NV</t>
  </si>
  <si>
    <t>Para el mes de mayo,La mortalidad infantil presento una tasa de 9,4 por cada 1.000 NV (n=12), no se logra dar cumplimento a la meta distrital (8,6).</t>
  </si>
  <si>
    <t>Para el mes de abril, La mortalidad infantil  presento una tasa de 5,0 por cada 1.000 NV (n=6), se logra dar cumplimento a la meta distrital (8,6).</t>
  </si>
  <si>
    <t>La mortalidad infantil para el mes de junio presento una tasa de 10,7 por cada 1.000 NV (n=13), no se logra dar cumplimento a la meta distrital (8,6).</t>
  </si>
  <si>
    <t>Para el segundo trimestre de 2020 la tasa de mortalidad de 8,4 por 1.000 nacidos vivos en las localidades que integran la Subred Integrada de Servicios de Salud Sur ESE, El comportamiento en la tasa de mortalidad infantil en el periodo de tiempo analizado cumplió con el estándar establecido. 8.6*1000NV</t>
  </si>
  <si>
    <t>La mortalidad en menores de 5 años para el mes de abril presento una tasa de 6,71 por cada 1.000 NV (n=8) en las localidades que conforman la Subrerd Sur, se logra dar cumplimento a la meta distrital (9,52).</t>
  </si>
  <si>
    <t>La mortalidad en menores de 5 años para el mes de mayo presento una tasa de 10,93 por cada 1.000 NV (n=14) en las localidades que conforman la Subrerd Sur, no se logra dar cumplimento a la meta distrital (9,52).</t>
  </si>
  <si>
    <t>La mortalidad en menores de 5 años para el mes de junio presento una tasa de 10,71 por cada 1.000 NV (n=13) en las localidades que conforman la Subrerd Sur, no se logra dar cumplimento a la meta distrital (9,52).</t>
  </si>
  <si>
    <t>Para el segundo trimestre de 2020 la tasa de mortalidad en menores de 5 años es de 9,49* 1.000 nacidos vivos en las localidades que integran la Subred Integrada de Servicios de Salud Sur ESE, El comportamiento en la tasa de mortalidad en menores de 5 años en el periodo de tiempo analizado cumplió con el estándar establecido por eldistrito de 9,52*1000NV</t>
  </si>
  <si>
    <t xml:space="preserve">Para el mes de abril no se presentaron casos de mortalidad por IRA en menores de 5 años residentes en las localidades que conforman la Subrerd Sur, se logra dar cumplimento a la meta distrital (5,0). </t>
  </si>
  <si>
    <t xml:space="preserve">Para el mes de mayo no se presentaron casos de mortalidad por IRA en menores de 5 años residentes en las localidades que conforman la Subrerd Sur, se logra dar cumplimento a la meta distrital (5,0). </t>
  </si>
  <si>
    <t>La mortalidad en menores de 5 años por IRA para el mes de junio presento una tasa de 0,8 por cada 100.000 menores de 5 años (n=1) en las localidades que conforman la Subrerd Sur, se logra dar cumplimento a la meta distrital (5,0). El menor residia en la localidad de Ciudad Bolivar</t>
  </si>
  <si>
    <t>Para el segundo trimestre de 2020 la tasa de mortalidad en menores de 5 años por IRA es de 0,8* 100000 nacidos vivos en las localidades que integran la Subred Integrada de Servicios de Salud Sur ESE, El comportamiento en la tasa de mortalidad en menores de 5 años por IRA en el periodo de tiempo analizado cumplió con el estándar establecido por eldistrito de 5 casos *100000NV</t>
  </si>
  <si>
    <t>No se presentan casos de muerte por Desnutrición en las localidades área de influencia de la Subred Integrada de Servicios de Salud Sur ESE.</t>
  </si>
  <si>
    <t>Para elsegundo trimestre, No se presentan casos de muerte por Desnutrición Aguda,  en las localidades área de influencia de la Subred Integrada de Servicios de Salud Sur ESE.</t>
  </si>
  <si>
    <t>Para elsegundo trimestre, No se presentan casos de muerte por Enfermedad Diarreica Aguda,  en las localidades área de influencia de la Subred Integrada de Servicios de Salud Sur ESE.</t>
  </si>
  <si>
    <t xml:space="preserve">La Incidencia de sífilis congénita para el mes de abril presento una tasa de 5,8 por cada 1.000 NV + fetales en las localidades que conforman la Subrerd Sur, no se logra dar cumplimento a la meta distrital (0,5). </t>
  </si>
  <si>
    <t xml:space="preserve">La Incidencia de sífilis congénita para el mes de mayo presento una tasa de 3,9 por cada 1.000 NV + fetales en las localidades que conforman la Subrerd Sur, no se logra dar cumplimento a la meta distrital (0,5). </t>
  </si>
  <si>
    <t xml:space="preserve">La Incidencia de sífilis congénita para el mes de junio presento una tasa de 5,4 por cada 1.000 NV + fetales en las localidades que conforman la Subrerd Sur, no se logra dar cumplimento a la meta distrital (0,5). </t>
  </si>
  <si>
    <t>Para el segundo trimestre de 2020, se presentaron 19 casos de sífilis congénita en recién nacidos que cumplen con los criterios para sífilis congénita en población de área de influencia de las localidades de Usme, Sumapaz, Tunjuelito y Ciudad Bolívar. NO se  logra dar cumplimiento a la meta.</t>
  </si>
  <si>
    <t xml:space="preserve">La tasa específica de fecundidad de 15 a 19 años para el mes de abril fue de 3,5 por cada 1.000 mujeres del mismo grupo de edad en las localidades que conforman la Subrerd Sur, se logra dar cumplimento a la meta distrital (52,3). </t>
  </si>
  <si>
    <t>La tasa específica de fecundidad de 15 a 19 años para el mes de mayo fue de 3,6 por cada 1.000 mujeres del mismo grupo de edad en las localidades que conforman la Subrerd Sur, se logra dar cumplimento a la meta distrital (52,3).</t>
  </si>
  <si>
    <t xml:space="preserve">La tasa específica de fecundidad de 15 a 19 años para el mes de junio fue de 3,4 por cada 1.000 mujeres del mismo grupo de edad en las localidades que conforman la Subrerd Sur, se logra dar cumplimento a la meta distrital (52,3). </t>
  </si>
  <si>
    <t xml:space="preserve">Se identificaron para elsegundo trimestre en la base de nacidos vivos 561 nacimientos en residentes de las localidades de área de influencia de la Subred Integrada de Servicios de Salud Sur ESE de los cuales el 10,4 son hijos de mujeres en edad fértil de 15 a 19 años por cada 1000 nacidos vivos. </t>
  </si>
  <si>
    <t xml:space="preserve">Para el mes de abril se logra un porcentaje del 73% de captación de gestantes antes de la semana 12. </t>
  </si>
  <si>
    <t xml:space="preserve">Para el mes de mayo se logra un porcentaje de cumplimiento del 95% repecto a la mete de captación de gestantes antes de la semana 12. </t>
  </si>
  <si>
    <t xml:space="preserve">Para el mes de abril no se presentaron casos de mortalidad por neumonía en menores de 5 años residentes en las localidades que conforman la Subrerd Sur, se logra dar cumplimento a la meta distrital (6,63). </t>
  </si>
  <si>
    <t xml:space="preserve">Para el mes de mayo no se presentaron casos de mortalidad por neumonía en menores de 5 años residentes en las localidades que conforman la Subrerd Sur, se logra dar cumplimento a la meta distrital (6,63). </t>
  </si>
  <si>
    <t>La mortalidad por neumonía en menores de 5 años para el mes de junio presento una tasa de 0,82 por cada 100.000 menores de 5 años (n=1) en las localidades que conforman la Subrerd Sur, se logra dar cumplimento a la meta distrital (6,63). El menor residia en la localidad de Ciudad Bolivar</t>
  </si>
  <si>
    <r>
      <t xml:space="preserve">Para este trimestre el indicador tiene un porcentaje de cumplimiento del 71%, es decir de las 842 gestantes nuevas, 608 se captaron antes de la semana 12, es importante analizar este trimestre en particular, ya que en la utima semana de marzo de 2020, se declara la emergencia por COVID, por lo que para el mes de abril de 2020 y pese a que no se suspenden los servicios el indicador dismunuye al 62%,  pero con un  pico para el mes de mayo de 2020 en donde el porcentaje fue del 81%. para el trimestre de logra un cumplimiento del 85%. 
</t>
    </r>
    <r>
      <rPr>
        <sz val="11"/>
        <color rgb="FFFF0000"/>
        <rFont val="Arial"/>
        <family val="2"/>
      </rPr>
      <t xml:space="preserve">No se logra Cumplir con la Meta definida del 85%. </t>
    </r>
  </si>
  <si>
    <t xml:space="preserve">Para el mes de abril, se tiene un cumplimiento del 84% respecto de la meta, por lo que se evidencia que la declaración  de emergencia por COVID, ha generado un impacto negativo por la suspensión temporal de algunas de actividades como salud oral, talleres y la asistencia de controles. </t>
  </si>
  <si>
    <t xml:space="preserve">Para el mes de mayo, se tiene un cumplimiento del 84% respecto de la meta, por lo que se evidencia que la declaración  de emergencia por COVID, ha generado un impacto negativo por la suspensión temporal de algunas de actividades como salud oral, talleres y la asistencia de controles. </t>
  </si>
  <si>
    <t xml:space="preserve">Para el mes de junio, se tiene un cumplimiento del 89% respecto de la meta, por lo que se evidencia que la declaración  de emergencia por COVID, ha generado un impacto negativo por la suspensión temporal de algunas de actividades como salud oral, talleres y la asistencia de controles. </t>
  </si>
  <si>
    <t>Este indicador para el II trimestre de 2020 tiene un porcentaje de cumplimiento del 86%, al igual que el indicador de captación temprana, la declaración de emergencia por COVID, tuvo repercusiones en la suspension teporal de algunas actividades como salud oral, tallleres y tiene impacto en la asistencia a controles, pese a que la subred continuo con la prestación de controles prenatales.</t>
  </si>
  <si>
    <t>Porcentaje de adherencia a la ruta cardio cerebro vascular y metabolica.
Meta:90%</t>
  </si>
  <si>
    <t xml:space="preserve">Para el mes de abril se logra un cumplimiento de 89% respecto a la meta, no se alcanza a cumplir el 100% de la meta, como consecuencia a la declaración de emergencia sanitaria por COVID 19. </t>
  </si>
  <si>
    <t xml:space="preserve">Para el mes de mayo se logra un cumplimiento de 90% respecto a la meta, no se alcanza a cumplir el 100%, como consecuencia a la declaración de emergencia sanitaria por COVID 19. </t>
  </si>
  <si>
    <t xml:space="preserve">Para el mes de mayo se logra un cumplimiento de 91% respecto a la meta, no se alcanza a cumplir el 100%, como consecuencia a la declaración de emergencia sanitaria por COVID 19. </t>
  </si>
  <si>
    <t xml:space="preserve">Para el mes de abril se logra un cumplimiento de 89% respecto a la meta, no se alcanza a cumplir el 100% de la meta, como consecuencia a la declaración de emergencia sanitaria por COVID 19. Pese a que la Subred no suspendió servicios de PYD, excepto los relacionados con odontología, se pudo evidenciar una inasistencia que supera el 15%, una vez realizado el seguimiento los cuidadores manifiestan no querer asistir por riesgo de contagio. La actividad trazadora son las actividades de salud oral, las cuales no se están prestando por  lineamiento Nacional, lo que afecta directamente la adherencia a la Ruta. </t>
  </si>
  <si>
    <t>Para el mes de abril, la meta establecida para la adherencia de la ruta cerebro vascular y metabólica es del 90%, para este mes se logra un cumplimiento del 91%, equivalente al 100%  respecto de la meta.</t>
  </si>
  <si>
    <t>Para el mes de mayo, la meta establecida para la adherencia de la ruta cerebro vascular y metabólica es del 90%, para este mes se logra un cumplimiento del 91%, equivalente al 100%  respecto de la meta.</t>
  </si>
  <si>
    <t>Para el II trimestre de 2020, se logra un porcentaje de cumplimiento del 92% equivalente al 100% respecto a la meta, dentro de las estrategias desarrolladas por la Subred se encuentran el fortalecimiento del recurso humano con el ingreso de una enfermera más, que permite ampliar cobertura y mejorar los seguimientos para adherencia, la cual fue intensificada dada la emergencia por COVID en esta población de riesgo.</t>
  </si>
  <si>
    <t>Para el mes de abril de la totalidad de los casos (193 ) ingresaron a la clínica por cumplimiento de criterios con la atención correspondiente. De los cuales 101 casos iniciaron en 2019 y se encuentran en seguimiento, los restantes 11 son pacientes nuevos que ingresaron en Abril  de 2020.
Adicional fueron atendidos en consulta  ambulatoria 6 menores notificados  o remitidos  de otras unidades  con DNT Aguda Moderada que al  momento de la atención se encontraban en Riesgo DNT  o  habían tenido error en la clasificación, quienes ingresan a la ruta de mantenimiento y promoción. Esta ruta integra las acciones de los componentes SISVAN, espacio vivienda, Programas y Gobernanza desde la identificación y seguimiento sectorial e intersectorial, hasta  lograr la recuperación nutricional del menor.</t>
  </si>
  <si>
    <t>Para el mes de mayo de a totalidad de los casos (202 ) ingresaron a la clínica por cumplimiento de criterios con la atención correspondiente. De los cuales 101 casos iniciaron en 2019 y se encuentran en seguimiento, los restantes 9 son pacientes nuevos que ingresaron en Abril  de 2020.
Adicional fueron atendidos en consulta  ambulatoria 5 menores notificados  o remitidos  de otras unidades  con DNT Aguda Moderada que al  momento de la atención se encontraban en Riesgo DNT  o  habían tenido error en la clasificación, quienes ingresan a la ruta de mantenimiento y promoción. Esta ruta integra las acciones de los componentes SISVAN, espacio vivienda, Programas y Gobernanza desde la identificación y seguimiento sectorial e intersectorial, hasta  lograr la recuperación nutricional del menor.</t>
  </si>
  <si>
    <t>Para el mes de junio de la totalidad de los casos (213 ) ingresaron a la clínica por cumplimiento de criterios con la atención correspondiente. De los cuales 101 casos iniciaron en 2019 y se encuentran en seguimiento, los restantes 11 son pacientes nuevos que ingresaron en Abril  de 2020.
Adicional fueron atendidos en consulta  ambulatoria 3 menores notificados  o remitidos  de otras unidades  con DNT Aguda Moderada que al  momento de la atención se encontraban en Riesgo DNT  o  habían tenido error en la clasificación, quienes ingresan a la ruta de mantenimiento y promoción. Esta ruta integra las acciones de los componentes SISVAN, espacio vivienda, Programas y Gobernanza desde la identificación y seguimiento sectorial e intersectorial, hasta  lograr la recuperación nutricional del menor.</t>
  </si>
  <si>
    <t xml:space="preserve">Para el II trimestre de 2020, se da cumplimiento al 100%  las actividades trazadoras de la ruta de desnutrición. </t>
  </si>
  <si>
    <t xml:space="preserve">Para el mes de abril no se logra cumplir con las actividades programadas de PYD, debido a la emergencia sanitaria se disminuye alcanzando un cumplimiento del 52%. </t>
  </si>
  <si>
    <t xml:space="preserve">Para el mes de mayo no se logra cumplir con las actividades programadas de PYD, debido a la emergencia sanitaria se disminuye alcanzando un cumplimiento del 62%. </t>
  </si>
  <si>
    <t xml:space="preserve">Para el mes de junio no se logra cumplir con las actividades programadas de PYD, debido a la emergencia sanitaria se disminuye alcanzando un cumplimiento del 62%. </t>
  </si>
  <si>
    <t>Para este trimestre se logra un porcenjate de cumplimiento del 60%  es importante tener en cuenta que la Resolución 3280 de 2018, exige un cumplimiento mas estricto frente a frecuencias de uso, por cada actividad y de acuerdo al curso de vida.
Es importante tener en cuenta que por la emergencia la producción dismuye casi en un 57% para el mes de abril y para los meses de mayo y junio y pese a mejorar la prestación de servicios la producción disminuye un 42%, lo que impacta de manera considerable el cumplimiento de metas de PYD.</t>
  </si>
  <si>
    <t xml:space="preserve">Para el mes de abril, No logra cumplir la meta definida, evidenciando que a partir del día 23 de marzo se realizaron cierres de manera temporal a 8 centros de atención lo que representa el 19.5% de las USS de vacunación en la subred. </t>
  </si>
  <si>
    <t>Para el mes de mayo de 2020, continua la disminución en la vacunación de la Subred Sur, esto generado de gran manera por la alerta epidemiológica COVID 19, lo cual representa la disminución general en los indicadores. Las coberturas de vacunación hasta el 31 de Mayo de 2020, reportan incumplimiento general en todos los trazadores, así pues, en el trazador de menor de un año obtuvo una cobertura del 81%. De manera permanente se realiza la revisión y evaluación del tablero de control para el monitoreo de las coberturas, lo que nos permite la generación de nuevas estrategias, a la fecha se han aumentado las líneas telefónicas de call center PAI para el agendamiento de los niños y se ha fortalecido el equipo de seguimiento de cohortes en 5 personas más. A partir de la última semana del mes de Mayo se realiza ajuste a las metas 2020 desde la SDS, las metas asignadas para la subred Sur, corresponden a los siguientes usuarios: Afiliados a capital salud y Unicajas, No afiliados, y afiliados a otras EAPB no perteneciente a Bogotá. Lo que determina un cambio en la medición y la generación de tableros de control 2020 generando análisis retrospectivo, lo cual se presentara en el próximo informe.</t>
  </si>
  <si>
    <t>Para el segundo trimestre de 2020, se obtiene un cumplimento del 84% respecto de la meta de cobertura de vacunación  PT, la cual no logra un cumplimiento del 100%, como consecuencia de la declaración de la emergencia sanitaria covid19, igualmente desde la SDS se realiza un ajuste a las metas, las metas asignadas para la subred Sur, corresponden a los siguientes usuarios: Afiliados a capital salud y Unicajas.</t>
  </si>
  <si>
    <t xml:space="preserve">Para  el mes de juniose logró canalizar a tender a 2314 usuarios de la ruralida. Alcanzando un cumplimiento  del 85% de canalización de la población asignada. Cumplimiento de la meta 100%. </t>
  </si>
  <si>
    <t>Para el mes de abril, se logra un cumplimiento 92%, reiterando la importancia de asignar los recursos suficientes para la operación de la estrategia de seguimiento a cohortes, la cual está contemplada como la de mayor aporte de las coberturas de vacunación.</t>
  </si>
  <si>
    <t>Para el mes de mayo de 2020, continua la disminución en la vacunación de la Subred Sur, esto generado de gran manera por la alerta epidemiológica COVID 19, lo cual representa la disminución general en los indicadores. Las coberturas de vacunación hasta el 31 de Mayo de 2020, reportan incumplimiento general en todos los trazadores</t>
  </si>
  <si>
    <t>Para el mes de junio y con relación a los avances reportados se observa una disminución en la vacunación de la Subred Sur, esto generado de gran manera por la alerta epidemiológica COVID 19, así mismo se informa que las metas se reorganizaron y asignaron según asegurador, por tanto, para la subred Sur, las metas asignadas corresponden a la siguiente población: usuarios afiliados a capital salud, Unicajas, el no afiliado y el usuario que pertenece a un asegurador que no presta servicios en Bogotá</t>
  </si>
  <si>
    <t xml:space="preserve">SEGUNDO TRIMESTRE </t>
  </si>
  <si>
    <t>Para el segundo trimestre de 2020, se obtiene un cumplimento del 87% respecto de la meta de cobertura de vacunación  TV, la cual no logra un cumplimiento del 100%, como consecuencia de la declaración de la emergencia sanitaria covid19, igualmente desde la SDS se realiza un ajuste a las metas, las metas asignadas para la subred Sur, corresponden a los siguientes usuarios: Afiliados a capital salud y Unicajas, el no afiliado y el usuario que pertenece a un asegurador que no presta servicios en Bogotá</t>
  </si>
  <si>
    <t xml:space="preserve">Para el mes de abril , No se presentan  casos de sifilis congenita de población asignada y/o capitada con la subred sur. Logrando cumplir al 100% la meta establecida. </t>
  </si>
  <si>
    <t xml:space="preserve">Para el mes de mayo, No se presentan  casos de sifilis congenita de población asignada y/o capitada con la subred sur. Logrando cumplir al 100% la meta establecida. </t>
  </si>
  <si>
    <t xml:space="preserve">Para el mes de junio, No se presentan  casos de sifilis congenita de población asignada y/o capitada con la subred sur. Logrando cumplir al 100% la meta establecida. </t>
  </si>
  <si>
    <t xml:space="preserve">Para el II trimestre del año 2020, No se presentaron casos de sifilis congenita en la población asignada  y/o capitada con la subred sur. . Logrando cumplir al 100% la meta establecida. </t>
  </si>
  <si>
    <t>Evaluación Anual, seguimiento trimestral.</t>
  </si>
  <si>
    <t>Para el trimestre objeto de evaluación,  esta información es tomada de la base sivigila evento 549 dx hipertensión e el embarazo, la toma corresponde a 43 historias clinicas obteniendo un resultado de 90,68% Cumpliendo con la meta institucional</t>
  </si>
  <si>
    <t>Acorde al perfil epidemiológico 2018, vigente a la fecha, corresponde a la atención de parto,tomando la informacion de la base de datos de Dinamica  se tomo una muestra de 92 historias, el resultado de adherencia fue del 90,2% cumpliendo con el estanadar intitucional, superando la meta definida a partir del segundo trimestre que corresponde al 90%; aumentando en 1,5 puntos porcentuales en relación a la medición del Primer Trimestre de la misma vigencia</t>
  </si>
  <si>
    <t>este se tomo dx de informe de los rips para los diagnosticos ezquizofrenia trastorno bipolar y transtorno depresivo con una muestra de 66 Hc donde cumplen con los criterios el 91%  manteniendo el cumplimiento frente  los resultados del primertrimestre del 2020</t>
  </si>
  <si>
    <t>Para el II trimestre, se tomo dx de informe de los rips para los diagnosticos ezquizofrenia trastorno bipolar y transtorno depresivo con una muestra de 66 HC donde cumplen con los criterios el 91%  manteniendo el cumplimiento frente  los resultados del primer trimestre del 2020</t>
  </si>
  <si>
    <t xml:space="preserve">En Abril de 2020, se reportaron 120 sucesos de seguridad, los cuales fueron analizados acorde ala metodologia institucional y se  confirmaron 27 eventos adversos los cuales se gestionaron al 100%. </t>
  </si>
  <si>
    <t xml:space="preserve">En mayo de 2020, se reportaron 241 sucesos de seguridad, los cuales fueron analizados acorde ala metodologia institucional y se  confirmaron 47 eventos adversos los cuales se gestionaron al 100%. </t>
  </si>
  <si>
    <t xml:space="preserve">En junio de 2020, se reportaron 232 sucesos de seguridad, los cuales fueron analizados acorde ala metodologia institucional y se  confirmaron 36 eventos adversos los cuales se gestionaron al 100%. </t>
  </si>
  <si>
    <t xml:space="preserve">Para el II trimestre de 2020, se reportaron 593 sucesos de seguridad, los cuales fueron analizados acorde ala metodologia institucional y se  confirmaron 110 eventos adversos los cuales se gestionaron al 100%. </t>
  </si>
  <si>
    <t xml:space="preserve">Para el mes de Abril  de 2020, el índice de infecciones asociadas a la salud se encuentra en 2%, dando cumplimiento al 100% del estándar institucional.  </t>
  </si>
  <si>
    <t xml:space="preserve">Para el mes de mayo  de 2020, el índice de infecciones asociadas a la salud se encuentra en 2%, dando cumplimiento al 100% del estándar institucional.  </t>
  </si>
  <si>
    <t xml:space="preserve">Para el mes de junio  de 2020, el índice de infecciones asociadas a la salud se encuentra en 2%, dando cumplimiento al 100% del estándar institucional.  </t>
  </si>
  <si>
    <t>Para el segundo trimestre de 2020, el índice de infecciones asociadas a la salud se encuentra en 2%, manteniéndose por debajo de meta institucional 2,4%, logrando un cumplimiento del 100%.</t>
  </si>
  <si>
    <t>Para el mes de abril se realiza ajustes a las 235 acciones formuladas en el PAMEC, acordes al seguimiento que se realiza a los temas relacionados con COVID 19 y la articulación con los planes de acreditación, para este mes se programaron 26 acciones las cuales se ejecutaron en su totalidad. Cumplimiento del 100%</t>
  </si>
  <si>
    <t xml:space="preserve">Para el mes de mayo, se programaron 19 acciones en el PAMEC, las cuales su ejecución se llevo al 100% </t>
  </si>
  <si>
    <t>Para el mes de junio de 2020, se programaron en el PAMEC 49 acciones, de las cuales se ejecutar 45 acciones,logrando un cumplimiento del 92%</t>
  </si>
  <si>
    <t>Para el segundo trimestre se da cumplimento al 100% de las acciones formuladas en el Plan Anual de Mejoramiento Continuo.</t>
  </si>
  <si>
    <r>
      <t xml:space="preserve">Lograr un incremento en la  calificación  de autoevaluación de acreditación &gt; o = 1,2 respecto a la vigencia anterior.
</t>
    </r>
    <r>
      <rPr>
        <sz val="12"/>
        <color rgb="FFFF0000"/>
        <rFont val="Calibri"/>
        <family val="2"/>
      </rPr>
      <t>*Mantener la acreditacion
*Autoevaluacion en la vigencia evaluada &gt;=3,5</t>
    </r>
    <r>
      <rPr>
        <sz val="12"/>
        <color theme="1"/>
        <rFont val="Calibri"/>
        <family val="2"/>
      </rPr>
      <t xml:space="preserve">
PLAN DE GESTIÓN GERENCIAL</t>
    </r>
  </si>
  <si>
    <t>Evaluación Anual</t>
  </si>
  <si>
    <t xml:space="preserve">Para el mes de abril y acorde a la formulación del Plan de acción del programa de Humanizacion, en donde se definieron 8 acciones que dan cubrimiento a las tres líneas de acción de la Política, se pudo evidenciar un cumplimiento a la ejecución de las acciones del 100%. </t>
  </si>
  <si>
    <t>La linea de humanizacion trabaja en tres lineas de accion : Acompañamiento , intervencion y capacitacion reflejadas en 8 actividades . Para el mes de Mayo de acuerdo a contigencia de aislamiento por pandemia COVID se continua con estrategias de acompañamiento para colaboradores y Usuarios : ESTOY CONTIGO - CORAZONES y  se continua trabajando en las actividades de las diferentes lineas.</t>
  </si>
  <si>
    <t>La linea de humanizacion trabaja en tres lineas de accion : Acompañamiento , intervencion y capacitacion reflejadas en 8 actividades . Para el mes de Junio de acuerdo a contigencia de aislamiento por pandemia COVID se continuan con estrategias de acompañamiento para colaboradores y Usuarios : ESTOY CONTIGO - CORAZONES y  se continua trabajando en las actividades de las diferentes lineas.</t>
  </si>
  <si>
    <t xml:space="preserve">Para el segundo trimetsre de 2020, se da cumplimento a las actividades programadas en el Plan de acción de Humanización. </t>
  </si>
  <si>
    <t>Se obtiene los resultados de la calificación del Ïndice de desempeño institucional obteniendo un resultado de 97,2 %, lo cual demuestra que la institución ha avanzado en la implementación del Modelo Integrado de planeación y gestión. De acuerdo a las brechas que se identificaron acorde a los resultados obtenidos se definieron 7 planes de trabajo por Dimensión teniendo en cuenta los lineamientos de las politicas  y su operación, con un total de 117 acciones en 7 planes de trabajo MIPG.</t>
  </si>
  <si>
    <t>Evaluación Trimestral.</t>
  </si>
  <si>
    <t>Para el mes de abril,  se logra un cumplimiento del 99% en la realización de compras a través de diferentes mecanismos.</t>
  </si>
  <si>
    <t>Para el mes de mayo se da un cumplimiento al 100% de la meta.</t>
  </si>
  <si>
    <t>Para el mes de junio se loggra dar un cumplimiento del 99%.</t>
  </si>
  <si>
    <t>Para el segundo trimestre la subred sur adquiere el 99% de medicamentos y material médico quirúrgico realizadas mediante uno o más de los siguientes mecanismos: a) compras conjuntas, EAGAT,   b) Compras a tráves de mecanismos electrónicos.</t>
  </si>
  <si>
    <t>Para el primer cuatrimestre se evalua las actividades definidas en el Plan anticorrupción y Atenció n al ciudadano, de acuerdo a lo evidenciado por la segunda linea de defensa se observa que para el periodo objeto de evaluación aplicaban 23 actividades al I cuatrimestre de 2020 de las 29 actividades definidas para la vigencia 2020.  logrando un cumplimiento de ejecución del 95%</t>
  </si>
  <si>
    <t>Seguimiento Cuatrimestal.</t>
  </si>
  <si>
    <t xml:space="preserve">Para el mes de junio se realiza seguimiento al Plan de trabajo de las 7 buenas Prácticas, logrando un cumplimiento al 100% respecto de la meta. </t>
  </si>
  <si>
    <t xml:space="preserve">Para el segundo trimestre, se realiza seguimiento a las actividades del Plan de trabajo de las 7 buenas Prácticas, logrando un cumplimiento al 100% respecto de la meta. </t>
  </si>
  <si>
    <t>Para el II trimestre 2020 no se tiene programación de Mantenimiento  de acuerdo al plan de mantenimiento de infraestructura tecnologica - adjunto programación que inicia en Julio de 2020</t>
  </si>
  <si>
    <t>Para este trimestre no se tiene avance de la ejecución dado que por la pandemia se han visto suspendidas las actividades
Soporte enviado por parte del proceso , corresponde a los datos del I trimestre</t>
  </si>
  <si>
    <t xml:space="preserve">Para el mes de abril, como consecuencia de la declaración de la emergencia sanitaria COVID 19, se ve en la obligación de suspender las actividades programadas. </t>
  </si>
  <si>
    <t xml:space="preserve">Para el mes de mayo, como consecuencia de la declaración de la emergencia sanitaria COVID 19, se ve en la obligación de suspender las actividades programadas. </t>
  </si>
  <si>
    <t xml:space="preserve">Para el mes de junio, como consecuencia de la declaración de la emergencia sanitaria COVID 19, se ve en la obligación de suspender las actividades programadas. </t>
  </si>
  <si>
    <t>Para el mes de abril, se realizo actualización del sistema de información Dinámica Gerencial Hospitalaria para mejoras en los componentes de CDA, Agendamiento y GFM (Gestión de Fómrula Médica), seguimiento al funcionamiento de los CDA.</t>
  </si>
  <si>
    <t>Para el mes de mayo, se realizó actualización del sistema de información Dinámica Gerencial Hospitalaria para mejoras en los componentes de CDA, Agendamiento y GFM (Gestión de Fómrula Médica), seguimiento al funcionamiento de los CDA.</t>
  </si>
  <si>
    <t>Para el mes de junio se realizo actualización del sistema de información Dinámica Gerencial Hospitalaria para mejoras en los componentes de CDA, Agendamiento y GFM (Gestión de Fómrula Médica), seguimiento al funcionamiento de los CDA.</t>
  </si>
  <si>
    <t xml:space="preserve">Para el segunto trimetsre, se da cumplimiento al 100% de las actualizaciones programadas  de sistemas de información en Dinamica Gerencial Hospitalaria. </t>
  </si>
  <si>
    <t>Evaluación Anual, seguimiento trimestral</t>
  </si>
  <si>
    <t>Durante el mes de Abril de 2020 la Subred Integrada de Servicios de Salud Sur,  realizó 2.769 encuestas, para los servicios de   Urgencias, Hospitalización, Ambulatorios, Complementarios, obteniendo como resultado una satisfacción global  de 99%, en el periodo objeto de evaluación.</t>
  </si>
  <si>
    <t>Durante el mes de Mayo de 2020 la Subred Integrada de Servicios de Salud Sur,  realizó 2.575 encuestas, para los servicios de   Urgencias, Hospitalización, Ambulatorios, Complementarios, obteniendo como resultado una satisfacción global  de 99%, en el periodo objeto de evaluación.</t>
  </si>
  <si>
    <t>Durante el mes de junio de 2020 la Subred Integrada de Servicios de Salud Sur,  realizó 2.339 encuestas, para los servicios de   Urgencias, Hospitalización, Ambulatorios, Complementarios, obteniendo como resultado una satisfacción global  de 99%, en el periodo objeto de evaluación.</t>
  </si>
  <si>
    <t>Para el segundo trimestre de 2020, desde el procesos de participación social realizó la aplicación de 7683 encuestas  de satisfacción en los servicios de urgencias, hospitalización, ambulatorios y complementarios, obteniendo como resultado de satisfacción de los usuarios un 99%. Superando la meta definida.</t>
  </si>
  <si>
    <t>Para el mes de abril, y como consecuencia a la situacion de COVID-19, no se pudieron adelantar ejercicios de capacitacion con comunidad de manera presencial, pero con el fin de avanzar  se adelanto la posibilidad de la realización de capacitación a través de una cartilla que sea entregable a la comunidad. con el fin de cumplir con la capacitación sin la necsidad de salir de casa.</t>
  </si>
  <si>
    <t xml:space="preserve">Para el mes de mayo, se definió que las modulos del Ministerio en relación a la participación son los que se desarrollaran con la comunidad con el fin de dar continuidad a los procesos de capacitacion . Se anexa modulo 1 y 2 </t>
  </si>
  <si>
    <t xml:space="preserve">Para el mes de junio se realizo reunion con IDPAC con el fin de adelantar el proceso de capacitacion de manera virtual de acuerdo a los cursos en marcha  de la entidad y que nosotros como subred podemos adelantar. </t>
  </si>
  <si>
    <t>Para el segundo trimestre, y de acuerdo a la necesidad de aplazar las capacitaciones presenciales por causa del COVID-19, la subred sur desde el proceso de  participación viene adelanto estrategias con el IDPAC, para poder avanzar de manera virtual las capacitaciones que fomenten los conocimientos en el ejercicio de control social.</t>
  </si>
  <si>
    <t>Para el mes de abril 2020, se registraron 20 quejas por trato deshumanizado de los servidores hacia los usuarios, mientras que en el 2019 se registraron 68, denotándose disminución en la proporción de quejas.</t>
  </si>
  <si>
    <t>Para el mes de mayo 2020 se registraron 19 quejas por trato deshumanizado de los servidores hacia los usuarios, mientras que en el 2019 se registraron 73, denotándose disminución en la proporción de quejas</t>
  </si>
  <si>
    <t>Para el mes de junio 2020 se registraron 22 quejas por trato deshumanizado de los servidores hacia los usuarios, mientras que en el 2019 se registraron 65, denotándose disminución en la proporción de quejas</t>
  </si>
  <si>
    <t>Para el mes segundo trimestre  de junio 2020 se registraron 61 quejas por trato deshumanizado de los servidores hacia los usuarios, mientras que en el 2019 se registraron 206, denotándose disminución en la proporción de quejas</t>
  </si>
  <si>
    <t>Para el mes de abril la oportunidad en la atención de triage II se encuentra en 20.7 minutos  dando cumplimiento al estándar definido 30 min.</t>
  </si>
  <si>
    <t>El estándar de oportunidad en la atención de consulta de Triage II esta en 15,1 minutos dando un cumplimiento al 100%</t>
  </si>
  <si>
    <t>Para el mes de junio la oportunidad de triage II se encuentra en 19,3 minutos cumpliendo al 100% con el estándar definido.</t>
  </si>
  <si>
    <t>Para el segumiento del primer trimestre, el estándar de oportunidad en la atención de consulta de Triage II esta en 18,3  minutos dando un cumplimiento al 100% acorde a la meta definida.</t>
  </si>
  <si>
    <t>Seguimento y evaluación semestral.</t>
  </si>
  <si>
    <t>Se observa que el resultado para el  segundo trimestre del 2020 fue de 0.001, encontrándose por debajo de la meta establecida que es mantenerlo menor o igual a 0.03, por lo cual no requiere acciones de mejora a la fecha</t>
  </si>
  <si>
    <t xml:space="preserve">Se observa que para el  segundo trimestre del 2020 el resultado de reingresos es de 0.001, encontrándose por debajo de la meta establecida que es mantenerlo menor o igual a 0.03, dando cumplimiento así al 100% de la meta definida. </t>
  </si>
  <si>
    <t>Durante el mes de abril se realiza el cumplimiento de lo programado en el plan de mantenimiento de infraestructura, adicional por las intervenciones realizadas en la UMHES tunal Y UMHES Meissen para contingencia para el COVID.
SOPORTE BASE DE DATOS CONSOLIDADO PREVENTIVO 2020 Y FICHA TÉCNICA OK</t>
  </si>
  <si>
    <t xml:space="preserve">Para el mes de mayo se baja un poco el cumplimiento del plan de mantenimiento anual debido a que se debió dar importancia a las adecuaciones para contingencia de Para el mes de mayo el cumplimiento del plan de mantenimiento de infraestructura logra un cumplimiento del 92%, debido que para este periodo se priorizo las adecuaciones para contingencia COVID-19  en los servicios de medicina interna de las USS Tunal y Meissen, por lo que se tuvieron que mover del cronograma actividades. 
SOPORTE BASE DE DATOS CONSOLIDADO PREVENTIVO 2020 Y FICHA TÉCNICA OK
</t>
  </si>
  <si>
    <t xml:space="preserve">En el mes de junio se da cumplimiento al 93, 96% de lo programado dando respuesta al cronograma. </t>
  </si>
  <si>
    <t xml:space="preserve">Durante el segundo trimestre del año 2020, de acuerdo al cronograma del Plan de Mantenimiento de infraestructura se  programaron 822 mantenimientos de infraestructura,  de los cuales se da cumplimento a 761 mantenimientos desarrollados en las diferentes USS de la subred, logrando un cumplimiento del 98% de acuerdo a la meta definida. </t>
  </si>
  <si>
    <t>Para el mes de abril se programaron 750 mantenimientos  preventivos de equipos  biomédicos en las diferentes USS, se obtiene un cumplimento del 97.3% equivalente al 100% respecto de la meta definida</t>
  </si>
  <si>
    <t>Para el mes de mayo se programaron 777 mantenimientos  preventivos de equipos  biomédicos en las diferentes USS, se obtiene un cumplimento del 90% equivalente al 95% respecto de la meta definida. Los equipos faltantes de mantenimiento no se realizaron debido a que hay pendientes de repuestos que se encuentran en proceso de importacion, y translado de equipos entres las USS.</t>
  </si>
  <si>
    <t xml:space="preserve">Para el mes de junio se programaron 1111 mantenimientos  preventivos de equipos  biomédicos en las diferentes USS, se obtiene un cumplimento del 96% equivalente al 100% respecto de la meta definida. </t>
  </si>
  <si>
    <t xml:space="preserve">Durante el segundo trimestre del año 2020, de acuerdo al cronograma del Plan de Mantenimiento preventivo de equipos biomedicos, se  programaron 2638  mantenimientos de equipos biomedicos, dando cumplimimiento a 2500 mantenimientos desarrollados en las diferentes USS de la subred, logrando un cumplimiento del 100% de acuerdo a la meta definida. </t>
  </si>
  <si>
    <t>Para el mes de abril se presenta una disminución del 42%  con respecto al resultado de la Vigencia anterior, las consultas de los centros de atención prioritaria en salud CAPS   acorde a la capacidad instalada. Producto de la emergencia sanitaria COVID 19</t>
  </si>
  <si>
    <t>Para el mes de mayo se presenta una disminución del 28%  con respecto al resultado de la Vigencia anterior, las consultas de los centros de atención prioritaria en salud CAPS   acorde a la capacidad instalada. Producto de la emergencia sanitaria COVID 19</t>
  </si>
  <si>
    <t>Para el mes de junio se presenta una disminución del 13%  con respecto al resultado de la Vigencia anterior, las consultas de los centros de atención prioritaria en salud CAPS   acorde a la capacidad instalada. Producto de la emergencia sanitaria COVID 19</t>
  </si>
  <si>
    <t xml:space="preserve">Para el  segundo trimestre del 2020 y como consecuencia a la emergencia sanitaria COVID-19 , No se logró dar cumplimiento a la meta incremento en un 2% de la consulta en los CAPS , pero si se pudo evidenciar que se presenta una disminución de atención en los CAPS de 28%.
Para el I Trimestre se realizaron 124600 consultas y en el II trimestre 92308.  .
</t>
  </si>
  <si>
    <t xml:space="preserve">Para el mes de abril se da cumplimiento, al estándar definido para la oportunidad de atención  de cita de medicina general. </t>
  </si>
  <si>
    <t xml:space="preserve">Para el mes de mayo el estándar de oportunidad de atención  de cita de medicina general es de 3 días dando cumplimiento al estándar Institucional. </t>
  </si>
  <si>
    <t xml:space="preserve">Para el mes de junio el estándar de oportunidad de atención  de cita de medicina general es de 3 días dando cumplimiento al estándar Institucional. </t>
  </si>
  <si>
    <t xml:space="preserve">Durante el segundo trimestre del año, La oportunidad de la atención de Medicina General se encuentra a 2,9 días; dando cumplimiento al 100% del estándar definido por la subred de 3 días. 
</t>
  </si>
  <si>
    <t xml:space="preserve">Para el mes de abril se da cumplimiento, al estándar definido para la oportunidad de atención  de cita de medicina Interna. </t>
  </si>
  <si>
    <t xml:space="preserve">Para el mes de mayo el estándar de oportunidad de atención  de cita de medicina interna es de 2,6 días dando cumplimiento al estándar Institucional. </t>
  </si>
  <si>
    <t xml:space="preserve">Para el mes de junio el estándar de oportunidad de atención  de cita de medicina interna es de 2,3 días dando cumplimiento al estándar Institucional. </t>
  </si>
  <si>
    <t xml:space="preserve">Durante el segundo trimestre del año, La oportunidad de la atención de Medicina Interna se encuentra a 2,4 días; dando cumplimiento al 100% del estándar definido por la subred de 15 días. 
</t>
  </si>
  <si>
    <t xml:space="preserve">Para el mes de abril se da cumplimiento, al estándar definido para la oportunidad de atención  de consulta de pediatria. </t>
  </si>
  <si>
    <t xml:space="preserve">Para el mes de mayo el estándar de oportunidad de atención  de cita de pediatria es de 3,2 días dando cumplimiento al estándar Institucional. </t>
  </si>
  <si>
    <t xml:space="preserve">Para el mes de junio el estándar de oportunidad de atención  de cita de pediatria es de 2,6 días dando cumplimiento al estándar Institucional. </t>
  </si>
  <si>
    <t xml:space="preserve">Durante el segundo trimestre del año, La oportunidad de la atención de Medicina de Pediatria se encuentra a 2,9 días; dando cumplimiento al 100% del estándar definido por la subred de 5 días. 
</t>
  </si>
  <si>
    <t xml:space="preserve">Para el mes de abril se da cumplimiento, al estándar definido para la oportunidad de atención  de consulta de psiquiatría. </t>
  </si>
  <si>
    <t xml:space="preserve">Para el mes de mayo el estándar de oportunidad de atención  de cita de psiquiatria es de 2,8 días dando cumplimiento al estándar Institucional. </t>
  </si>
  <si>
    <t xml:space="preserve">Para el mes de junio el estándar de oportunidad de atención  de cita de psiquiatría  es de 2,8 días dando cumplimiento al estándar Institucional. </t>
  </si>
  <si>
    <t xml:space="preserve">Durante el segundo trimestre del año, La oportunidad de la atención de consulta de psiquiatria se encuentra a 2,6 días; dando cumplimiento al 100% del estándar definido por la subred de 11 días. 
</t>
  </si>
  <si>
    <t xml:space="preserve">Para el mes de abril se da cumplimiento, al estándar definido para la oportunidad de atención  de consulta de Gineco-obstétrica. </t>
  </si>
  <si>
    <t xml:space="preserve">Para el mes de mayo el estándar de oportunidad de atención  de consulta de Gineco-Obstétrica es de 4,6 días dando cumplimiento al estándar Institucional. </t>
  </si>
  <si>
    <t xml:space="preserve">Para el mes de junio el estándar de oportunidad de atención  de consulta de Gineco-Obstétrica es de 3,2 días dando cumplimiento al estándar Institucional. </t>
  </si>
  <si>
    <t xml:space="preserve">Durante el segundo trimestre del año, La oportunidad de la atención de consulta de Gineco-Obstétrica se encuentra a 3,6 días; dando cumplimiento al 100% del estándar definido por la subred de 8 días. 
</t>
  </si>
  <si>
    <t>Para el mes de abril, se obtuvo un cumplimiento de  91,25% encontrándose dentro del estándar establecido en la resolución 408 de 2018 (&gt; 90%).</t>
  </si>
  <si>
    <t>Para el mes de mayo, se obtuvo un cumplimiento de  91,% encontrándose dentro del estándar establecido en la resolución 408 de 2018 (&gt; 90%).</t>
  </si>
  <si>
    <t>Para el mes de junio, se obtuvo un cumplimiento de  92,% encontrándose dentro del estándar establecido en la resolución 408 de 2018 (&gt; 90%).</t>
  </si>
  <si>
    <t xml:space="preserve">El comportamiento del indicador durante el segundo trimestre fue de 92,39%  lo cual se encuentra dentro del estándar establecido en la resolución 408 de 2018 (&gt; 90%).
Se realizó la socialización del indicador a los cirujanos generales y pediatras de la subred. Se establecieron acciones de mejora de las cuales se encuentra pendiente por implementar en Meissen la de disponer de dos salas de urgencias durante el horario diurno de 7 am a 7 pm en días hábiles. Se evidencia que en todos los meses el indicador logró mantenerse dentro del rango esperado.
SOPORTE FICHAS TÉCNICAS Y BASE DE DATOS OK 
</t>
  </si>
  <si>
    <t>0  pacientes pediátricos con neumonías bronco aspirativas de origen intrahospitalario y variación interanual.</t>
  </si>
  <si>
    <t xml:space="preserve">Se logra  el cumplimiento de la meta definida de cero casos de neumonía broncoaspirativa asociada a la atención en salud en población pediátrica en la Subred Integrada de Servicios de Salud Sur E.S.E., durante el segundo trimestre de 2020, se continua cero casos  con respecto al año anterior. </t>
  </si>
  <si>
    <t xml:space="preserve">Para el segundo trimestre se logra  el cumplimiento de la meta definida de cero casos de neumonía broncoaspirativa asociada a la atención en salud en población pediátrica en la Subred Integrada de Servicios de Salud Sur E.S.E., durante el segundo trimestre de 2020, se continua cero casos  con respecto al año anterior. </t>
  </si>
  <si>
    <t xml:space="preserve">
Para el mes de abril se da cumplimiento a la oportunidad de inicio de la terapia especifica dentro de la primera hora posterior a la realización del diagnóstico, dando cumplimiento a la meta definida en la resolución 408 de 2018.
</t>
  </si>
  <si>
    <t>Mediante la Resolución 674 de 2017, se realizó la adopción de la Guía de Practica Clínica del Síndrome Coronario Agudo.
Durante mes de Mayo del 2020 se hace un análisis de 24 casos con impresión diagnostica al egreso de IAM, de estos 24 casos se les confirmó este diagnóstico. A 23 pacientes (95.833%) se les brindó oportunidad de inicio de la terapia especifica dentro de la primera hora posterior a la realización del diagnóstico, dando cumplimiento a la calidad esperada establecida en la resolución 408 de 2018</t>
  </si>
  <si>
    <t xml:space="preserve">Mediante la Resolución 674 de 2017, se realizó la adopción de la Guía de Practica Clínica del Síndrome Coronario Agudo.
Durante mes de Junio del 2020 se hace un análisis de 12 casos con impresión diagnostica al egreso de IAM, de estos 11 casos se les confirmó este diagnóstico. A 11 pacientes (100%) se les brindó oportunidad de inicio de la terapia especifica dentro de la primera hora posterior a la realización del diagnóstico, dando cumplimiento a la calidad esperada establecida en la resolución 408 de 2018. </t>
  </si>
  <si>
    <t>Durante II trimestre del 2020 se hace un análisis de 51 casos con impresión diagnostica al egreso de IAM, de estos 50 casos se les confirmó este diagnóstico. A 49 pacientes (98 %) se les brindó oportunidad de inicio de la terapia especifica dentro de la primera hora posterior a la realización del diagnóstico, dando cumplimiento a la calidad esperada establecida en la resolución 408 de 2018</t>
  </si>
  <si>
    <t>No se evidencia reporte de  casos de Fugas de Pacientes en Salud mental en los procesos de hospitalización desde el proceso de Seguridad del Paciente, proceso a donde se realizan los reportes presentados en la institución.
La Subred cuenta con documento MI-GCE-SDP-PT-07 V2 PROTOCOLO DE FUGAS  O PERDIDA DE PACIENTE  armonizable con la implementación de Buenas Prácticas para la Seguridad del paciente en la atención en Salud y homologable como Guía al no tratarse de una patología específica, estableciendo los mecanismos de seguridad y comunicación idóneos cuando se detecte la ausencia imprevista de un paciente ante una situación diferente al egreso, mejoría o retiro voluntario, de los servicios intrahospitalarios.                                                       
                                                                                                                                                                                                                             SOPORTES: FICHA TECNICA; CERTIFICADO DE AREA DE SEGURIDAD DEL PACIENTE</t>
  </si>
  <si>
    <t>Se logro un cumplimento del 79% de adherencia a la Guia para manejo de paciente con intento suicida. 99% de cumplimento respecto a la meta.</t>
  </si>
  <si>
    <t>Se logro un cumplimento del 86% de adherencia a la Guia para manejo de paciente con intento suicida. 100% de cumplimento respecto a la meta.</t>
  </si>
  <si>
    <t>Se logro un cumplimento del 92% de adherencia a la Guia para manejo de paciente con intento suicida. 100% de cumplimento respecto a la meta.</t>
  </si>
  <si>
    <t>Para el II Segundo Trimestre de 2020 se identificaron 54  pacientes atendidos por intento de Suicidio a quienes se les realizo la revisión de la Historia Clínica de Acuerdo al instrumento de Evaluación de aplicabilidad del procedimiento para la atención de la conducta suicida arrojando un 85%   en el cumplimiento de la misma. 
En el Análisis se evidencia  que hay algunas unidades de atención que no hacen el respectivo reporte a las especialidades requeridas como psiquiatría, psicología y trabajo social, dado que  reflejan un bajo riesgo y son remitidos a consulta externa o manejo por parte de su EPS asignada.</t>
  </si>
  <si>
    <t xml:space="preserve">Para el mes de abril y teniendo en cuenta la emergencia sanitaria COVID-19, se da inicio a 2 proyectos de investigación COVID, más el que se estaba realizando de trauma de tórax anexo 1. Meta que se evidencia una sobre ejecución de 2 proyectos.  </t>
  </si>
  <si>
    <t>La entidad a 30 de junio de 2020 no tiene obligaciones de cuentas por pagar por concepto de salarios a pesonal de planta y por concepto de órdenes de prestación de servicios, lo cual indica que la entidad ha cumplido con el 100% con el pago de estas obligaciones tanto de personal de ordenes de servicios como del personal de planta</t>
  </si>
  <si>
    <t>El equilibrio presupuestal para el mes de abril se encuentra en 77%</t>
  </si>
  <si>
    <t>El equilibrio presupuestal para el mes de mayo se encuentra en 79%</t>
  </si>
  <si>
    <t>El equilibrio presupuestal para el mes de junio se encuentra en 77%</t>
  </si>
  <si>
    <t>El resultado del indicador de Equilibrio Presupuestal con corte a 30 de Junio del 2020 es de 77%, con unos ingresos totales recaudados de $308.523 millones y unos gastos totales comprometido de  $401.454 millones con corte Junio la vigencia 2020. 
Soporte: FIcha de indicador equilibrio presupuestal con recaudo ok</t>
  </si>
  <si>
    <t>La cartera de la Subred Integrada de Servicios de Salud Sur ESE con  corte a abril de 2020 presenta un indicador de 193 días de rotación, es decir 1,87 veces por año</t>
  </si>
  <si>
    <t>La cartera de la Subred Integrada de Servicios de Salud Sur ESE con  corte a mayo de 2020 presenta un indicador de 195 días de rotación, es decir 1,85 veces por año</t>
  </si>
  <si>
    <t xml:space="preserve">La cartera de la Subred Integrada de Servicios de Salud Sur ESE con  corte a junio de 2020 presenta un indicador de 195 días de rotación, es decir 1,85 veces por año
</t>
  </si>
  <si>
    <t>La cartera de la Subred Integrada de Servicios de Salud Sur ESE con  corte a junio de 2020 presenta un indicador de 195 días de rotación, es decir 1,85 veces por año; esto equivale al 100% de cumplimiento frente a la meta establecida de 210 días.</t>
  </si>
  <si>
    <t xml:space="preserve">Para el mes de abril,  se logra al 99% la radicación de facturación. </t>
  </si>
  <si>
    <t xml:space="preserve">Para el mes de mayo,  se logra al 99% la radicación de facturación. </t>
  </si>
  <si>
    <t xml:space="preserve">Para el mes de junio,  se logra al 99% la radicación de facturación. </t>
  </si>
  <si>
    <t xml:space="preserve">Para el II trimestre del año,  la radicación de facturación en términos logra un cumplimiento del 99% de cumplimiento. 
</t>
  </si>
  <si>
    <t>Para el mes de abril la glosa disminuyo en 8,79%</t>
  </si>
  <si>
    <t>Para el mes de mayo la glosa disminuyo en 4.59%</t>
  </si>
  <si>
    <t>Para el mes de mayo la glosa disminuyo en 11,64%</t>
  </si>
  <si>
    <t xml:space="preserve">Para el segundo trimestre del año 2020, aun no se ha recibido la totalidad de las objeciones de los meses en mención. Por cuanto las Entidades responsables de pago, se encuentran auditando las facturas radicadas.  Proceso que se va consolidado mes a mes de servicios prestados en el año 2020.
Del total de la facturación radicada por la Subred Integrada de Salud Sur ESE durante la vigencia de 2020 por valor de $147.210 millones las entidades responsables de pago reportaron glosa inicial por valor de $6.499 millones lo que equivale al 4% </t>
  </si>
  <si>
    <t>Evaluación Anual.</t>
  </si>
  <si>
    <t>Reporte Sistemas de Información y Tic se solicita a Gerencia de la información. .</t>
  </si>
  <si>
    <t>En el mes de abril  no se pudo llevar a cabo el proceso de adjudicación  de la obra e intervenntoria del CAPS Danubio, fue suspendido por  estado de emergencia por Pandemia derivada del COVID-19</t>
  </si>
  <si>
    <t>En el mes de mayo y de acuerdo a la directriz del Gerente se realizó nueva  evaluación de ofertas y se adjudicó el contrato de obra</t>
  </si>
  <si>
    <t>Para el mes de junio estaba programada la Contratación de  obra  e interventoría y legalización con garantías.</t>
  </si>
  <si>
    <t xml:space="preserve">Para el segundo trimestre del año, teniendo en cuanta la declaración de estado de emergencia se suspendieron los procesos de adjudicación, se actualizó el cronograma del convenio llevando a cabo para este trimestre la ejecución de dos actividades. </t>
  </si>
  <si>
    <t>En el mes de abril  no se pudo firmar acta de inicio del contrato de obra e interventoria por   estado de emergencia por Pandemia derivada del COVID-19 y necesidad de incluir protocolo de bioseguridad.</t>
  </si>
  <si>
    <t>Se da inicio al contrato de obra, el cual esta programado para ejecutarse  en 16 meses.</t>
  </si>
  <si>
    <t>Para el mes de junio se continuan con las actividades de obra, cronograma de obra al día</t>
  </si>
  <si>
    <t>Para el segundo trimestre, se da cumplimiento al 100% de las actividades programadas en el cronograma.</t>
  </si>
  <si>
    <t>Las actividades del cronograma fue necesario suspenderlas hasta que el DADEP realizara los trámites de legalización del predio a nombre de esta entidad.</t>
  </si>
  <si>
    <t>Las actividades del cronograma fue necesario suspenderlas  por suspensión de contratos por estado de emergencia derivado de la pandemia por COVID-19</t>
  </si>
  <si>
    <t>Las actividades del cronograma de adecuación CAPS tunal fue necesario suspenderlas  por suspensión de contratos por estado de emergencia derivado de la pandemia por COVID-19</t>
  </si>
  <si>
    <t>Las actividades del cronograma para  fue necesario suspenderlas  por Recusación presentada por un Consorcio durante Audiencia de adjudicacion, la cual reuekve SDS el 23 de junio de 2020..</t>
  </si>
  <si>
    <t xml:space="preserve">En el mes de abril se avanzó en actividades de legalizacion de los contratos, revisión de equipos de trabajo, cronograma. </t>
  </si>
  <si>
    <t>Se firma acta de inicio de los contratos de obra e interventoría y seda inicio con las actividades planteadas por el contratista en el cronograma para este mes: 
▪ Conceptualización arquitectónica
▪ Criterios Básicos De Diseño</t>
  </si>
  <si>
    <t>Se continúa con el desarrollo de las actividades planteadas en el cronograma entregado por el contratista:
▪ Estudio de topografía
▪ Verificación Normatividad
▪ Validación Conceptualización
▪ Revision Dotación equipos técnicos
▪ Registro del proyecto LEED
▪ Bases de diseño LEED
▪ Plan de ejecución LEED</t>
  </si>
  <si>
    <t>En el segundo trimestre se cumplieron las actividades planteadas en el cronograma.</t>
  </si>
  <si>
    <t>Los recursos asignados son los desembolsados por la SDS- FFDS a través de los convenios 1153, 1171, 1186, 1210, 1211 , 1223 y 676500. 
Los recursos ejecutados son los correspondientes a la ejecución presupuestal.</t>
  </si>
  <si>
    <t>Las actividades del cronograma para este trimestre fue necesario suspenderlas  por Recusación presentada por un Consorcio durante Audiencia de adjudicacion, la cual resuelve SDS el 23 de junio de 2020..</t>
  </si>
  <si>
    <t>La información de UVR, se toma del informe SIHO, el cual se reporta al cierre el mes julio dato preliminar pendiente confirmar ficha PGG
PLAZO DE ENTREGA SERIA EL 18 DE AGOSTO</t>
  </si>
  <si>
    <t>JULIO</t>
  </si>
  <si>
    <t>AGOSTO</t>
  </si>
  <si>
    <t>SEPTIEMBRE</t>
  </si>
  <si>
    <t>TERCER TRIMESTRE</t>
  </si>
  <si>
    <t>Seguimiento y evaluación Trimestral</t>
  </si>
  <si>
    <t>Para el tercer trimestre de 2020 y como fuente de información Base SIVIGILA evento 549 Dx de hipertensión en el embarazo, se toma como muestra 43 Historias Clínicas en donde se pudo evaluar la aplicación de guía de manejo específica para hemorragias III trimestre o trastornos hipertensivos gestantes a 39 de las cuales 37 cumplen en su totalidad con la guía, logrando un cumplimiento del 95%. Equivalente al 100% respecto de la meta institucional.</t>
  </si>
  <si>
    <t xml:space="preserve">Para el periodo objeto de evaluación y acorde al perfil epidemiológico 2018 vigente a la fecha correspondiente a la atención del parto y como fuente de información la base de datos Dinámica, se toma como muestra para llevar a cabo la evaluación una muestra de 91 Historias Clínicas, obteniendo como resultado una adherencia de 90.1%, superando en 1.1% la meta institucional definida. </t>
  </si>
  <si>
    <t xml:space="preserve">Para el III trimestre, se tomó dx de informe de los RIPS para los diagnósticos esquizofrenia trastorno bipolar y trastorno depresivo con una muestra de 66 Historias Clínicas, dando cumplimiento a los criterios en un 92.4%  manteniendo el cumplimiento frente  los resultados del trimestre anterior. </t>
  </si>
  <si>
    <t>En Julio de 2020 se reportaron 250 sucesos de seguridad de los cuales 60 fueron eventos adversos los cuales fueron gestionados y analizados según la metodología institucional al 100%</t>
  </si>
  <si>
    <t>En agostode 2020 se reportaron 250 sucesos de seguridad de los cuales 74 fueron eventos adversos los cuales fueron gestionados y analizados según la metodología institucional al 100%</t>
  </si>
  <si>
    <t>En septiembre de 2020 se reportaron 250 sucesos de seguridad de los cuales 74 fueron eventos adversos los cuales fueron gestionados y analizados según la metodología institucional al 100%</t>
  </si>
  <si>
    <t xml:space="preserve">Para el tercer trimestre de 2020, se presentaron 213 eventos adversos los cuales se gestionaron según metodología instituional al 100% </t>
  </si>
  <si>
    <t>En Julio de 2020 se detectaron 80 IAAS asociado al incremento de ulceras por presión por estancias prolongadas de pacientes COVID, incumpliendo con el estándar definido  para la subred, se definen e implementan acciones para mitigar la incidencia de esta causa.</t>
  </si>
  <si>
    <t>En Agosto de 2020 se detectaron 104 IAAS asociadas al incremento de ulceras por presión por estancias prolongadas de pacientes COVID, incumpliendo con el estándar definido  para la subred, se definen e implementan acciones para mitigar la incidencia de esta causa.</t>
  </si>
  <si>
    <t xml:space="preserve">En Septiembre de 2020 se detectaron 115 IAAS asociado al incremento de ulceras por presión por estancias prolongadas de pacientes COVID, incumpliendo con el estándar definido  para la subred, se definen e implementan acciones para mitigar la incidencia de esta causa.
</t>
  </si>
  <si>
    <t xml:space="preserve">Para el mes de septiembre se ejecutaron 79 acciones del PAMEC de las 80 programadas para el periodo. Logrando un cumplimento del 100% respecto a la meta definida. </t>
  </si>
  <si>
    <t>Se da cumplimento a las actividades programadas del Programa de Humanización</t>
  </si>
  <si>
    <t xml:space="preserve">Para el III trimestre de 2020, se logra un cumplimento al 100% de las actividades programadas del Programa de Humanización. </t>
  </si>
  <si>
    <t xml:space="preserve">Para el III trimestre de 2020, se detectaron 299 infeccionas asociadas a la salud, evidenciando el incremento de ulceras por presión por estancias prolongadas de pacientes COVID 19, como resultado se obtiene un incremento de un punto porcentual (1%) respecto al estándar definido de 2.4% de IAAS. NO CUMPLIMIENTO </t>
  </si>
  <si>
    <t xml:space="preserve">Se continúa en proceso de trabajo de campo del proyecto de Trauma de Tórax y la caracterización Clínica y epidemiológica de SARS COV. </t>
  </si>
  <si>
    <t xml:space="preserve">Para el III trimestre se continúa en proceso de trabajo de campo del proyecto de Trauma de Tórax y la caracterización Clínica y epidemiológica de SARS COV. </t>
  </si>
  <si>
    <t xml:space="preserve">Para el mes de julio la oportunidad en la atención de consulta  urgencias Triage II, se encuentra en 18,7 minutos encontrandose por debajo de estándar institucional 30 min. </t>
  </si>
  <si>
    <t xml:space="preserve">Para el mes de agosto la oportunidad en la atención de consulta  urgencias Triage II, se encuentra en 20,2 minutos encontrandose por debajo de estándar institucional 30 min. </t>
  </si>
  <si>
    <t xml:space="preserve">Para el mes de septiembre la oportunidad en la atención de consulta  urgencias Triage II, se encuentra en 20,2 minutos encontrandose por debajo de estándar institucional 30 min. </t>
  </si>
  <si>
    <t xml:space="preserve">Para el tercer trimestre de 2020, la oportunidad de consulta Urgencias Triage II se encuentra a 19 minutos, evidenciando un cumplimiento al 100%  encontrandose por debajo del estándar institucional 30 minutos. </t>
  </si>
  <si>
    <t>Para el  mes de julio se obtiene un porcentaje de canalización del 86%, obteniendo un resultado de cumplimiento del 100%</t>
  </si>
  <si>
    <t>Para el  mes deagosto se obtiene un porcentaje de canalización del 86%, obteniendo un resultado de cumplimiento del 100%</t>
  </si>
  <si>
    <t>Para el  mes de septiembre se obtiene un porcentaje de canalización del 86%, obteniendo un resultado de cumplimiento del 100%</t>
  </si>
  <si>
    <t xml:space="preserve">Para este III Trimestre de 2020 se canalizaron a 2325 usuarios de los 2692 asignados a la ruralidad, logrando una canalización de usuarios del 86%, Gracias al trabajo realizado por el grupo multidisciplinario que visita las viviendas y realiza jordanas en las veredas más alejadas quienes pesen la emergencia sanitaria por COVID 19 continuaron sus acciones extramurales e intramurales.    </t>
  </si>
  <si>
    <t>Durante el mes de Julio de 2020 no se presentaron casos de Mortalidad Materna por residencia en en las localidades de Usme, Ciudad Bolívar, Sumapaz y Tunjuelito.  Logrando un cumplimiento del 100%</t>
  </si>
  <si>
    <t>Durante el mes de agosto de 2020 no se presentaron casos de Mortalidad Materna por residencia en en las localidades de Usme, Ciudad Bolívar, Sumapaz y Tunjuelito.  Logrando un cumplimiento del 100%</t>
  </si>
  <si>
    <t xml:space="preserve">Durante el  IIITrimestre de 2020 no se evidencia en la base RUAF  Mortalidad Materna por residencia de causa directa,  en las localidades de Sumapaz, Usme, Ciudad Bolívar, Tunjuelito de la Subred Integrada de Servicios de Salud Sur ESE. </t>
  </si>
  <si>
    <t>Durante el mes de Julio el comportamiento presentado de la mortalidad perinatal por residencia tuvo una tasa de 14,66 por cada 1000 NV + fetales en la Subred Sur (n=19 casos), dato superior a la meta propuesta (tasa 11,6)</t>
  </si>
  <si>
    <t>Durante el mes de Agosto el comportamiento presentado de la mortalidad perinatal por residencia tuvo una tasa de 11 por cada 1000 NV + fetales en la Subred Sur (n=14 casos), dato inferior a la meta propuesta (tasa 11,6)</t>
  </si>
  <si>
    <t>Durante el mes de Septiembre el comportamiento presentado de la mortalidad perinatal por residencia tuvo una tasa de 9,9 por cada 1000 NV + fetales en la Subred Sur (n=14 casos), dato inferior a la meta propuesta (tasa 11,6)</t>
  </si>
  <si>
    <t>Para el III  trimestre de 2020 y de  acuerdo a la meta distrital que establece que la mortalidad perinatal debe de estar por debajo de 11,6 por 1000 NV,  la Subred Integrada de Servicios de Salud Sur ESE cumplió con la meta trazada, ya que se presentaron 11,88 defunciones por 1000 NV</t>
  </si>
  <si>
    <t>La mortalidad infantil para el mes de julio presento una tasa de 5,5 por cada 1.000 NV (n=7),  se logra dar cumplimento a la meta distrital (8,6).</t>
  </si>
  <si>
    <t>La mortalidad infantil para el mes de Agosto presento una tasa de 4,0 por cada 1.000 NV (n=5),  se logra dar cumplimento a la meta distrital (8,6).</t>
  </si>
  <si>
    <t>La mortalidad infantil para el mes de Septiembre presento una tasa de 4,0 por cada 1.000 NV (n=8),  se logra dar cumplimento a la meta distrital (8,6).</t>
  </si>
  <si>
    <t>Para el II Trimestre de 2020 la tasa de mortalidad de 8,6  por 1.000 nacidos vivos en las localidades que integran la Subred Integrada de Servicios de Salud Sur ESE,  se presentaron 20 defunciones en población infantil,  . El comportamiento en la tasa de mortalidad infantil en el periodo de tiempo analizado cumplió con el estándar establecido. 8.6</t>
  </si>
  <si>
    <t>La mortalidad en menores de 5 años para el mes de Agosto presento una tasa de 6,34 por cada 1.000 NV (n=8) en las localidades que conforman la Subrerd Sur,  se logra dar cumplimento a la meta distrital (9,52).</t>
  </si>
  <si>
    <t xml:space="preserve">La mortalidad en menores de 5 años por IRA para el mes de julio No se presentó casos de mortalidad por IRA en  las localidades que conforman la SubRed Sur, logrando un cumplimiento al 100% respecto a la meta Distrital definida. </t>
  </si>
  <si>
    <t xml:space="preserve">La mortalidad en menores de 5 años por IRA, para el mes de agosto No  presentó casos de mortalidad por IRA en  las localidades que conforman la SubRed Sur, logrando un cumplimiento al 100% respecto a la meta Distrital definida. </t>
  </si>
  <si>
    <t xml:space="preserve">Para el mes de septiembre no se presentaron casos de mortalidad por IRA en menores de 5 años residentes en las localidades que conforman la Subrerd Sur, se logra dar cumplimento a la meta distrital (5,0). </t>
  </si>
  <si>
    <t xml:space="preserve">Para el tercer  trimestre de 2020, No se presentaron casos de mortalidad en menores de 5 años por IRA  en las localidades que conforman la subredsur, dando cumplimiento al 100% respecto a la meta definida por el Distrito. </t>
  </si>
  <si>
    <t>La mortalidad en menores de 5 años para el mes de Septiembre presento una tasa de 6,2 por cada 1.000 NV (n=8) en las localidades que conforman la Subrerd Sur,  se logra dar cumplimento a la meta distrital (9,52).</t>
  </si>
  <si>
    <r>
      <t xml:space="preserve">La mortalidad en menores de 5 años para el III trimestre presentó una tasa de 6,2 por cada 1.000 NV  en las localidades que conforman la Subrerd Sur, </t>
    </r>
    <r>
      <rPr>
        <b/>
        <sz val="12"/>
        <color theme="1"/>
        <rFont val="Calibri"/>
        <family val="2"/>
        <scheme val="minor"/>
      </rPr>
      <t>se logra dar cumplimento a la meta distrital (9,52)</t>
    </r>
  </si>
  <si>
    <t xml:space="preserve">Para el mes de julio no se presentaron casos de mortalidad por neumonía en menores de 5 años residentes en las localidades que conforman la Subrerd Sur, se logra dar cumplimento a la meta distrital (6,63). </t>
  </si>
  <si>
    <t xml:space="preserve">Para el mes de Agosto no se presentaron casos de mortalidad por neumonía en menores de 5 años residentes en las localidades que conforman la Subrerd Sur, se logra dar cumplimento a la meta distrital (6,63). </t>
  </si>
  <si>
    <t>Para el mes de Septiembre no se presentaron casos de mortalidad por neumonía en menores de 5 años residentes en las localidades que conforman la Subrerd Sur, se logra dar cumplimento a la meta distrital (6,63)</t>
  </si>
  <si>
    <t>Para el III trimestre de 2020 no se presentaron casos  de mortalidad por Neumonía en menores de 5 años por residencia en las localidades de la Subred Integrada de Servicios de Salud  Sur.</t>
  </si>
  <si>
    <t>Para el mes de julio No se presentan casos de muerte por Desnutrición en las localidades área de influencia de la Subred Integrada de Servicios de Salud Sur ESE.</t>
  </si>
  <si>
    <t>Para el mes de agosto No se presentan casos de muerte por Desnutrición en las localidades área de influencia de la Subred Integrada de Servicios de Salud Sur ESE.</t>
  </si>
  <si>
    <t>Para el III trimestre de 2020 no se presentaron casos  de mortalidad por desnutrición en menores de 5 años  por residencia en las localidades de la Subred Integrada de Servicios de Salud  Sur.</t>
  </si>
  <si>
    <t xml:space="preserve">La Incidencia de sífilis congénita para el mes de julio presento una tasa de 4,7 por cada 1.000 NV + fetales en las localidades que conforman la Subrerd Sur, no se logra dar cumplimento a la meta distrital (0,5). </t>
  </si>
  <si>
    <t xml:space="preserve">La Incidencia de sífilis congénita para el mes de Agosto presento una tasa de 8,7 por cada 1.000 NV + fetales en las localidades que conforman la Subrerd Sur, no se logra dar cumplimento a la meta distrital (0,5). </t>
  </si>
  <si>
    <t xml:space="preserve">La Incidencia de sífilis congénita para el mes de Septiembre presento una tasa de 1,6 por cada 1.000 NV + fetales en las localidades que conforman la Subrerd Sur, no se logra dar cumplimento a la meta distrital (0,5). </t>
  </si>
  <si>
    <t>Para el tercer trimestre de 2020, se presentaron 19 casos de sífilis congénita en recién nacidos que cumplen con los criterios para sífilis congénita en población de área de influencia de las localidades de Usme, Sumapaz, Tunjuelito y Ciudad Bolívar. NO se  logra dar cumplimiento a la meta.</t>
  </si>
  <si>
    <t xml:space="preserve">La tasa específica de fecundidad de 15 a 19 años para el mes de julio fue de 3,4 por cada 1.000 mujeres del mismo grupo de edad en las localidades que conforman la Subrerd Sur, se logra dar cumplimento a la meta distrital (52,3). </t>
  </si>
  <si>
    <t xml:space="preserve">La tasa específica de fecundidad de 15 a 19 años para el mes deagosto fue de 3,9 por cada 1.000 mujeres del mismo grupo de edad en las localidades que conforman la Subrerd Sur, se logra dar cumplimento a la meta distrital (52,3). </t>
  </si>
  <si>
    <t xml:space="preserve">La tasa específica de fecundidad de 15 a 19 años para el mes deagosto fue de 3,5 por cada 1.000 mujeres del mismo grupo de edad en las localidades que conforman la Subrerd Sur, se logra dar cumplimento a la meta distrital (52,3). </t>
  </si>
  <si>
    <t>Se identificaron para el III trimestre en la base de nacidos vivos 589 nacimientos en residentes de las localidades de área de influencia de la Subred Integrada de Servicios de Salud Sur ESE de los cuales el 10,9 son hijos de mujeres en edad fértil de 15 a 19 años por cada 1000 nacidos vivos.</t>
  </si>
  <si>
    <t xml:space="preserve">Para el mes de junio se logra un porcentaje de cumplimiento del 82% repecto a la meta de captación de gestantes antes de la semana 12. </t>
  </si>
  <si>
    <t>Para el mes de julio la captación de gestantes antes de la semana 12 obtiene un cumplimento del 84% respecto a la meta definida. 
Meta 85%</t>
  </si>
  <si>
    <t>Para el mes de agosto la captación de gestantes antes de la semana 12 obtiene un cumplimento del 84% respecto a la meta definida. 
Meta 85%</t>
  </si>
  <si>
    <t>Para el mes de agosto la captación de gestantes antes de la semana 12 obtiene un cumplimento del 83% respecto a la meta definida. 
Meta 85%</t>
  </si>
  <si>
    <r>
      <t xml:space="preserve">Para el III trimestre de 2020,  se obtiene un cumplimiento del 71%, de las 937 Gestantes, se captaron 665 gestantes antes de la semana 12, se puede evidenciar una disminución del 1% respecto al trimestre anterior como consecuencia a la emergencia sanitaria COVID19. Respecto a la meta se obtiene un cumplimiento del 83%. 
</t>
    </r>
    <r>
      <rPr>
        <sz val="11"/>
        <color rgb="FFFF0000"/>
        <rFont val="Arial"/>
        <family val="2"/>
      </rPr>
      <t>No se cumple con la meta definida 85%</t>
    </r>
    <r>
      <rPr>
        <sz val="11"/>
        <color theme="1"/>
        <rFont val="Arial"/>
        <family val="2"/>
      </rPr>
      <t xml:space="preserve">
</t>
    </r>
  </si>
  <si>
    <t xml:space="preserve">Para el mes de julio, se tiene un cumplimiento del 85% respecto de la meta, por lo que se evidencia que la declaración  de emergencia por COVID, ha generado un impacto negativo por la suspensión temporal de algunas de actividades como salud oral, talleres y la asistencia de controles. </t>
  </si>
  <si>
    <t xml:space="preserve">Para el mes de agosto, se tiene un cumplimiento del 90% respecto de la meta, por lo que se evidencia que la declaración  de emergencia por COVID, ha generado un impacto negativo por la suspensión temporal de algunas de actividades como salud oral, talleres y la asistencia de controles aunque en el mes de agosto se evidencia un aumento. </t>
  </si>
  <si>
    <r>
      <t xml:space="preserve">Para este trimestre se presenta un porcentaje de adherencia del 83%, equivalente al 87% de cumplimiento respecto a la meta, mejorando levemente con respecto al trimestre anterior, es importante tener en cuenta que para estos meses se da inicio a actividades que habían sido suspendidas por COVID como el caso de odontología y ha mejorado la asistencia a los servicios por los usuarios. Continúan suspendidas las actividades grupales como curso de preparación de la paternidad y la maternidad y acompañamiento durante la atención del parto dado que se mantienen las estrategias de distanciamiento social para favorecer la mitigación del contagio por COVID19.
</t>
    </r>
    <r>
      <rPr>
        <sz val="11"/>
        <color rgb="FFFF0000"/>
        <rFont val="Arial"/>
        <family val="2"/>
      </rPr>
      <t>No se cumple con la meta definida 95%</t>
    </r>
    <r>
      <rPr>
        <sz val="11"/>
        <color theme="1"/>
        <rFont val="Arial"/>
        <family val="2"/>
      </rPr>
      <t xml:space="preserve">
</t>
    </r>
  </si>
  <si>
    <t xml:space="preserve">Para el mes de julio se logra un cumplimiento de 89% de adherencia a la Ruta de promoción y Mantenimiento de la salud ( primera infancia). Equivalente al 99% de cumplimiento respecto de la meta. </t>
  </si>
  <si>
    <t xml:space="preserve">Para el mes deagosto, se tiene un cumplimiento del 86% respecto de la meta, por lo que se evidencia que la declaración  de emergencia por COVID, ha generado un impacto negativo por la suspensión temporal de algunas de actividades como salud oral, talleres y la asistencia de controles. </t>
  </si>
  <si>
    <t xml:space="preserve">Para el mes de agosto, se tiene un cumplimiento del 85% respecto de la meta, por lo que se evidencia que la declaración  de emergencia por COVID, ha generado un impacto negativo por la suspensión temporal de algunas de actividades como salud oral, talleres y la asistencia de controles. </t>
  </si>
  <si>
    <t xml:space="preserve">Para el mes deseptiembre, se tiene un cumplimiento del 85% respecto de la meta, por lo que se evidencia que la declaración  de emergencia por COVID, ha generado un impacto negativo por la suspensión temporal de algunas de actividades como salud oral, talleres y la asistencia de controles. </t>
  </si>
  <si>
    <t xml:space="preserve">Para el tercer trimestre de 2020 la adherencia ala RIA de primera infancia fue del 80%  que comparado con el trimestre anterior se mantiene con el mismo resultado. Es de resaltar que el mes de Agosto de 2020, se realiza revisión y depuración de la base de asignación de capital salud y se incluye en el ejercicio la población asignada de Unicajas, por lo que varía con respecto a los meses anteriores; adicionalmente se revisa la población con atenciones del 2018 en adelante verificando que estén activos en la atención. Con respecto a la población con atención y años anteriores y sin más atenciones, se consideran usuarios no activos, por lo que debe realizarse búsqueda de los mismos, para su ingreso las diferentes rutas, este análisis género cambios importantes en comparación a los meses anteriores  en la adscripción e ingreso a rutas. Se logra un cumplimiento del 89% respecto de la meta definida. </t>
  </si>
  <si>
    <t xml:space="preserve">Para el mes de julio se logra un cumplimiento de 87% de adherencia a la Ruta Cardio cerebro vascular y metabolica. Equivalente al 97% de cumplimiento respecto de la meta. </t>
  </si>
  <si>
    <t xml:space="preserve">Para el mes de agoto se logra un cumplimiento de 93% de adherencia a la Ruta Cardio cerebro vascular y metabolica. Equivalente al 100% de cumplimiento respecto de la meta. </t>
  </si>
  <si>
    <t xml:space="preserve">Para el III trimestre de 2020, tuvo un porcentaje de cumplimiento del 91% que comparado con el trimestre anterior se mantiente el mismo resultado de la adherencia. Dentro de las estrategias desarrolladas por la Subred se encuentra el fortalecimiento del recurso humano con el ingreso de una enfermera mas, que permite ampliar cobertura y mejorar los seguimientos para adherencia, la cual fue intesificada dada la emergencia por COVID en esta población de riesgo. </t>
  </si>
  <si>
    <t xml:space="preserve">
La totalidad de los casos (225) ingresaron a la clínica por cumplimiento de criterios con la atención correspondiente. De los cuales 101 casos iniciaron en 2019 y se encuentran en seguimiento, los restantes 12 son pacientes nuevos que ingresaron en Junio  de 2020.
Adicional fueron atendidos en consulta  ambulatoria 2 menor notificado  o remitidos  de otras unidades  con DNT Aguda Moderada que al  momento de la atención se encontraban en Riesgo DNT  o  habían tenido error en la clasificación, quienes ingresan a la ruta de mantenimiento y promoción. Esta ruta integra las acciones de los componentes SISVAN, espacio vivienda, Programas y Gobernanza desde la identificación y seguimiento sectorial e intersectorial, hasta  lograr la recuperación nutricional del menor.
</t>
  </si>
  <si>
    <t xml:space="preserve">Para el mes de agosto se logra un cumplimiento de 100% de adherencia a la Ruta DTN aguda moderada. </t>
  </si>
  <si>
    <t xml:space="preserve">Para el mes de septiembre se logra un cumplimiento de 100% de adherencia a la Ruta DTN aguda moderada. </t>
  </si>
  <si>
    <t>Para el III trimestre de 2020, se da cumplimiento al 100% adherencia a la Ruta DTN aguda moderada cumpliendo en su totalidad  las actividades trazadoras de la ruta.</t>
  </si>
  <si>
    <t xml:space="preserve">Para el mes de julio no se logra cumplir con las actividades programadas de PYD, debido a la emergencia sanitaria se disminuye alcanzando un cumplimiento del 78%. </t>
  </si>
  <si>
    <t xml:space="preserve">Para el mes deagosto no se logra cumplir con las actividades programadas de PYD, debido a la emergencia sanitaria se disminuye alcanzando un cumplimiento del 87% respecto a la meta. </t>
  </si>
  <si>
    <t xml:space="preserve">Para el mes de septiembre no se logra cumplir con las actividades programadas de PYD, debido a la emergencia sanitaria se disminuye alcanzando un cumplimiento del 88% respecto a la meta. </t>
  </si>
  <si>
    <t xml:space="preserve">Para el III trimestre se logra un porcentaje de cumplimiento del 76%, equivalente al 84% de cumplimiento respecto a la meta para este periodo objeto de evaluación se tuvieron en cuenta aspectos como: 
1. Se reformulan las metas con capital salud, con disminución en actividades programadas, lo que se refleja en el denominador.
2.  Desde el mes de agosto se observa un aumento en la producción, lo anterior a que mejora la asistencia de usuarios y se realiza reapertura de servicios. 
3. Se fortalecen las acciones de Demanda Inducida.
</t>
  </si>
  <si>
    <t>Para el III trimestre se realiza seguimiento al indicador y como resultado se obtiene el análisis del 100% de los casos de mortalidad mayor de 48 horas capturados por bases de Estadísticas vitales, dando cumplimento al 100% respecto a la meta establecida.</t>
  </si>
  <si>
    <t>Para el mes de agosto se identifica un caso (1), de sífilis congénita de capital salud en el cual durante controles prenatales tuvo prueba rápida positiva. En el momento del parto presento VDRL reactiva.</t>
  </si>
  <si>
    <t>Para el mes de Julio No se presentaron casos de sifilis congénita de población asignada y/o capitada con la subred sur.</t>
  </si>
  <si>
    <t>Para el mes de septiembre No se presentaron casos de sifilis congénita de población asignada y/o capitada con la subred sur.</t>
  </si>
  <si>
    <r>
      <t>Para el III Trimestre se identifica un caso (1), de sífilis congénita de capital salud en el cual durante controles prenatales tuvo prueba rápida positiva. En el momento del parto presento VDRL reactiva.
**</t>
    </r>
    <r>
      <rPr>
        <sz val="11"/>
        <color rgb="FFFF0000"/>
        <rFont val="Arial"/>
        <family val="2"/>
      </rPr>
      <t>no se cumple meta de 0 casos *** más de 1 caso se le considera nivel crítico cumplimiento de 0%***</t>
    </r>
    <r>
      <rPr>
        <sz val="11"/>
        <color theme="1"/>
        <rFont val="Arial"/>
        <family val="2"/>
      </rPr>
      <t xml:space="preserve">
</t>
    </r>
  </si>
  <si>
    <t xml:space="preserve">Para el mes de julio, el porcentaje de radicación de la facturación en los térmidos definidos logra un cumplimiento del 95% equivalente al 97% respecto de la meta definida para la subred. </t>
  </si>
  <si>
    <t xml:space="preserve">Para el mes de agosto, el porcentaje de radicación de la facturación en térmidos,  logra un cumplimiento del 96% equivalente al 98% respecto de la meta definida para la subred. </t>
  </si>
  <si>
    <t xml:space="preserve">Para el mes de septiembre, el porcentaje de radicación de la facturación en términos,  logra un cumplimiento del 95% equivalente al 97% respecto de la meta definida para la subred. </t>
  </si>
  <si>
    <t xml:space="preserve">
Para el III trimestre, el porcentaje de radicación de la facturación en términos,  logra un cumplimiento del 95% equivalente al 97% respecto de la meta definida para la subred. No se alcanza a cumplir con la meta definida 98%, se evidencia debilidades o factores como: Mutual Ser no remite los números de autorización y por ende no validan los RIPS en la actualidad por la pandemia y un brote de covid no se ha logrado cita para la consecución de los números de autorización aunque cuentan con los correos de solicitud de autorización al 13% del total pendiente por radicar, de igual manera con la EPS CONVIDA se solicitó anulación del cargue de RIPS están en trámite para cargue y radicación de la misma Unicajas con un 11% del pendiente por radicar corresponde a dificultades en el proceso de validación por RIPS debido a  usuarios para la fecha del cargue como inactivos, nacidos vivos no cargados que se han hecho acercamientos para dar solución a dichos inconvenientes, con las demás entidades se están realizando los trámites pertinentes para poder generar la radicación de las cuentas.
</t>
  </si>
  <si>
    <t>Se realiza  seguimiento  de manera  Trimestral, debido a que  las Entidades  responsables de pago, se encuentran auditado facturas radicadas de los meses en mención.</t>
  </si>
  <si>
    <t>Para el tercer trimestre del año 2020, aun no se ha recibido la totalidad de las objeciones de los meses en mención. Por cuanto las Entidades responsables de pago, se encuentran auditando las facturas radicadas.  Proceso que se va consolidado mes a mes de servicios prestados en el año 2020.
SOPORTE: FICHA TÉCNICA GLOSA INICIAL OK</t>
  </si>
  <si>
    <r>
      <t xml:space="preserve">Racionalizar Costos Operativos en  3 Puntos Frente al resultado de la vigencia anterior.
</t>
    </r>
    <r>
      <rPr>
        <sz val="8"/>
        <color theme="1"/>
        <rFont val="Calibri"/>
        <family val="2"/>
      </rPr>
      <t>FINANCIERA
2019:179,639,261,565</t>
    </r>
  </si>
  <si>
    <t xml:space="preserve">Se realiza seguimiento trimestral , evaluación anual. </t>
  </si>
  <si>
    <r>
      <rPr>
        <sz val="11"/>
        <color rgb="FFFF0000"/>
        <rFont val="Arial"/>
        <family val="2"/>
      </rPr>
      <t>Se realiza seguimiento trimestral , evaluación anual:</t>
    </r>
    <r>
      <rPr>
        <sz val="11"/>
        <color theme="1"/>
        <rFont val="Arial"/>
        <family val="2"/>
      </rPr>
      <t>La facturación del periodo presenta una disminución de $3.275 millones, situación derivada de los cambios en la oferta y demanda de servicios de salud con ocasión de las medidas adoptadas para mitigación de la Pandemia por COVID 19. la disminución en la producción de servicios de salud afectó los procesos asistenciales de consulta externa, cirugía y hospitalización de manera general.</t>
    </r>
  </si>
  <si>
    <t xml:space="preserve">Seguimiento y evaluación Anual </t>
  </si>
  <si>
    <t xml:space="preserve">El equilibrio presupuestal para el mes de julio se encuentra en 78%, su consolidación es anual. </t>
  </si>
  <si>
    <t xml:space="preserve">El equilibrio presupuestal para el mes de agosto se encuentra en 77%, su consolidación es anual. </t>
  </si>
  <si>
    <t xml:space="preserve">El equilibrio presupuestal para el mes de septiembre se encuentra en 77%, su consolidación es anual. </t>
  </si>
  <si>
    <t>El resultado del indicador de Equilibrio Presupuestal con corte a 30 de Septiembre de 2020 es de 76,63%, con unos ingresos totales recaudados de $390.318 millones y unos gastos totales comprometido de  $509.342 millones con corte Junio la vigencia 2020. 
Soporte: FIcha de indicador equilibrio presupuestal con recaudo ok</t>
  </si>
  <si>
    <t>La cartera de la Subred Integrada de Servicios de Salud Sur ESE con corte a julio 30 de 2020 presenta un indicador de 188 días de rotación, es decir 1,91 veces por año, esto equivale al 100% de cumplimiento frente a la meta establecida de 210 días.</t>
  </si>
  <si>
    <t>La cartera de la Subred Integrada de Servicios de Salud Sur ESE con corte a agosto 31 de 2020 presenta un indicador de 193 días de rotación, es decir 1,86 veces por año, esto equivale al 100% de cumplimiento frente a la meta establecida de 210 días.</t>
  </si>
  <si>
    <t>La cartera de la Subred Integrada de Servicios de Salud Sur ESE con corte a septiembre 30 de 2020 presenta un indicador de 195 días de rotación, es decir 1,85 veces por año, esto equivale al 100% de cumplimiento frente a la meta establecida de 210 días.</t>
  </si>
  <si>
    <t xml:space="preserve">En el mes de julio estaba planteada la aprobación de la actualización del proyecto de inversión por parte de la SDS. </t>
  </si>
  <si>
    <t>En el mes de agosto no habian actividades en el cronograma de este convenio. Los contratos de estudios y diseños continuan suspendidos</t>
  </si>
  <si>
    <t>Para el mes de septiembre estaba planteada la firma del acta de inicio del los contratos de obra e interventoría e inicio  de las actividades preliminares de obra.</t>
  </si>
  <si>
    <t>Para el III trimestre  conforme a lo programado en el cronograma este periodo, se encontraban planteadas tres actividades en el cronograma del convenio, las cuales se cumplieron.</t>
  </si>
  <si>
    <t>En el mes de julio estaba planteada la aprobación de la actualización del proyecto de inversión por parte de la SDS; inicio de preliminares de la obra; demolición de la edificación existente,  inicio de movimiento de tierras e inicio de cimentación.</t>
  </si>
  <si>
    <t>En el mes de agosto estaba planteado continuar con los preliminares de obra,  inicio de movimiento de tierras y cimentación.</t>
  </si>
  <si>
    <t>En el mes de septiembre se concluyeron los preliminares de obra, continuaron con movimiento de tierras y cimentación y se iniciaron  actividades de tanque y estructura en concreto. 
Adicionalmente la Subred hizo solicitud a SDS de adición del componente de dotación al convenio</t>
  </si>
  <si>
    <t>En el mes de julio estaba planteada la aprobación de la actualización del proyecto de inversión por parte de la SDS ; la presentación ante la SDS  del proyecto de pliegos del proceso precontractual de obra  e interventoría y se realizó la revisión del proyecto de pliegos del proceso precontractual de obra e interventoría  con SDS</t>
  </si>
  <si>
    <t xml:space="preserve">En el mes de agosto  se realizó aprobación  de los pliegos definitivos del proceso precontractual  de  obra  e interventoría;  se realizó presentacion de estudio de necesidad y pliegos en comité de contratación de la ESE y se dió inicio al proceso precontractual de  obra e interventoría </t>
  </si>
  <si>
    <t>En septiembre se contiuó el  proceso precontractual de  obra e interventoría y se dió  inicio de la Evaluación de ofertas recibidas proceso de obra e interventoría</t>
  </si>
  <si>
    <t>Para el III trimestre de logra ejecutar al 100%  las actividades planteadas en el cronograma del convenio.</t>
  </si>
  <si>
    <t xml:space="preserve">En el mes de julio de 2020 la SDS dió viabilidad al diseño arquitectónico, estudios técnicos,  presupuesto de obra, detalles arquitectónicos del proyecto; la SDS aprobó la actualización  del proyecto de inversión y fue inscrito en el BPP de la SDS  para el componente de obra y de dotación </t>
  </si>
  <si>
    <t>Para el mes de agosto no se programaron actividades según cronograma del convenio. (Los contratos de estudios y diseños continuan suspendidos)</t>
  </si>
  <si>
    <t>La Subred Sur solicitó a la SDS  adición al  convenio para el componente de obra .</t>
  </si>
  <si>
    <t>Las actividades del cronograma fue necesario suspenderlas  por suspensión de contratos por estado de emergencia derivado de la pandemia por COVID-19. 
Se plantea ajuste al cronograma del convenio  dado que el componente de obra se iniciará una vez se entregue la adecuación del CAPS Tunal, por lo tanto el proceso pre contractual de  obra se plantea para el año 2021.</t>
  </si>
  <si>
    <t>En el mes de julio se reanudó el proceso de contratación dado que la SDS resolvió la Recusación presentada. Se ralizó nuevamente la Evaluación de ofertas recibidas proceso de obra e interventoría  las cuales se pesentaron y Validaron en comité operativo de convenio. 
Adicionalmente la SDS aprobó la actualización  del proyecto de inversión y fue inscrito en el BPP de la SDS .</t>
  </si>
  <si>
    <t>En el mes de agosto se adjudicaron las Convocatorias Públicas N°16 y 18 y se inició el proceso de  suscripción y legalización de los contratos</t>
  </si>
  <si>
    <t>En el mes de septiembre se  suscribieron  los contratos interadministrativos, se firmaron las actas de inicio de los contratos de obra e interventoría y se dio inicio a los preliminares de obra</t>
  </si>
  <si>
    <t>Las actividades planteadas en el cronograma de este convenio para el mes de julio son las siguientes:
▪ Estudio de suelos
▪ Estudio Bioclimático
▪ Conceptualización diseño paisajismo
▪ Conceptualización diseños estructurales
▪ Conceptualización diseños técnicos
▪ Entrega del Esquema Básico
▪ Validación esquema básico con la Interventoría, Subred y SDS</t>
  </si>
  <si>
    <t>Las actividades planteadas en el cronograma de este convenio para el mes de agosto son las siguientes:
▪ Entrega Anteproyecto Arquitectónico
▪ Validación anteproyecto arquitectónico con la Interventoría, Subred y SDS
▪ Tramite del Permiso de aprovechamiento forestal
▪ Trámite para la Aprobación de diseño helipuerto por Aerocivil</t>
  </si>
  <si>
    <t>Las actividades planteadas en el cronograma de este convenio para el mes de septiembre son las siguientes:
▪Estudio Bioclimático
▪Proyecto LEED</t>
  </si>
  <si>
    <t>Para el mes de julio de ejecuatan 421 actividades de mantenimiento  Mantenimiento Preventivo de infraestructura de las 447 programadas con cumplimiento del 94%. Equivalente al 99% respecto a la meta definida del 95%.
Una de las actividades a resaltar en el mes de Juio es que se incio el proceso de contratación de talento humano para atender todas las necesidades y actividades propias de mantenimiento adicionalmente la contratación de profesionales en ingenieria y arquitectura que coordinaran los cronogramas de las unidades de Usme, Vista Hermosa, Tunjuelito y Meissen, ademas se cuenta con  un Ingeniero Electrico que atiende todo lo referente a equipo industrial, y necesidades electricas que se requieran en la Subred Sur. Con estas acciones, se evidencia la mejora en el resultado del indicador comparado con el mes de Abril del trimeste anterior, sin embargo es necesario seguir atendiendo de manera oportuna y eficaz las necesidades que surgan en el trimestre de acuerdo a lo prgramado o a todo aquello que requiera mantenimiento correctivo.</t>
  </si>
  <si>
    <t>Para el mes de agosto de ejecuatan 383 actividades de mantenimiento  Mantenimiento Preventivo de infraestructura de las 416 programadas con cumplimiento del 92%. Equivalente al 97% respecto a la meta definida del 95%.</t>
  </si>
  <si>
    <t>Para el mes de septiembre de ejecuatan 368 actividades de mantenimiento  Mantenimiento Preventivo de infraestructura de las 393 programadas con cumplimiento del 94%. Equivalente al 99% respecto a la meta definida del 95%.</t>
  </si>
  <si>
    <t>Para el tercer trimestre se logra un cumplimiento del 93% ejecutando 1172 Mantenimientos Preventivos de infraestructura de los 1256 mantenimientos programados, equivalente al 98% respecto a la meta  trazada 
SOPORTE  FICHA TÉCNICA OK Y SEGUIMIENTO MTO PREVENTIVO (EXCEL)</t>
  </si>
  <si>
    <t xml:space="preserve">Se tenian programados 596 equipos de diferentes unidades de servicio para mantenimiento preventivo de equipo medicos de los cuales se ejecutaron 585 equipos dando un cumplimiento del 98,15%. Los equipos faltantes de mantenimiento no se realizaron debido a que no hay pendientes de repuestos que se encuentran en proceso se consecucion o importacion </t>
  </si>
  <si>
    <t>Se tenian programados 705 equipos de diferentes unidades de servicio para mantenimiento preventivo de equipo medicos de los cuales se ejecutaron 601 equipos dando un cumplimiento del 90%. Los equipos faltantes de mantenimiento no se realizaron debido a que no hay pendientes de repuestos que se encuentran en proceso se consecucion o importacion.</t>
  </si>
  <si>
    <t xml:space="preserve">Se tenian programados 707 equipos de diferentes unidades de servicio para mantenimiento preventivo de equipo medicos de los cuales se ejecutaron 676 equipos dando un cumplimiento del 95,62%. Los equipos faltantes de mantenimiento no se realizaron debido a que no hay pendientes de repuestos que se encuentran en proceso se consecucion o importacion </t>
  </si>
  <si>
    <t>Para el tercer trimestre se logra un cumplimiento del 93% ejecutando 1862 Mantenimientos Preventivos de equipos biomédicos de los 2008 mantenimientos programados, equivalente al 98% respecto a la meta  trazada. 
SOPORTE  FICHA TÉCNICA OK Y SEGUIMIENTO MTO PREVENTIVO (EXCEL)</t>
  </si>
  <si>
    <t>Para el mes de julio 2020 se registraron 22 quejas por trato deshumanizado de los servidores hacia los usuarios, mientras que en el 2019 se registraron 65, denotándose disminución en la proporción de quejas</t>
  </si>
  <si>
    <t>Para el mes de septiembre 2020 se registraron 33 quejas por trato deshumanizado de los servidores hacia los usuarios, mientras que en el 2019 se registraron 65, denotándose disminución en la proporción de quejas</t>
  </si>
  <si>
    <t>Para el mes de agosto 2020 se registraron 27 quejas por trato deshumanizado de los servidores hacia los usuarios, mientras que en el 2019 se registraron 81, denotándose disminución en la proporción de quejas</t>
  </si>
  <si>
    <t xml:space="preserve">Para el  tercer trimestre   2020 se registraron 95 quejas por trato deshumanizado de los servidores hacia los usuarios, mientras que en el 2019 se registraron 215, denotándose disminución en la proporción de queja. Logrando un cumplimiento del 100% respecto de la meta definida. </t>
  </si>
  <si>
    <t xml:space="preserve">Para el mes de julio y como consecuencia a la emergencia sanitaria por COVID19, el proceso ve la necesidad  de reorganizar las estrategias enfocadas a las capacitaciones, por lo tanto realizo la contratacion  de impresión de los módulos de las capacitaciones los cuales fueron aprobados por la oficina de comunicaciones.  </t>
  </si>
  <si>
    <t xml:space="preserve">Se construyo el diagnóstico de acceso de las Formas a la virtualidad y se encontro nivel bajo para que los integrantes de la Formas accedan de manera sistematica, por lo cual se continua con la estrategia de los Modulos los cuales se entregaran en cuanto el proveedor los realice. </t>
  </si>
  <si>
    <t xml:space="preserve">Se hizo diseño de la metodologia para los procesos de capacitacion.  Se anexa, y se recibe las cartillas del proveedor se genera el pretest en gestion aplicación del mismo. </t>
  </si>
  <si>
    <t xml:space="preserve">De acuerdo con la definicion de los dos frentes  a desarrollar para capacitacion de las Formas de participacion se genero:
1. Debido a que los integrantes no accedieron a las capacitaciones virtuales que se les animo a ingresar, se indago los motivos y coinciden las personas de comunidad que pueden tener disposicion y los insumos para una reunin pero  que no es posible realizar un proceso sistematico, por lo cual se tuvo en cuenta estas particularidades y  aunque participan en algunas sesiones no se puede contar con la asistencia a  todas. 
2. En relacion con la formacion a traves de los Modulos 1 y 2 y cuadernillo de preguntas,  se realizo contratacion para impresion de los Modulos y se genero la metodologia para la apropiacion del conocimiento, ademas de la definicion de entrega de los mismos. 
</t>
  </si>
  <si>
    <t>Con relación a los avances reportados para el mes de julio del año 2020, se evidencia un incremento en la vacunación de la Subred Sur, en cuanto al pocentaje se paso de un 74% a un 81% se lograron administrar 104 dosis de mas, pese al incremento no se logro cumplimiento en coberturas esto generado de gran manera por la alerta epidemiológica COVID 19
Los resultados reflejan el avance en cuanto al cumplimiento de las coberturas de vacunación, con relación a la población general por residencia para la subred sur. 
Los resultados esperados deben estar sobre el 95 %, no obstante, para los niños menores de un año el resultado alcanzado es del 81%, dato que requiere revisión e intensificación de estrategias para lograr su cumplimient</t>
  </si>
  <si>
    <t xml:space="preserve">Con relación a los avances reportados para el mes de Agosto del año 2020, se evidencia una disminicion de  en la vacunación de la Subred Sur, en cuanto al pocentaje se paso de un 81% a un 78%, pese acciones implementadas  no se logro aumento en coberturas esto generado de gran manera por la alerta epidemiológica COVID 19
Dentro de las acciones implementadas se encuentra los seguimientos centralizados, el seguimiento continuo en las IPS por parte de la profesional intramural
Los resultados esperados deben estar sobre el 95 %, no obstante, para los niños menores de un año el resultado alcanzado es del 78%, dato que requiere revisión e intensificación de estrategias para lograr su cumplimiento  </t>
  </si>
  <si>
    <t>Para el mes de septiembre se evidencio una disminucion notable frente a los resultados esperados, con relacion al mes anterior se administraron 75 dosis menos y comparado con el mes de julio 123 dosis menos, para el 3er trimestre se administraron un total de 3198; 97 dosis menos en realacion al 2do trimestre y comparado con los resultados del primer trimestre se observa que se administraron 589 dosis por debajo.
Con los resultados que se generaron para el mes de septiembre y consolidando el tercer trimestre, se hace necesario realizar una verificacion detallada frente a este trazador, que que fue el de menor aporte a nivel de la subred.</t>
  </si>
  <si>
    <t>Para el tercer trimestre de 2020, se obtiene un cumplimento del 81% respecto de la meta de cobertura de vacunación  PT, la cual no logra un cumplimiento del 100%, como consecuencia de la declaración de la emergencia sanitaria covid19, igualmente desde la SDS se realiza un ajuste a las metas, las metas asignadas para la subred Sur, corresponden a los siguientes usuarios: Afiliados a capital salud y Unicajas.</t>
  </si>
  <si>
    <t>Con relación a los avances reportados para el mes de julio del año 2020, se evidencia un aumento del 2% lo que representa un incremento de  24 dosis de mas administradas  para este mes  en la vacunación de la Subred Sur,  la alerta epidemiológica por  COVID 19 continua, lo que nos obliga a reorganizarnos en la manera que se venia operando a nivel intramural y extramural 
Los resultados reflejan el avance en cuanto al cumplimiento de las coberturas de vacunación, con relación a la población general por residencia para la subred sur. Los resultados esperados deben estar sobre el 95 %, no obstante, para los niños menores de un año el resultado alcanzado es del 81%, dato que requiere revisión e intensificación de estrategias para su mejoramiento.</t>
  </si>
  <si>
    <t>Para el mes de agosto del año 2020, se evidencia un aumento del  12% lo que representa un incremento de  163 dosis de mas administradas  para este mes  en la vacunación de la Subred Sur.
El incremento en la contratacion del talento humano se evidencia en gran parte de los resultados obtenidos para este mes.
La alerta epidemiológica por  COVID 19 continua, lo que nos obliga a reorganizarnos en la manera que se venia operando a nivel intramural y extramural,  la tactica domiciliar  y  seguimiento a la cohorte  son estrategia que se continua fortaleciendo al interior del programa
Los resultados reflejan el avance en cuanto al cumplimiento de las coberturas de vacunación, con relación a la población general por residencia para la subred sur. Los resultados esperados deben estar sobre el 95 %, no obstante, para los niños menores de un año el resultado alcanzado es del 93%</t>
  </si>
  <si>
    <t>Con relación a los avances reportados para el mes septiembre  del año 2020, se evidencia que se mantiene en el 93%y se evidencia que se administraron 2 dosis,  para este mes  en la vacunación de la Subred Sur.
se observa fortalecimiento de los equipos vacunadores , en las IPS se continua fortaleciendo estrategias con el cruce de la agendas de los profesionales 
frente a los resultados de la pandemia por COVID19, se evidencia en elos equipos el uso adecuado de EPP y a su vez esto ayuda a que la comunidad se sienta un poco mas segura y permita la vacunacion en los sitios de residencia.
Los resultados reflejan el avance en cuanto al cumplimiento de las coberturas de vacunación, con relación a la población general por residencia para la subred sur. Los resultados esperados deben estar sobre el 95 %, no obstante, para los niños menores de un año el resultado alcanzado es del 93%</t>
  </si>
  <si>
    <t xml:space="preserve">Para el segundo trimestre de 2020, se obtiene un cumplimento del 89% respecto de la meta de cobertura de vacunación  TV,  logra un cumplimiento del 93% respecto a la meta definida. </t>
  </si>
  <si>
    <t xml:space="preserve">Para el mes de julio el estándar de oportunidad de atención  de cita de medicina interna es de 2,2 días dando cumplimiento al estándar Institucional. </t>
  </si>
  <si>
    <t xml:space="preserve">Para el mes de agosto el estándar de oportunidad de atención  de cita de medicina interna es de 2,3 días dando cumplimiento al estándar Institucional. </t>
  </si>
  <si>
    <t xml:space="preserve">Para el mes de septiembre el estándar de oportunidad de atención  de cita de medicina interna es de 2,8 días dando cumplimiento al estándar Institucional. </t>
  </si>
  <si>
    <t xml:space="preserve">Durante el tercer trimestre del año, La oportunidad de la atención de Medicina Interna se encuentra a 2,4 días; dando cumplimiento al 100% del estándar definido por la subred de 15 días. 
</t>
  </si>
  <si>
    <t xml:space="preserve">Para el mes de julio el estándar de oportunidad de atención  de cita de pediatria es de 3,1 días dando cumplimiento al estándar Institucional. </t>
  </si>
  <si>
    <t xml:space="preserve">Para el mes de agosto el estándar de oportunidad de atención  de cita de pediatria es de 3,6 días dando cumplimiento al estándar Institucional. </t>
  </si>
  <si>
    <t xml:space="preserve">Para el mes de septiembre el estándar de oportunidad de atención  de cita de pediatria es de 4,5 días dando cumplimiento al estándar Institucional. </t>
  </si>
  <si>
    <t xml:space="preserve">Durante el tercer trimestre del año, La oportunidad de la atención de Medicina de Pediatria se encuentra a 3,8 días; dando cumplimiento al 100% del estándar definido por la subred de 5 días. 
</t>
  </si>
  <si>
    <t xml:space="preserve">Para el mes de julio el estándar de oportunidad de atención  de consulta de Gineco-Obstétrica es de 3,2 días dando cumplimiento al estándar Institucional. </t>
  </si>
  <si>
    <t xml:space="preserve">Para el mes de agosto el estándar de oportunidad de atención  de consulta de Gineco-Obstétrica es de 3,5 días dando cumplimiento al estándar Institucional. </t>
  </si>
  <si>
    <t xml:space="preserve">Para el mes de septiembre el estándar de oportunidad de atención  de consulta de Gineco-Obstétrica es de 4,1 días dando cumplimiento al estándar Institucional. </t>
  </si>
  <si>
    <t xml:space="preserve">Durante el tercer trimestre del año, La oportunidad de la atención de consulta de Gineco-Obstétrica se encuentra a 3,5 días; dando cumplimiento al 100% del estándar definido por la subred de 8 días. 
</t>
  </si>
  <si>
    <t>Numero de Actividades Con cumplimiento en el Periodo Objeto de Evaluación/ Total de Actividades programadas en el mismo periodo *100</t>
  </si>
  <si>
    <r>
      <t xml:space="preserve">Adquiere el 99% de medicamentos y material médico quirúrgico realizadas mediante uno o más de los siguientes mecanismos: a) compras conjuntas, EAGAT,   b) Compras a tráves de mecanismos electrónicos.
</t>
    </r>
    <r>
      <rPr>
        <b/>
        <sz val="10"/>
        <color theme="1"/>
        <rFont val="Arial"/>
        <family val="2"/>
      </rPr>
      <t>SOPORTE FIHA TÉCNICA OK Y CERTIFICACIÓN CONJUNTA</t>
    </r>
  </si>
  <si>
    <t>Para el tercer trimestre la subred sur adquiere el 99% de medicamentos y material médico quirúrgico realizadas mediante uno o más de los siguientes mecanismos: a) compras conjuntas, EAGAT,   b) Compras a tráves de mecanismos electrónicos.</t>
  </si>
  <si>
    <t>Durante el mes de julio de 2020 la Subred Integrada de Servicios de Salud Sur,  realizó 2.474 encuestas, para los servicios de   Urgencias, Hospitalización, Ambulatorios, Complementarios, obteniendo como resultado una satisfacción global  de 99%, en el periodo.</t>
  </si>
  <si>
    <t>Durante el mes de Agosto de 2020 la Subred Integrada de Servicios de Salud Sur,  realizó 2.559 encuestas, para los servicios de   Urgencias, Hospitalización, Ambulatorios, Complementarios, obteniendo como resultado una satisfacción global  de 99%, en el periodo.</t>
  </si>
  <si>
    <t>Durante el mes de septiembre de 2020 la Subred Integrada de Servicios de Salud Sur,  realizó 2,511 encuestas, para los servicios de   Urgencias, Hospitalización, Ambulatorios, Complementarios, obteniendo como resultado una satisfacción global  de 99%, en el periodo.</t>
  </si>
  <si>
    <t>Durante el tercer  trimestre  de 2020 la Subred Integrada de Servicios de Salud Sur,  realizó 7544 encuestas, de los cuales 7,470 usuarios manifestaron satisfaccion frente a la prestacion de los servicios  de   Urgencias, Hospitalización, Ambulatorios, Complementarios, obteniendo como resultado una satisfacción global  de 99%, en el periodo. Los resultados se presentan en el informe de Encuestas de satisfaccion.</t>
  </si>
  <si>
    <t>Semestral.</t>
  </si>
  <si>
    <t>Seguimiento y evaluación Semestral</t>
  </si>
  <si>
    <t>Para el mes de julio, se programaron 10 mantenimientos correctivo y evolutivo de infraestructura tecnológica de los cuales se ejecutan 7 logrando un cumplimiento del 74%</t>
  </si>
  <si>
    <t>Para el mes de agosto, se programaron 32 mantenimientos correctivo y evolutivo de infraestructura tecnológica de los cuales se ejecutan 22logrando un cumplimiento del 72%</t>
  </si>
  <si>
    <t xml:space="preserve">SE REPOGRAMARON ACCESO </t>
  </si>
  <si>
    <t>Para el tercer trimestre fue necesario reprogramar varios mantenimientos para ejecutar en el cuarto trimestre por la restricciones por Bioseguridad.</t>
  </si>
  <si>
    <t>Se retomaron actividades con la firma NES entre las cuales se entregaron aire acondicionado, UPS y puntos de red. Para el siguiente trimestre se da por terminado el contrato por parte de la SDS.</t>
  </si>
  <si>
    <t>Se retomaron actividades con la firma NES entre las cuales se entregaron aire acondicionado, UPS y puntos de red. Para el siguiente trimestre se da por terminado el contrato por parte de la SDS</t>
  </si>
  <si>
    <t>Se da cumplimento al 100% de las actividades programadas.</t>
  </si>
  <si>
    <t>Se realizaron mejoras  de interoperabilidad e implementación de directivas en los módulos.</t>
  </si>
  <si>
    <t>Se realizaron mejoras  de interoperabilidad e implementación de directivas en los módulos administrativos y clínicos.</t>
  </si>
  <si>
    <t>Para el trimestre se realizó actualización  para la implementación de mejoras de interoperabilidad e implementación de directivas en los módulos de administrativos y asistenciales.</t>
  </si>
  <si>
    <t xml:space="preserve">se realizron actividades como ampliar coberturas de difusión de canal de denuncias de corrupción, formulación y seguimiento del Plan de Mejoramiento de Rendición de cuentas, seguimiento del Plan de Mejoramiento de PQRS, ampliación de soportes frente a acciones de formación de colaboradores de primer contacto de Participacion Social y Atención al ciudadano en temas relacionados con mecanismos para fortalecer la atención al ciudadano y  normalizar instructivo del Decreto 103 de 2015 Transparencia, completar la entrega de piezas Braylle.
</t>
  </si>
  <si>
    <t>Para el segundo cuatrimestre se evalua las actividades definidas en el Plan anticorrupción y Atenció n al ciudadano, de acuerdo a lo evidenciado por la segunda linea de defensa se observa que para el periodo objeto de evaluación aplicaban 32 actividades dando cumplimiento a 31 actividades se logra un cumplimiento de 97%.</t>
  </si>
  <si>
    <r>
      <t xml:space="preserve">Incrementar en un 2%  con respecto al resultado de la Vigencia anterior, las consultas de los centros de atención prioritaria en salud CAPS   acorde a la capacidad instalada. 
</t>
    </r>
    <r>
      <rPr>
        <sz val="8"/>
        <color theme="1"/>
        <rFont val="Calibri"/>
        <family val="2"/>
      </rPr>
      <t>BASE : 8%
META: 10%</t>
    </r>
  </si>
  <si>
    <t>La meta de  incrementar  en un 2% de la consulta en el III trimestre no se pudo cumplir  debido a la continuidad de la situacion de emergencia por  el COVID 19 y el  cumplimieto de  las directrices estabecidas de aislamiento preventivo y practicas seguras para la disminucion del riesgo de infeccion.
El  promedio de utilizacion de la  capacidad instalada de los 10 CAPS fue del 76 % siendo el mes de julio con menor porcentaje de utilizacion con un 70%.
Con relacion al periodo  anterior  (julio, agosto septiembre del 2019) se realizo 0,56% menos consulta en el III trimestre del 2020
Se garantizo la prestacion de la consulta ambulatoria en las modalidades de  consulta presencial y  teleconsulta con la estrategia de demanda inducida dada por personal en teletrabajo y  Call center 
el porcentaje de incremento para el III TRimestre fue del 1,01%</t>
  </si>
  <si>
    <t>Para el mes de julio no se pudo cumplir  debido a la continuidad de la situacion de emergencia por  el COVID 19.</t>
  </si>
  <si>
    <t>Para el mes de agosto no se pudo cumplir con la meta debido a la continuidad de la situacion de emergencia por  el COVID 19.</t>
  </si>
  <si>
    <t xml:space="preserve">Para el mes de septiembre el incremento de las consultas en los CAPS alcanzó el 7% logrando cumplir con la meta establecida, se evidencia una mejora respecto a los meses anteriores. </t>
  </si>
  <si>
    <t>El comportamiento del indicador para julio , 95% , lo cual se encuentra dentro del estándar establecido en la resolución 408 de 2018 (&gt; 90%).</t>
  </si>
  <si>
    <t xml:space="preserve">El comportamiento del indicador  para agosto 93%  lo cual se encuentra dentro del estándar establecido en la resolución 408 de 2018 (&gt; 90%).
</t>
  </si>
  <si>
    <t xml:space="preserve">El comportamiento para el mes de septiembre 90 % lo cual se encuentra dentro del estándar establecido en la resolución 408 de 2018 (&gt; 90%).
</t>
  </si>
  <si>
    <t xml:space="preserve">El comportamiento del indicador durante el tercer  trimestre fue de 92% para julio , 95% para agosto 93%  y para el mes de septiembre 90 % con un promedio trimestral de 92%, lo cual se encuentra dentro del estándar establecido en la resolución 408 de 2018 (&gt; 90%).
</t>
  </si>
  <si>
    <t xml:space="preserve">Para el proceso de análisis de la información, se toma la base de datos suministrada por la Oficina de Gestión de la Información se depura, eliminando los registros repetidos, además de descartar los registros de neumonías virales, se revisa en cada una de las historias clínicas que la neumonía no sea consecuencia de una broncoaspiración intrahospitalaria.
Para pediatría una vez depurada la base de historias clínicas se obtuvieron en el tercer trimestre un total de 42 historias clínicas (de las cuales fueron 22 de Julio , 09 de Agosto y 11 de Septiembre ), se revisaron  29 historias  por el referente de pediatría, No se encuentran pacientes con diagnóstico de neumonía secundaria a bronco aspiración intrahospitalaria, sus estancias hospitalarias son secundarias a neumonía a y bronconeumonías adquiridas en comunidad.
En neonatología se analizó el 100% de las historias,  cuatro pacientes , por la referente de neonatología no se identificaron casos de neumonía broncoaspirativas de origen intrahospitalario, porque los casos corresponden a neumonías bacteriana , bronquiolitis ,sepsis tardía casos en los cuales no se presentó evento que indique que haya existido en algún momento bronco aspiración como causa primaria intra hospitalaria.
Se logra el cumplimiento de la meta definida de cero casos de neumonía broncoaspirativa asociada a la atención en salud en población pediátrica en la Subred Integrada de Servicios de Salud Sur E.S.E., durante el tercer trimestre de 2020, se continua cero casos con respecto al año anterior.
</t>
  </si>
  <si>
    <r>
      <t xml:space="preserve">Durante III trimestre del 2020 se hace un análisis de </t>
    </r>
    <r>
      <rPr>
        <b/>
        <sz val="11"/>
        <color rgb="FFFF0000"/>
        <rFont val="Calibri"/>
        <family val="2"/>
        <scheme val="minor"/>
      </rPr>
      <t>6 casos con impresión diagnostica al egreso de IAM,</t>
    </r>
    <r>
      <rPr>
        <sz val="11"/>
        <color theme="1"/>
        <rFont val="Arial"/>
        <family val="2"/>
      </rPr>
      <t xml:space="preserve"> de los cuales a 3 pacientes (50%)  se les brindó oportunidad de inicio de la terapia especifica dentro de la primera hora posterior a la realización del diagnóstico. Para este trimestre no se cumplió la meta de la calidad esperada y establecida en la resolución 408 de 2018.
Cambio la forma de medición del indicador; puesto que ahora la administración del tratamiento durante la primera hora se verifica contra la hora de diligenciamiento de la nota de enfermería registrada en la Historia Clínica.
</t>
    </r>
  </si>
  <si>
    <r>
      <t xml:space="preserve">Durante III trimestre del 2020 se hace un </t>
    </r>
    <r>
      <rPr>
        <b/>
        <sz val="11"/>
        <color rgb="FFFF0000"/>
        <rFont val="Calibri"/>
        <family val="2"/>
        <scheme val="minor"/>
      </rPr>
      <t>análisis de 18 casos con impresión diagnostica al egreso de IAM</t>
    </r>
    <r>
      <rPr>
        <sz val="11"/>
        <color theme="1"/>
        <rFont val="Arial"/>
        <family val="2"/>
      </rPr>
      <t xml:space="preserve">, de los cuales a 8 pacientes (44%)  se les brindó oportunidad de inicio de la terapia especifica dentro de la primera hora posterior a la realización del diagnóstico. Para este trimestre no se cumplió la meta de la calidad esperada y establecida en la resolución 408 de 2018.
Cambio la forma de medición del indicador; puesto que ahora la administración del tratamiento durante la primera hora se verifica contra la hora de diligenciamiento de la nota de enfermería registrada en la Historia Clínica.
</t>
    </r>
  </si>
  <si>
    <r>
      <t xml:space="preserve">Durante III trimestre del 2020 se hace un análisis de </t>
    </r>
    <r>
      <rPr>
        <b/>
        <sz val="11"/>
        <color rgb="FFFF0000"/>
        <rFont val="Calibri"/>
        <family val="2"/>
        <scheme val="minor"/>
      </rPr>
      <t>12 casos con impresión diagnostica al egreso de IAM, d</t>
    </r>
    <r>
      <rPr>
        <sz val="11"/>
        <color theme="1"/>
        <rFont val="Arial"/>
        <family val="2"/>
      </rPr>
      <t xml:space="preserve">e los cuales a 8 pacientes (67%)  se les brindó oportunidad de inicio de la terapia especifica dentro de la primera hora posterior a la realización del diagnóstico. Para este trimestre no se cumplió la meta de la calidad esperada y establecida en la resolución 408 de 2018.
Cambio la forma de medición del indicador; puesto que ahora la administración del tratamiento durante la primera hora se verifica contra la hora de diligenciamiento de la nota de enfermería registrada en la Historia Clínica.
</t>
    </r>
  </si>
  <si>
    <r>
      <rPr>
        <b/>
        <sz val="11"/>
        <color rgb="FFFF0000"/>
        <rFont val="Calibri"/>
        <family val="2"/>
        <scheme val="minor"/>
      </rPr>
      <t>Durante III trimestre del 2020 se hace un análisis de 36 casos con impresión diagnostica al egreso de IAM, de los cuales a 19 pacientes (</t>
    </r>
    <r>
      <rPr>
        <sz val="11"/>
        <color theme="1"/>
        <rFont val="Arial"/>
        <family val="2"/>
      </rPr>
      <t xml:space="preserve">52.778%) que se les brindó oportunidad de inicio de la terapia especifica dentro de la primera hora posterior a la realización del diagnóstico. Para este trimestre no se cumplió la meta de la calidad esperada y establecida en la resolución 408 de 2018.
Cambio la forma de medición del indicador; puesto que ahora la administración del tratamiento durante la primera hora se verifica contra la hora de diligenciamiento de la nota de enfermería registrada en la Historia Clínica.
</t>
    </r>
  </si>
  <si>
    <r>
      <t xml:space="preserve">No se evidencia reporte de  casos de Fugas de Pacientes en Salud mental en los procesos de hospitalización desde el proceso de Seguridad del Paciente, proceso a donde se realizan los reportes presentados en la institución.
La Subred cuenta con documento MI-GCE-SDP-PT-07 V2 PROTOCOLO DE FUGAS  O PERDIDA DE PACIENTE  armonizable con la implementación de Buenas Prácticas para la Seguridad del paciente en la atención en Salud y homologable como Guía al no tratarse de una patología específica, estableciendo los mecanismos de seguridad y comunicación idóneos cuando se detecte la ausencia imprevista de un paciente ante una situación diferente al egreso, mejoría o retiro voluntario, de los servicios intrahospitalarios.                                                       
                                                                                                                                                                                                                             </t>
    </r>
    <r>
      <rPr>
        <b/>
        <sz val="11"/>
        <color theme="1"/>
        <rFont val="Calibri"/>
        <family val="2"/>
        <scheme val="minor"/>
      </rPr>
      <t/>
    </r>
  </si>
  <si>
    <t xml:space="preserve">
Para el periodo del III Trimestre de  2020, no se evidencia reporte de  casos de Fugas de Pacientes en Salud mental  que hayan estado hospitalizados desde el proceso de Seguridad del Paciente, en el cual se realizan los reportes presentados en la institución.  La Subred cuenta con el documento MI-GCE-SDP-PT-07 V2 PROTOCOLO DE FUGAS  O PÉRDIDA DE PACIENTE  armonizable con la implementación de Buenas Prácticas para la Seguridad del paciente en la atención en Salud y homologable como Guía al no tratarse de una patología específica, estableciendo los mecanismos de seguridad y comunicación idóneos cuando se detecte la ausencia imprevista de un paciente ante una situación diferente al egreso, mejoría o retiro voluntario, de los servicios de Hospitalización en relación  salud mental de la Subred Sur.  Se resalta la adherencia en el procedimiento de la Guía para prevención de Fugas en Salud Mental y la disponibilidad del Recurso Humano para la primera atención. </t>
  </si>
  <si>
    <t xml:space="preserve">Soporte base de datos Historia clínica Suicidio </t>
  </si>
  <si>
    <r>
      <t xml:space="preserve">Para el III  Trimestre de 2020 se identificaron </t>
    </r>
    <r>
      <rPr>
        <b/>
        <sz val="12"/>
        <color rgb="FF000000"/>
        <rFont val="Calibri"/>
        <family val="2"/>
        <scheme val="minor"/>
      </rPr>
      <t xml:space="preserve">66 </t>
    </r>
    <r>
      <rPr>
        <sz val="12"/>
        <color rgb="FF000000"/>
        <rFont val="Calibri"/>
        <family val="2"/>
        <scheme val="minor"/>
      </rPr>
      <t xml:space="preserve"> pacientes atendidos por intento de Suicidio a quienes se les realizo la revisión de la Historia Clínica de Acuerdo al instrumento de Evaluación de aplicabilidad del procedimiento para la atención de la conducta suicida arrojando un 83,333% en el cumplimiento de la misma.  En el Análisis se evidencia que en  11 historias clínicas no hay registro de  interconsulta o consulta por algunas de las especialidades requeridas como psiquiatría, psicología o trabajo social, por lo cual no se realiza la aplicación de los parámetros que nos pide el procedimiento. Cabe resaltar que dentro de los registros analizados se identifica que cuando hay riesgo  bajo se remite a consulta externa.
</t>
    </r>
    <r>
      <rPr>
        <b/>
        <sz val="10"/>
        <color rgb="FF000000"/>
        <rFont val="Calibri"/>
        <family val="2"/>
        <scheme val="minor"/>
      </rPr>
      <t>SOPORTES: Base de datos suicidio</t>
    </r>
  </si>
  <si>
    <t xml:space="preserve">Para el mes de julio el estándar de oportunidad de atención  de cita de medicina general es de 1,6 días dando cumplimiento al estándar Institucional. </t>
  </si>
  <si>
    <t xml:space="preserve">Para el mes de agosto el estándar de oportunidad de atención  de cita de medicina general es de 1,6 días dando cumplimiento al estándar Institucional. </t>
  </si>
  <si>
    <t xml:space="preserve">Para el mes de septiembre el estándar de oportunidad de atención  de cita de medicina general es de 2,6 días dando cumplimiento al estándar Institucional. </t>
  </si>
  <si>
    <t xml:space="preserve">Durante el tercer trimestre del año, La oportunidad de la atención de Medicinageneral se encuentra a 1,9 días; dando cumplimiento al 100% del estándar definido por la subred de 15 días. 
</t>
  </si>
  <si>
    <t xml:space="preserve">Para el mes de julio el estándar de oportunidad de atención  de cita depsiquiatria  es de 3,7 días dando cumplimiento al estándar Institucional. </t>
  </si>
  <si>
    <t xml:space="preserve">Para el mes de agosto el estándar de oportunidad de atención  de cita de psiquiatria  es de 4,4 días dando cumplimiento al estándar Institucional. </t>
  </si>
  <si>
    <t xml:space="preserve">Para el mes de septiembre el estándar de oportunidad de atención  de cita de psiquiatria es de 3,8 días dando cumplimiento al estándar Institucional. </t>
  </si>
  <si>
    <t xml:space="preserve">Durante el tercer trimestre del año, La oportunidad de la atención de consulta de psiquiatria se encuentra a 3,9 días; dando cumplimiento al 100% del estándar definido por la subred de 8 días. 
</t>
  </si>
  <si>
    <t>Seguimento y evaluación semestral</t>
  </si>
  <si>
    <t>PLAN OPERATIVO ANUAL INSTITUCIONAL VIGENCIA 2020
SUBRED INTEGRADA DE SERVICIOS DE SALUD SUR  E.S.E
CORTE III TRIMESTRE DE 2020</t>
  </si>
  <si>
    <t>CUMPLIMIENTO SI/NO</t>
  </si>
  <si>
    <t>NO</t>
  </si>
  <si>
    <t>SI</t>
  </si>
  <si>
    <t>Elaboró:  Liliana Yáñez Enciso - Profesional especializado Contratista</t>
  </si>
  <si>
    <t>Revisó:  John Jairo Vásquez Herrera - referente Direccinamiento Estratégico</t>
  </si>
  <si>
    <t>Aprobó:  Gloria Libia Polania Aguillon - Jefe Oficina Asesora Desarrollo Institucional</t>
  </si>
  <si>
    <t>Fecha:  5  de noviembre de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</si>
</sst>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quot;$&quot;\ * #,##0.00_);_(&quot;$&quot;\ * \(#,##0.00\);_(&quot;$&quot;\ * &quot;-&quot;??_);_(@_)"/>
    <numFmt numFmtId="43" formatCode="_(* #,##0.00_);_(* \(#,##0.00\);_(* &quot;-&quot;??_);_(@_)"/>
    <numFmt numFmtId="164" formatCode="_-&quot;$&quot;\ * #,##0_-;\-&quot;$&quot;\ * #,##0_-;_-&quot;$&quot;\ * &quot;-&quot;_-;_-@_-"/>
    <numFmt numFmtId="165" formatCode="_-&quot;$&quot;\ * #,##0.00_-;\-&quot;$&quot;\ * #,##0.00_-;_-&quot;$&quot;\ * &quot;-&quot;??_-;_-@_-"/>
    <numFmt numFmtId="166" formatCode="_(&quot;$&quot;\ * #,##0_);_(&quot;$&quot;\ * \(#,##0\);_(&quot;$&quot;\ * &quot;-&quot;??_);_(@_)"/>
    <numFmt numFmtId="167" formatCode="0.0"/>
    <numFmt numFmtId="168" formatCode="0.0%"/>
    <numFmt numFmtId="169" formatCode="_-&quot;$&quot;\ * #,##0_-;\-&quot;$&quot;\ * #,##0_-;_-&quot;$&quot;\ * &quot;-&quot;??_-;_-@_-"/>
  </numFmts>
  <fonts count="53" x14ac:knownFonts="1">
    <font>
      <sz val="11"/>
      <color theme="1"/>
      <name val="Arial"/>
    </font>
    <font>
      <sz val="11"/>
      <color theme="1"/>
      <name val="Calibri"/>
      <family val="2"/>
      <scheme val="minor"/>
    </font>
    <font>
      <sz val="11"/>
      <color theme="1"/>
      <name val="Calibri"/>
      <family val="2"/>
      <scheme val="minor"/>
    </font>
    <font>
      <sz val="8"/>
      <name val="Arial"/>
      <family val="2"/>
    </font>
    <font>
      <sz val="11"/>
      <color theme="1"/>
      <name val="Calibri"/>
      <family val="2"/>
    </font>
    <font>
      <sz val="18"/>
      <color theme="1"/>
      <name val="Arial"/>
      <family val="2"/>
    </font>
    <font>
      <sz val="12"/>
      <color theme="1"/>
      <name val="Calibri"/>
      <family val="2"/>
    </font>
    <font>
      <b/>
      <sz val="12"/>
      <color theme="1"/>
      <name val="Calibri"/>
      <family val="2"/>
    </font>
    <font>
      <b/>
      <sz val="28"/>
      <color theme="1"/>
      <name val="Arial"/>
      <family val="2"/>
    </font>
    <font>
      <sz val="11"/>
      <name val="Arial"/>
      <family val="2"/>
    </font>
    <font>
      <sz val="14"/>
      <color theme="1"/>
      <name val="Arial"/>
      <family val="2"/>
    </font>
    <font>
      <b/>
      <sz val="12"/>
      <color theme="1"/>
      <name val="Arial"/>
      <family val="2"/>
    </font>
    <font>
      <b/>
      <sz val="10"/>
      <color theme="1"/>
      <name val="Arial"/>
      <family val="2"/>
    </font>
    <font>
      <b/>
      <sz val="14"/>
      <color theme="1"/>
      <name val="Calibri"/>
      <family val="2"/>
    </font>
    <font>
      <b/>
      <sz val="11"/>
      <color theme="1"/>
      <name val="Calibri"/>
      <family val="2"/>
    </font>
    <font>
      <b/>
      <sz val="18"/>
      <color theme="1"/>
      <name val="Arial"/>
      <family val="2"/>
    </font>
    <font>
      <b/>
      <sz val="10"/>
      <color theme="1"/>
      <name val="Calibri"/>
      <family val="2"/>
    </font>
    <font>
      <sz val="12"/>
      <color theme="1"/>
      <name val="Calibri"/>
      <family val="2"/>
    </font>
    <font>
      <sz val="11"/>
      <name val="Arial"/>
      <family val="2"/>
    </font>
    <font>
      <sz val="12"/>
      <name val="Arial"/>
      <family val="2"/>
    </font>
    <font>
      <u/>
      <sz val="12"/>
      <name val="Calibri"/>
      <family val="2"/>
    </font>
    <font>
      <b/>
      <sz val="12"/>
      <name val="Arial"/>
      <family val="2"/>
    </font>
    <font>
      <b/>
      <sz val="12"/>
      <color theme="1"/>
      <name val="Arial"/>
      <family val="2"/>
    </font>
    <font>
      <sz val="11"/>
      <color theme="1"/>
      <name val="Arial"/>
      <family val="2"/>
    </font>
    <font>
      <sz val="11"/>
      <color theme="1"/>
      <name val="Arial"/>
      <family val="2"/>
    </font>
    <font>
      <sz val="11"/>
      <color theme="1"/>
      <name val="Calibri"/>
      <family val="2"/>
    </font>
    <font>
      <sz val="10"/>
      <color theme="1"/>
      <name val="Calibri"/>
      <family val="2"/>
    </font>
    <font>
      <b/>
      <sz val="12"/>
      <color theme="1"/>
      <name val="Calibri"/>
      <family val="2"/>
    </font>
    <font>
      <sz val="12"/>
      <color rgb="FFFF0000"/>
      <name val="Calibri"/>
      <family val="2"/>
    </font>
    <font>
      <b/>
      <sz val="12"/>
      <name val="Calibri"/>
      <family val="2"/>
    </font>
    <font>
      <sz val="11"/>
      <color theme="1"/>
      <name val="Arial"/>
      <family val="2"/>
    </font>
    <font>
      <sz val="7.7"/>
      <color theme="1"/>
      <name val="Arial"/>
      <family val="2"/>
    </font>
    <font>
      <sz val="11"/>
      <color theme="1"/>
      <name val="Arial"/>
      <family val="2"/>
    </font>
    <font>
      <sz val="11"/>
      <color rgb="FF000000"/>
      <name val="Arial"/>
      <family val="2"/>
    </font>
    <font>
      <sz val="10"/>
      <color theme="1"/>
      <name val="Calibri"/>
      <family val="2"/>
      <scheme val="minor"/>
    </font>
    <font>
      <sz val="10"/>
      <name val="Arial"/>
      <family val="2"/>
    </font>
    <font>
      <sz val="11"/>
      <color rgb="FFFF0000"/>
      <name val="Calibri"/>
      <family val="2"/>
    </font>
    <font>
      <b/>
      <sz val="11"/>
      <name val="Arial"/>
      <family val="2"/>
    </font>
    <font>
      <sz val="10"/>
      <color theme="1"/>
      <name val="Arial"/>
      <family val="2"/>
    </font>
    <font>
      <sz val="11"/>
      <color rgb="FFFF0000"/>
      <name val="Arial"/>
      <family val="2"/>
    </font>
    <font>
      <b/>
      <sz val="16"/>
      <color theme="1"/>
      <name val="Calibri"/>
      <family val="2"/>
    </font>
    <font>
      <sz val="12"/>
      <color theme="1"/>
      <name val="Arial"/>
      <family val="2"/>
    </font>
    <font>
      <sz val="12"/>
      <color rgb="FF000000"/>
      <name val="Arial"/>
      <family val="2"/>
    </font>
    <font>
      <b/>
      <sz val="12"/>
      <color theme="1"/>
      <name val="Calibri"/>
      <family val="2"/>
      <scheme val="minor"/>
    </font>
    <font>
      <sz val="8"/>
      <color theme="1"/>
      <name val="Calibri"/>
      <family val="2"/>
    </font>
    <font>
      <b/>
      <sz val="11"/>
      <color theme="1"/>
      <name val="Calibri"/>
      <family val="2"/>
      <scheme val="minor"/>
    </font>
    <font>
      <b/>
      <sz val="9"/>
      <color indexed="81"/>
      <name val="Tahoma"/>
      <family val="2"/>
    </font>
    <font>
      <sz val="9"/>
      <color indexed="81"/>
      <name val="Tahoma"/>
      <family val="2"/>
    </font>
    <font>
      <b/>
      <sz val="11"/>
      <color rgb="FFFF0000"/>
      <name val="Calibri"/>
      <family val="2"/>
      <scheme val="minor"/>
    </font>
    <font>
      <sz val="12"/>
      <color rgb="FF000000"/>
      <name val="Calibri"/>
      <family val="2"/>
      <scheme val="minor"/>
    </font>
    <font>
      <b/>
      <sz val="12"/>
      <color rgb="FF000000"/>
      <name val="Calibri"/>
      <family val="2"/>
      <scheme val="minor"/>
    </font>
    <font>
      <b/>
      <sz val="10"/>
      <color rgb="FF000000"/>
      <name val="Calibri"/>
      <family val="2"/>
      <scheme val="minor"/>
    </font>
    <font>
      <sz val="11"/>
      <color theme="0"/>
      <name val="Arial"/>
      <family val="2"/>
    </font>
  </fonts>
  <fills count="26">
    <fill>
      <patternFill patternType="none"/>
    </fill>
    <fill>
      <patternFill patternType="gray125"/>
    </fill>
    <fill>
      <patternFill patternType="solid">
        <fgColor theme="0"/>
        <bgColor theme="0"/>
      </patternFill>
    </fill>
    <fill>
      <patternFill patternType="solid">
        <fgColor rgb="FFFFC000"/>
        <bgColor indexed="64"/>
      </patternFill>
    </fill>
    <fill>
      <patternFill patternType="solid">
        <fgColor theme="5" tint="0.39997558519241921"/>
        <bgColor indexed="64"/>
      </patternFill>
    </fill>
    <fill>
      <patternFill patternType="solid">
        <fgColor theme="7" tint="-0.249977111117893"/>
        <bgColor indexed="64"/>
      </patternFill>
    </fill>
    <fill>
      <patternFill patternType="solid">
        <fgColor theme="5" tint="0.39997558519241921"/>
        <bgColor theme="0"/>
      </patternFill>
    </fill>
    <fill>
      <patternFill patternType="solid">
        <fgColor rgb="FFFFC000"/>
        <bgColor theme="0"/>
      </patternFill>
    </fill>
    <fill>
      <patternFill patternType="solid">
        <fgColor theme="7" tint="-0.249977111117893"/>
        <bgColor theme="0"/>
      </patternFill>
    </fill>
    <fill>
      <patternFill patternType="solid">
        <fgColor rgb="FFFFFF00"/>
        <bgColor theme="0"/>
      </patternFill>
    </fill>
    <fill>
      <patternFill patternType="solid">
        <fgColor rgb="FFFFFF00"/>
        <bgColor indexed="64"/>
      </patternFill>
    </fill>
    <fill>
      <patternFill patternType="solid">
        <fgColor theme="0" tint="-0.34998626667073579"/>
        <bgColor theme="0"/>
      </patternFill>
    </fill>
    <fill>
      <patternFill patternType="solid">
        <fgColor rgb="FF00B050"/>
        <bgColor theme="0"/>
      </patternFill>
    </fill>
    <fill>
      <patternFill patternType="solid">
        <fgColor rgb="FF00B050"/>
        <bgColor indexed="64"/>
      </patternFill>
    </fill>
    <fill>
      <patternFill patternType="solid">
        <fgColor theme="0" tint="-0.499984740745262"/>
        <bgColor indexed="64"/>
      </patternFill>
    </fill>
    <fill>
      <patternFill patternType="solid">
        <fgColor rgb="FFFF0000"/>
        <bgColor indexed="64"/>
      </patternFill>
    </fill>
    <fill>
      <patternFill patternType="solid">
        <fgColor theme="7" tint="0.79998168889431442"/>
        <bgColor indexed="64"/>
      </patternFill>
    </fill>
    <fill>
      <patternFill patternType="solid">
        <fgColor theme="4" tint="0.79998168889431442"/>
        <bgColor theme="0"/>
      </patternFill>
    </fill>
    <fill>
      <patternFill patternType="solid">
        <fgColor theme="8" tint="0.79998168889431442"/>
        <bgColor theme="0"/>
      </patternFill>
    </fill>
    <fill>
      <patternFill patternType="solid">
        <fgColor theme="5" tint="0.59999389629810485"/>
        <bgColor theme="0"/>
      </patternFill>
    </fill>
    <fill>
      <patternFill patternType="solid">
        <fgColor theme="5" tint="0.59999389629810485"/>
        <bgColor indexed="64"/>
      </patternFill>
    </fill>
    <fill>
      <patternFill patternType="solid">
        <fgColor theme="0" tint="-0.34998626667073579"/>
        <bgColor indexed="64"/>
      </patternFill>
    </fill>
    <fill>
      <patternFill patternType="solid">
        <fgColor rgb="FFA5A5A5"/>
        <bgColor rgb="FFA5A5A5"/>
      </patternFill>
    </fill>
    <fill>
      <patternFill patternType="solid">
        <fgColor theme="0"/>
        <bgColor indexed="64"/>
      </patternFill>
    </fill>
    <fill>
      <patternFill patternType="solid">
        <fgColor theme="0" tint="-0.249977111117893"/>
        <bgColor indexed="64"/>
      </patternFill>
    </fill>
    <fill>
      <patternFill patternType="solid">
        <fgColor rgb="FFFF0000"/>
        <bgColor rgb="FFA5A5A5"/>
      </patternFill>
    </fill>
  </fills>
  <borders count="144">
    <border>
      <left/>
      <right/>
      <top/>
      <bottom/>
      <diagonal/>
    </border>
    <border>
      <left/>
      <right/>
      <top/>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top/>
      <bottom/>
      <diagonal/>
    </border>
    <border>
      <left style="medium">
        <color rgb="FF000000"/>
      </left>
      <right style="thin">
        <color rgb="FF000000"/>
      </right>
      <top/>
      <bottom/>
      <diagonal/>
    </border>
    <border>
      <left style="thin">
        <color rgb="FF000000"/>
      </left>
      <right style="thin">
        <color rgb="FF000000"/>
      </right>
      <top/>
      <bottom/>
      <diagonal/>
    </border>
    <border>
      <left style="medium">
        <color rgb="FF000000"/>
      </left>
      <right/>
      <top style="medium">
        <color rgb="FF000000"/>
      </top>
      <bottom/>
      <diagonal/>
    </border>
    <border>
      <left style="medium">
        <color rgb="FF000000"/>
      </left>
      <right style="thin">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diagonal/>
    </border>
    <border>
      <left style="medium">
        <color rgb="FF000000"/>
      </left>
      <right style="medium">
        <color rgb="FF000000"/>
      </right>
      <top/>
      <bottom/>
      <diagonal/>
    </border>
    <border>
      <left style="thin">
        <color rgb="FF000000"/>
      </left>
      <right style="medium">
        <color rgb="FF000000"/>
      </right>
      <top style="medium">
        <color rgb="FF000000"/>
      </top>
      <bottom/>
      <diagonal/>
    </border>
    <border>
      <left/>
      <right style="thin">
        <color rgb="FF000000"/>
      </right>
      <top style="medium">
        <color rgb="FF000000"/>
      </top>
      <bottom/>
      <diagonal/>
    </border>
    <border>
      <left style="medium">
        <color rgb="FF000000"/>
      </left>
      <right/>
      <top/>
      <bottom style="medium">
        <color rgb="FF000000"/>
      </bottom>
      <diagonal/>
    </border>
    <border>
      <left style="thin">
        <color rgb="FF000000"/>
      </left>
      <right style="medium">
        <color rgb="FF000000"/>
      </right>
      <top/>
      <bottom style="medium">
        <color rgb="FF000000"/>
      </bottom>
      <diagonal/>
    </border>
    <border>
      <left style="thin">
        <color rgb="FF000000"/>
      </left>
      <right/>
      <top/>
      <bottom style="medium">
        <color rgb="FF000000"/>
      </bottom>
      <diagonal/>
    </border>
    <border>
      <left/>
      <right style="medium">
        <color rgb="FF000000"/>
      </right>
      <top style="medium">
        <color rgb="FF000000"/>
      </top>
      <bottom/>
      <diagonal/>
    </border>
    <border>
      <left/>
      <right style="medium">
        <color rgb="FF000000"/>
      </right>
      <top/>
      <bottom/>
      <diagonal/>
    </border>
    <border>
      <left style="medium">
        <color rgb="FF000000"/>
      </left>
      <right style="thin">
        <color rgb="FF000000"/>
      </right>
      <top style="medium">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style="medium">
        <color rgb="FF000000"/>
      </top>
      <bottom style="medium">
        <color rgb="FF000000"/>
      </bottom>
      <diagonal/>
    </border>
    <border>
      <left/>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right/>
      <top style="thin">
        <color rgb="FF000000"/>
      </top>
      <bottom style="thin">
        <color rgb="FF000000"/>
      </bottom>
      <diagonal/>
    </border>
    <border>
      <left/>
      <right/>
      <top style="thin">
        <color rgb="FF000000"/>
      </top>
      <bottom style="medium">
        <color rgb="FF000000"/>
      </bottom>
      <diagonal/>
    </border>
    <border>
      <left style="medium">
        <color rgb="FF000000"/>
      </left>
      <right/>
      <top style="medium">
        <color rgb="FF000000"/>
      </top>
      <bottom/>
      <diagonal/>
    </border>
    <border>
      <left style="medium">
        <color rgb="FF000000"/>
      </left>
      <right style="medium">
        <color rgb="FF000000"/>
      </right>
      <top style="medium">
        <color rgb="FF000000"/>
      </top>
      <bottom/>
      <diagonal/>
    </border>
    <border>
      <left/>
      <right/>
      <top style="medium">
        <color rgb="FF000000"/>
      </top>
      <bottom/>
      <diagonal/>
    </border>
    <border>
      <left style="medium">
        <color rgb="FF000000"/>
      </left>
      <right style="medium">
        <color rgb="FF000000"/>
      </right>
      <top/>
      <bottom/>
      <diagonal/>
    </border>
    <border>
      <left/>
      <right style="medium">
        <color rgb="FF000000"/>
      </right>
      <top/>
      <bottom/>
      <diagonal/>
    </border>
    <border>
      <left/>
      <right style="thin">
        <color rgb="FF000000"/>
      </right>
      <top style="medium">
        <color rgb="FF000000"/>
      </top>
      <bottom/>
      <diagonal/>
    </border>
    <border>
      <left style="thin">
        <color rgb="FF000000"/>
      </left>
      <right/>
      <top style="medium">
        <color rgb="FF000000"/>
      </top>
      <bottom/>
      <diagonal/>
    </border>
    <border>
      <left/>
      <right style="thin">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diagonal/>
    </border>
    <border>
      <left style="medium">
        <color rgb="FF000000"/>
      </left>
      <right/>
      <top/>
      <bottom/>
      <diagonal/>
    </border>
    <border>
      <left/>
      <right/>
      <top/>
      <bottom/>
      <diagonal/>
    </border>
    <border>
      <left/>
      <right style="medium">
        <color rgb="FF000000"/>
      </right>
      <top/>
      <bottom/>
      <diagonal/>
    </border>
    <border>
      <left/>
      <right style="medium">
        <color rgb="FF000000"/>
      </right>
      <top/>
      <bottom style="medium">
        <color rgb="FF000000"/>
      </bottom>
      <diagonal/>
    </border>
    <border>
      <left style="medium">
        <color rgb="FF000000"/>
      </left>
      <right style="medium">
        <color rgb="FF000000"/>
      </right>
      <top/>
      <bottom/>
      <diagonal/>
    </border>
    <border>
      <left style="medium">
        <color rgb="FF000000"/>
      </left>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right style="medium">
        <color rgb="FF000000"/>
      </right>
      <top/>
      <bottom/>
      <diagonal/>
    </border>
    <border>
      <left style="medium">
        <color rgb="FF000000"/>
      </left>
      <right style="thin">
        <color rgb="FF000000"/>
      </right>
      <top/>
      <bottom/>
      <diagonal/>
    </border>
    <border>
      <left style="thin">
        <color rgb="FF000000"/>
      </left>
      <right style="thin">
        <color rgb="FF000000"/>
      </right>
      <top/>
      <bottom/>
      <diagonal/>
    </border>
    <border>
      <left style="medium">
        <color rgb="FF000000"/>
      </left>
      <right/>
      <top style="thin">
        <color rgb="FF000000"/>
      </top>
      <bottom style="thin">
        <color rgb="FF000000"/>
      </bottom>
      <diagonal/>
    </border>
    <border>
      <left style="medium">
        <color rgb="FF000000"/>
      </left>
      <right/>
      <top/>
      <bottom style="medium">
        <color rgb="FF000000"/>
      </bottom>
      <diagonal/>
    </border>
    <border>
      <left style="thin">
        <color rgb="FF000000"/>
      </left>
      <right/>
      <top style="medium">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thin">
        <color rgb="FF000000"/>
      </right>
      <top/>
      <bottom/>
      <diagonal/>
    </border>
    <border>
      <left style="thin">
        <color rgb="FF000000"/>
      </left>
      <right/>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style="thin">
        <color rgb="FF000000"/>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rgb="FF000000"/>
      </left>
      <right/>
      <top style="thin">
        <color rgb="FF000000"/>
      </top>
      <bottom style="medium">
        <color rgb="FF000000"/>
      </bottom>
      <diagonal/>
    </border>
    <border>
      <left style="thin">
        <color rgb="FF000000"/>
      </left>
      <right/>
      <top style="medium">
        <color rgb="FF000000"/>
      </top>
      <bottom style="thin">
        <color rgb="FF000000"/>
      </bottom>
      <diagonal/>
    </border>
    <border>
      <left style="thin">
        <color rgb="FF000000"/>
      </left>
      <right/>
      <top style="thin">
        <color rgb="FF000000"/>
      </top>
      <bottom style="medium">
        <color rgb="FF000000"/>
      </bottom>
      <diagonal/>
    </border>
    <border>
      <left style="thin">
        <color rgb="FF000000"/>
      </left>
      <right/>
      <top style="thin">
        <color rgb="FF000000"/>
      </top>
      <bottom style="thin">
        <color rgb="FF000000"/>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rgb="FF000000"/>
      </left>
      <right/>
      <top style="thin">
        <color rgb="FF000000"/>
      </top>
      <bottom/>
      <diagonal/>
    </border>
    <border>
      <left style="medium">
        <color rgb="FF000000"/>
      </left>
      <right/>
      <top style="thin">
        <color rgb="FF000000"/>
      </top>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medium">
        <color indexed="64"/>
      </left>
      <right style="thin">
        <color rgb="FF000000"/>
      </right>
      <top style="thin">
        <color rgb="FF000000"/>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rgb="FF000000"/>
      </left>
      <right style="medium">
        <color rgb="FF000000"/>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rgb="FF000000"/>
      </right>
      <top style="thin">
        <color rgb="FF000000"/>
      </top>
      <bottom style="thin">
        <color rgb="FF000000"/>
      </bottom>
      <diagonal/>
    </border>
    <border>
      <left style="thin">
        <color indexed="64"/>
      </left>
      <right style="thin">
        <color rgb="FF000000"/>
      </right>
      <top style="thin">
        <color indexed="64"/>
      </top>
      <bottom/>
      <diagonal/>
    </border>
    <border>
      <left style="thin">
        <color indexed="64"/>
      </left>
      <right style="thin">
        <color rgb="FF000000"/>
      </right>
      <top/>
      <bottom style="thin">
        <color indexed="64"/>
      </bottom>
      <diagonal/>
    </border>
    <border>
      <left style="thin">
        <color rgb="FF000000"/>
      </left>
      <right style="thin">
        <color indexed="64"/>
      </right>
      <top style="thin">
        <color indexed="64"/>
      </top>
      <bottom/>
      <diagonal/>
    </border>
    <border>
      <left style="thin">
        <color rgb="FF000000"/>
      </left>
      <right style="thin">
        <color indexed="64"/>
      </right>
      <top/>
      <bottom style="thin">
        <color indexed="64"/>
      </bottom>
      <diagonal/>
    </border>
    <border>
      <left style="thin">
        <color rgb="FF000000"/>
      </left>
      <right style="thin">
        <color rgb="FF000000"/>
      </right>
      <top style="thin">
        <color indexed="64"/>
      </top>
      <bottom/>
      <diagonal/>
    </border>
    <border>
      <left style="thin">
        <color rgb="FF000000"/>
      </left>
      <right style="thin">
        <color rgb="FF000000"/>
      </right>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bottom/>
      <diagonal/>
    </border>
    <border>
      <left/>
      <right style="medium">
        <color rgb="FF000000"/>
      </right>
      <top style="medium">
        <color rgb="FF000000"/>
      </top>
      <bottom style="thin">
        <color rgb="FF000000"/>
      </bottom>
      <diagonal/>
    </border>
    <border>
      <left/>
      <right style="medium">
        <color rgb="FF000000"/>
      </right>
      <top style="thin">
        <color rgb="FF000000"/>
      </top>
      <bottom style="thin">
        <color rgb="FF000000"/>
      </bottom>
      <diagonal/>
    </border>
    <border>
      <left/>
      <right style="medium">
        <color rgb="FF000000"/>
      </right>
      <top style="thin">
        <color rgb="FF000000"/>
      </top>
      <bottom style="medium">
        <color rgb="FF000000"/>
      </bottom>
      <diagonal/>
    </border>
    <border>
      <left style="medium">
        <color rgb="FF000000"/>
      </left>
      <right/>
      <top/>
      <bottom style="thin">
        <color rgb="FF000000"/>
      </bottom>
      <diagonal/>
    </border>
    <border>
      <left style="medium">
        <color indexed="64"/>
      </left>
      <right/>
      <top/>
      <bottom style="thin">
        <color indexed="64"/>
      </bottom>
      <diagonal/>
    </border>
    <border>
      <left/>
      <right style="thin">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right/>
      <top/>
      <bottom style="thin">
        <color indexed="64"/>
      </bottom>
      <diagonal/>
    </border>
  </borders>
  <cellStyleXfs count="15">
    <xf numFmtId="0" fontId="0" fillId="0" borderId="0"/>
    <xf numFmtId="9" fontId="23" fillId="0" borderId="0" applyFont="0" applyFill="0" applyBorder="0" applyAlignment="0" applyProtection="0"/>
    <xf numFmtId="165" fontId="30" fillId="0" borderId="0" applyFont="0" applyFill="0" applyBorder="0" applyAlignment="0" applyProtection="0"/>
    <xf numFmtId="43" fontId="32" fillId="0" borderId="0" applyFont="0" applyFill="0" applyBorder="0" applyAlignment="0" applyProtection="0"/>
    <xf numFmtId="0" fontId="2" fillId="0" borderId="63"/>
    <xf numFmtId="0" fontId="35" fillId="0" borderId="63"/>
    <xf numFmtId="0" fontId="35" fillId="0" borderId="63"/>
    <xf numFmtId="0" fontId="35" fillId="0" borderId="63"/>
    <xf numFmtId="9" fontId="2" fillId="0" borderId="63" applyFont="0" applyFill="0" applyBorder="0" applyAlignment="0" applyProtection="0"/>
    <xf numFmtId="0" fontId="23" fillId="0" borderId="63"/>
    <xf numFmtId="9" fontId="23" fillId="0" borderId="63" applyFont="0" applyFill="0" applyBorder="0" applyAlignment="0" applyProtection="0"/>
    <xf numFmtId="165" fontId="23" fillId="0" borderId="63" applyFont="0" applyFill="0" applyBorder="0" applyAlignment="0" applyProtection="0"/>
    <xf numFmtId="43" fontId="23" fillId="0" borderId="63" applyFont="0" applyFill="0" applyBorder="0" applyAlignment="0" applyProtection="0"/>
    <xf numFmtId="0" fontId="1" fillId="0" borderId="63"/>
    <xf numFmtId="9" fontId="1" fillId="0" borderId="63" applyFont="0" applyFill="0" applyBorder="0" applyAlignment="0" applyProtection="0"/>
  </cellStyleXfs>
  <cellXfs count="627">
    <xf numFmtId="0" fontId="0" fillId="0" borderId="0" xfId="0" applyFont="1" applyAlignment="1"/>
    <xf numFmtId="0" fontId="3" fillId="2" borderId="1" xfId="0" applyFont="1" applyFill="1" applyBorder="1"/>
    <xf numFmtId="0" fontId="4" fillId="2" borderId="1" xfId="0" applyFont="1" applyFill="1" applyBorder="1"/>
    <xf numFmtId="0" fontId="4" fillId="2" borderId="1" xfId="0" applyFont="1" applyFill="1" applyBorder="1" applyAlignment="1">
      <alignment horizontal="center" vertical="center" wrapText="1"/>
    </xf>
    <xf numFmtId="0" fontId="5" fillId="2" borderId="1" xfId="0" applyFont="1" applyFill="1" applyBorder="1"/>
    <xf numFmtId="0" fontId="6" fillId="2" borderId="1" xfId="0" applyFont="1" applyFill="1" applyBorder="1"/>
    <xf numFmtId="0" fontId="7" fillId="2" borderId="1" xfId="0" applyFont="1" applyFill="1" applyBorder="1"/>
    <xf numFmtId="0" fontId="7" fillId="2" borderId="1" xfId="0" applyFont="1" applyFill="1" applyBorder="1" applyAlignment="1">
      <alignment horizontal="center" vertical="center"/>
    </xf>
    <xf numFmtId="0" fontId="10" fillId="2" borderId="1" xfId="0" applyFont="1" applyFill="1" applyBorder="1"/>
    <xf numFmtId="0" fontId="11" fillId="2" borderId="19" xfId="0" applyFont="1" applyFill="1" applyBorder="1" applyAlignment="1">
      <alignment horizontal="center" vertical="center" wrapText="1"/>
    </xf>
    <xf numFmtId="0" fontId="11" fillId="2" borderId="20" xfId="0" applyFont="1" applyFill="1" applyBorder="1" applyAlignment="1">
      <alignment horizontal="center" vertical="center" wrapText="1"/>
    </xf>
    <xf numFmtId="0" fontId="11" fillId="2" borderId="21" xfId="0" applyFont="1" applyFill="1" applyBorder="1" applyAlignment="1">
      <alignment horizontal="center" vertical="center" wrapText="1"/>
    </xf>
    <xf numFmtId="0" fontId="4" fillId="2" borderId="20" xfId="0" applyFont="1" applyFill="1" applyBorder="1" applyAlignment="1">
      <alignment horizontal="center"/>
    </xf>
    <xf numFmtId="0" fontId="13" fillId="2" borderId="19" xfId="0" applyFont="1" applyFill="1" applyBorder="1" applyAlignment="1">
      <alignment vertical="center" wrapText="1"/>
    </xf>
    <xf numFmtId="0" fontId="13" fillId="2" borderId="20" xfId="0" applyFont="1" applyFill="1" applyBorder="1" applyAlignment="1">
      <alignment vertical="center" wrapText="1"/>
    </xf>
    <xf numFmtId="0" fontId="4" fillId="2" borderId="20" xfId="0" applyFont="1" applyFill="1" applyBorder="1"/>
    <xf numFmtId="0" fontId="13" fillId="2" borderId="50" xfId="0" applyFont="1" applyFill="1" applyBorder="1" applyAlignment="1">
      <alignment vertical="center" wrapText="1"/>
    </xf>
    <xf numFmtId="0" fontId="13" fillId="2" borderId="51" xfId="0" applyFont="1" applyFill="1" applyBorder="1" applyAlignment="1">
      <alignment vertical="center" wrapText="1"/>
    </xf>
    <xf numFmtId="0" fontId="4" fillId="2" borderId="19" xfId="0" applyFont="1" applyFill="1" applyBorder="1"/>
    <xf numFmtId="0" fontId="15" fillId="2" borderId="53" xfId="0" applyFont="1" applyFill="1" applyBorder="1" applyAlignment="1">
      <alignment horizontal="center" vertical="center" wrapText="1"/>
    </xf>
    <xf numFmtId="0" fontId="7" fillId="2" borderId="54" xfId="0" applyFont="1" applyFill="1" applyBorder="1" applyAlignment="1">
      <alignment horizontal="center" vertical="center" wrapText="1"/>
    </xf>
    <xf numFmtId="0" fontId="4" fillId="2" borderId="51" xfId="0" applyFont="1" applyFill="1" applyBorder="1"/>
    <xf numFmtId="0" fontId="4" fillId="2" borderId="73" xfId="0" applyFont="1" applyFill="1" applyBorder="1"/>
    <xf numFmtId="0" fontId="13" fillId="2" borderId="73" xfId="0" applyFont="1" applyFill="1" applyBorder="1" applyAlignment="1">
      <alignment vertical="center" wrapText="1"/>
    </xf>
    <xf numFmtId="0" fontId="17" fillId="2" borderId="29" xfId="0" applyFont="1" applyFill="1" applyBorder="1" applyAlignment="1">
      <alignment horizontal="center" vertical="center" wrapText="1"/>
    </xf>
    <xf numFmtId="0" fontId="17" fillId="2" borderId="29" xfId="0" applyFont="1" applyFill="1" applyBorder="1" applyAlignment="1">
      <alignment horizontal="center" vertical="center"/>
    </xf>
    <xf numFmtId="0" fontId="17" fillId="2" borderId="19" xfId="0" applyFont="1" applyFill="1" applyBorder="1" applyAlignment="1">
      <alignment horizontal="center" vertical="center"/>
    </xf>
    <xf numFmtId="0" fontId="17" fillId="2" borderId="56" xfId="0" applyFont="1" applyFill="1" applyBorder="1" applyAlignment="1">
      <alignment horizontal="center" vertical="center" wrapText="1"/>
    </xf>
    <xf numFmtId="0" fontId="17" fillId="2" borderId="67" xfId="0" applyFont="1" applyFill="1" applyBorder="1" applyAlignment="1">
      <alignment horizontal="center" vertical="center"/>
    </xf>
    <xf numFmtId="0" fontId="17" fillId="2" borderId="68" xfId="0" applyFont="1" applyFill="1" applyBorder="1" applyAlignment="1">
      <alignment horizontal="center" vertical="center"/>
    </xf>
    <xf numFmtId="0" fontId="17" fillId="2" borderId="67" xfId="0" applyFont="1" applyFill="1" applyBorder="1" applyAlignment="1">
      <alignment horizontal="center" vertical="center" wrapText="1"/>
    </xf>
    <xf numFmtId="0" fontId="17" fillId="2" borderId="72" xfId="0" applyFont="1" applyFill="1" applyBorder="1" applyAlignment="1">
      <alignment horizontal="center" vertical="center" wrapText="1"/>
    </xf>
    <xf numFmtId="0" fontId="17" fillId="2" borderId="74" xfId="0" applyFont="1" applyFill="1" applyBorder="1" applyAlignment="1">
      <alignment horizontal="center" vertical="center" wrapText="1"/>
    </xf>
    <xf numFmtId="9" fontId="17" fillId="2" borderId="74" xfId="0" applyNumberFormat="1" applyFont="1" applyFill="1" applyBorder="1" applyAlignment="1">
      <alignment horizontal="center" vertical="center" wrapText="1"/>
    </xf>
    <xf numFmtId="0" fontId="17" fillId="2" borderId="81" xfId="0" applyFont="1" applyFill="1" applyBorder="1" applyAlignment="1">
      <alignment horizontal="center" vertical="center"/>
    </xf>
    <xf numFmtId="0" fontId="17" fillId="2" borderId="83" xfId="0" applyFont="1" applyFill="1" applyBorder="1" applyAlignment="1">
      <alignment horizontal="center" vertical="center"/>
    </xf>
    <xf numFmtId="0" fontId="17" fillId="2" borderId="73" xfId="0" applyFont="1" applyFill="1" applyBorder="1" applyAlignment="1">
      <alignment horizontal="center" vertical="center"/>
    </xf>
    <xf numFmtId="2" fontId="21" fillId="0" borderId="92" xfId="0" applyNumberFormat="1" applyFont="1" applyFill="1" applyBorder="1" applyAlignment="1">
      <alignment vertical="center" textRotation="90" wrapText="1"/>
    </xf>
    <xf numFmtId="2" fontId="21" fillId="4" borderId="90" xfId="0" applyNumberFormat="1" applyFont="1" applyFill="1" applyBorder="1" applyAlignment="1">
      <alignment horizontal="center" vertical="center" textRotation="90" wrapText="1"/>
    </xf>
    <xf numFmtId="2" fontId="21" fillId="5" borderId="90" xfId="0" applyNumberFormat="1" applyFont="1" applyFill="1" applyBorder="1" applyAlignment="1">
      <alignment horizontal="center" vertical="center" textRotation="90" wrapText="1"/>
    </xf>
    <xf numFmtId="2" fontId="21" fillId="3" borderId="90" xfId="0" applyNumberFormat="1" applyFont="1" applyFill="1" applyBorder="1" applyAlignment="1">
      <alignment horizontal="center" vertical="center" textRotation="90" wrapText="1"/>
    </xf>
    <xf numFmtId="0" fontId="17" fillId="2" borderId="40" xfId="0" applyFont="1" applyFill="1" applyBorder="1" applyAlignment="1">
      <alignment horizontal="center" vertical="center" wrapText="1"/>
    </xf>
    <xf numFmtId="0" fontId="17" fillId="2" borderId="93" xfId="0" applyFont="1" applyFill="1" applyBorder="1" applyAlignment="1">
      <alignment horizontal="center" vertical="center" wrapText="1"/>
    </xf>
    <xf numFmtId="0" fontId="17" fillId="2" borderId="46" xfId="0" applyFont="1" applyFill="1" applyBorder="1" applyAlignment="1">
      <alignment horizontal="center" vertical="center"/>
    </xf>
    <xf numFmtId="0" fontId="17" fillId="2" borderId="49" xfId="0" applyFont="1" applyFill="1" applyBorder="1" applyAlignment="1">
      <alignment horizontal="center" vertical="center"/>
    </xf>
    <xf numFmtId="0" fontId="17" fillId="2" borderId="32" xfId="0" applyFont="1" applyFill="1" applyBorder="1" applyAlignment="1">
      <alignment horizontal="center" vertical="center"/>
    </xf>
    <xf numFmtId="0" fontId="17" fillId="2" borderId="52" xfId="0" applyFont="1" applyFill="1" applyBorder="1" applyAlignment="1">
      <alignment horizontal="center" vertical="center"/>
    </xf>
    <xf numFmtId="0" fontId="17" fillId="2" borderId="63" xfId="0" applyFont="1" applyFill="1" applyBorder="1" applyAlignment="1">
      <alignment horizontal="center" vertical="center"/>
    </xf>
    <xf numFmtId="0" fontId="17" fillId="2" borderId="74" xfId="0" applyFont="1" applyFill="1" applyBorder="1" applyAlignment="1">
      <alignment horizontal="center" vertical="center"/>
    </xf>
    <xf numFmtId="0" fontId="17" fillId="2" borderId="40" xfId="0" applyFont="1" applyFill="1" applyBorder="1" applyAlignment="1">
      <alignment horizontal="center" vertical="center"/>
    </xf>
    <xf numFmtId="0" fontId="17" fillId="2" borderId="56" xfId="0" applyFont="1" applyFill="1" applyBorder="1" applyAlignment="1">
      <alignment horizontal="center" vertical="center"/>
    </xf>
    <xf numFmtId="0" fontId="17" fillId="2" borderId="48" xfId="0" applyFont="1" applyFill="1" applyBorder="1" applyAlignment="1">
      <alignment horizontal="center" vertical="center"/>
    </xf>
    <xf numFmtId="9" fontId="17" fillId="2" borderId="95" xfId="0" applyNumberFormat="1" applyFont="1" applyFill="1" applyBorder="1" applyAlignment="1">
      <alignment horizontal="center" vertical="center" wrapText="1"/>
    </xf>
    <xf numFmtId="0" fontId="17" fillId="2" borderId="94" xfId="0" applyFont="1" applyFill="1" applyBorder="1" applyAlignment="1">
      <alignment horizontal="center" vertical="center" wrapText="1"/>
    </xf>
    <xf numFmtId="0" fontId="17" fillId="2" borderId="96" xfId="0" applyFont="1" applyFill="1" applyBorder="1" applyAlignment="1">
      <alignment horizontal="center" vertical="center" wrapText="1"/>
    </xf>
    <xf numFmtId="0" fontId="17" fillId="2" borderId="96" xfId="0" applyFont="1" applyFill="1" applyBorder="1" applyAlignment="1">
      <alignment horizontal="center" vertical="center"/>
    </xf>
    <xf numFmtId="0" fontId="4" fillId="2" borderId="88" xfId="0" applyFont="1" applyFill="1" applyBorder="1"/>
    <xf numFmtId="0" fontId="0" fillId="0" borderId="88" xfId="0" applyFont="1" applyBorder="1" applyAlignment="1"/>
    <xf numFmtId="0" fontId="7" fillId="2" borderId="63" xfId="0" applyFont="1" applyFill="1" applyBorder="1"/>
    <xf numFmtId="2" fontId="21" fillId="4" borderId="97" xfId="0" applyNumberFormat="1" applyFont="1" applyFill="1" applyBorder="1" applyAlignment="1">
      <alignment horizontal="center" vertical="center" textRotation="90" wrapText="1"/>
    </xf>
    <xf numFmtId="2" fontId="21" fillId="0" borderId="98" xfId="0" applyNumberFormat="1" applyFont="1" applyFill="1" applyBorder="1" applyAlignment="1">
      <alignment vertical="center" textRotation="90" wrapText="1"/>
    </xf>
    <xf numFmtId="0" fontId="17" fillId="2" borderId="88" xfId="0" applyFont="1" applyFill="1" applyBorder="1" applyAlignment="1">
      <alignment horizontal="center" vertical="center" wrapText="1"/>
    </xf>
    <xf numFmtId="0" fontId="17" fillId="2" borderId="92" xfId="0" applyFont="1" applyFill="1" applyBorder="1" applyAlignment="1">
      <alignment horizontal="center" vertical="center" wrapText="1"/>
    </xf>
    <xf numFmtId="0" fontId="17" fillId="2" borderId="89" xfId="0" applyFont="1" applyFill="1" applyBorder="1" applyAlignment="1">
      <alignment horizontal="center" vertical="center" wrapText="1"/>
    </xf>
    <xf numFmtId="0" fontId="17" fillId="2" borderId="88" xfId="0" applyFont="1" applyFill="1" applyBorder="1" applyAlignment="1">
      <alignment horizontal="center" vertical="center"/>
    </xf>
    <xf numFmtId="9" fontId="17" fillId="2" borderId="88" xfId="0" applyNumberFormat="1" applyFont="1" applyFill="1" applyBorder="1" applyAlignment="1">
      <alignment horizontal="center" vertical="center" wrapText="1"/>
    </xf>
    <xf numFmtId="0" fontId="0" fillId="0" borderId="88" xfId="0" applyFont="1" applyFill="1" applyBorder="1" applyAlignment="1">
      <alignment horizontal="center" vertical="center"/>
    </xf>
    <xf numFmtId="9" fontId="25" fillId="0" borderId="88" xfId="0" applyNumberFormat="1" applyFont="1" applyBorder="1" applyAlignment="1">
      <alignment horizontal="center" vertical="center"/>
    </xf>
    <xf numFmtId="0" fontId="26" fillId="2" borderId="88" xfId="0" applyFont="1" applyFill="1" applyBorder="1" applyAlignment="1">
      <alignment vertical="center" wrapText="1"/>
    </xf>
    <xf numFmtId="0" fontId="4" fillId="2" borderId="88" xfId="0" applyFont="1" applyFill="1" applyBorder="1" applyAlignment="1">
      <alignment horizontal="center" vertical="center"/>
    </xf>
    <xf numFmtId="0" fontId="4" fillId="11" borderId="88" xfId="0" applyFont="1" applyFill="1" applyBorder="1" applyAlignment="1">
      <alignment horizontal="center" vertical="center"/>
    </xf>
    <xf numFmtId="0" fontId="4" fillId="2" borderId="88" xfId="0" applyFont="1" applyFill="1" applyBorder="1" applyAlignment="1">
      <alignment horizontal="center" vertical="center" wrapText="1"/>
    </xf>
    <xf numFmtId="164" fontId="25" fillId="0" borderId="85" xfId="0" applyNumberFormat="1" applyFont="1" applyBorder="1" applyAlignment="1">
      <alignment horizontal="center" vertical="center"/>
    </xf>
    <xf numFmtId="9" fontId="0" fillId="0" borderId="85" xfId="0" applyNumberFormat="1" applyFont="1" applyBorder="1" applyAlignment="1">
      <alignment horizontal="center" vertical="center"/>
    </xf>
    <xf numFmtId="0" fontId="17" fillId="2" borderId="104" xfId="0" applyFont="1" applyFill="1" applyBorder="1" applyAlignment="1">
      <alignment horizontal="center" vertical="center"/>
    </xf>
    <xf numFmtId="2" fontId="25" fillId="0" borderId="88" xfId="0" applyNumberFormat="1" applyFont="1" applyBorder="1" applyAlignment="1">
      <alignment horizontal="center" vertical="center" wrapText="1"/>
    </xf>
    <xf numFmtId="9" fontId="0" fillId="0" borderId="88" xfId="0" applyNumberFormat="1" applyFont="1" applyBorder="1" applyAlignment="1">
      <alignment horizontal="center" vertical="center"/>
    </xf>
    <xf numFmtId="0" fontId="27" fillId="6" borderId="90" xfId="0" applyFont="1" applyFill="1" applyBorder="1" applyAlignment="1">
      <alignment horizontal="center" vertical="center" wrapText="1"/>
    </xf>
    <xf numFmtId="0" fontId="27" fillId="7" borderId="90" xfId="0" applyFont="1" applyFill="1" applyBorder="1" applyAlignment="1">
      <alignment horizontal="center" vertical="center" wrapText="1"/>
    </xf>
    <xf numFmtId="0" fontId="25" fillId="2" borderId="88" xfId="0" applyFont="1" applyFill="1" applyBorder="1" applyAlignment="1">
      <alignment horizontal="center" vertical="center"/>
    </xf>
    <xf numFmtId="0" fontId="4" fillId="0" borderId="88" xfId="0" applyFont="1" applyFill="1" applyBorder="1" applyAlignment="1">
      <alignment horizontal="center" vertical="center"/>
    </xf>
    <xf numFmtId="0" fontId="25" fillId="0" borderId="88" xfId="0" applyFont="1" applyFill="1" applyBorder="1" applyAlignment="1">
      <alignment horizontal="center" vertical="center"/>
    </xf>
    <xf numFmtId="1" fontId="25" fillId="0" borderId="88" xfId="0" applyNumberFormat="1" applyFont="1" applyFill="1" applyBorder="1" applyAlignment="1">
      <alignment horizontal="center" vertical="center"/>
    </xf>
    <xf numFmtId="0" fontId="25" fillId="2" borderId="88" xfId="0" applyFont="1" applyFill="1" applyBorder="1" applyAlignment="1">
      <alignment horizontal="center" vertical="center" wrapText="1"/>
    </xf>
    <xf numFmtId="0" fontId="24" fillId="0" borderId="88" xfId="0" applyFont="1" applyBorder="1" applyAlignment="1">
      <alignment horizontal="center" vertical="center" wrapText="1"/>
    </xf>
    <xf numFmtId="0" fontId="0" fillId="0" borderId="88" xfId="0" applyFont="1" applyBorder="1" applyAlignment="1">
      <alignment horizontal="center" vertical="center"/>
    </xf>
    <xf numFmtId="9" fontId="0" fillId="0" borderId="88" xfId="1" applyFont="1" applyBorder="1" applyAlignment="1">
      <alignment horizontal="center" vertical="center"/>
    </xf>
    <xf numFmtId="0" fontId="17" fillId="2" borderId="56" xfId="0" applyFont="1" applyFill="1" applyBorder="1" applyAlignment="1">
      <alignment horizontal="center" vertical="center"/>
    </xf>
    <xf numFmtId="0" fontId="17" fillId="2" borderId="88" xfId="0" applyFont="1" applyFill="1" applyBorder="1" applyAlignment="1">
      <alignment horizontal="center" vertical="center" wrapText="1"/>
    </xf>
    <xf numFmtId="0" fontId="17" fillId="2" borderId="88" xfId="0" applyFont="1" applyFill="1" applyBorder="1" applyAlignment="1">
      <alignment horizontal="center" vertical="center"/>
    </xf>
    <xf numFmtId="0" fontId="17" fillId="2" borderId="91" xfId="0" applyFont="1" applyFill="1" applyBorder="1" applyAlignment="1">
      <alignment horizontal="center" vertical="center"/>
    </xf>
    <xf numFmtId="0" fontId="0" fillId="0" borderId="88" xfId="0" applyFont="1" applyBorder="1" applyAlignment="1">
      <alignment horizontal="center" vertical="center" wrapText="1"/>
    </xf>
    <xf numFmtId="2" fontId="26" fillId="0" borderId="88" xfId="0" applyNumberFormat="1" applyFont="1" applyBorder="1" applyAlignment="1">
      <alignment horizontal="center" vertical="center" wrapText="1"/>
    </xf>
    <xf numFmtId="0" fontId="29" fillId="6" borderId="90" xfId="0" applyFont="1" applyFill="1" applyBorder="1" applyAlignment="1">
      <alignment horizontal="center" vertical="center" wrapText="1"/>
    </xf>
    <xf numFmtId="9" fontId="0" fillId="0" borderId="88" xfId="0" applyNumberFormat="1" applyFont="1" applyBorder="1" applyAlignment="1">
      <alignment horizontal="center" vertical="center"/>
    </xf>
    <xf numFmtId="0" fontId="4" fillId="0" borderId="88" xfId="0" applyFont="1" applyFill="1" applyBorder="1"/>
    <xf numFmtId="0" fontId="4" fillId="2" borderId="92" xfId="0" applyFont="1" applyFill="1" applyBorder="1"/>
    <xf numFmtId="0" fontId="17" fillId="2" borderId="105" xfId="0" applyFont="1" applyFill="1" applyBorder="1" applyAlignment="1">
      <alignment horizontal="center" vertical="center"/>
    </xf>
    <xf numFmtId="0" fontId="18" fillId="0" borderId="91" xfId="0" applyFont="1" applyBorder="1" applyAlignment="1">
      <alignment horizontal="center" vertical="center"/>
    </xf>
    <xf numFmtId="9" fontId="18" fillId="0" borderId="91" xfId="1" applyFont="1" applyBorder="1" applyAlignment="1">
      <alignment horizontal="center" vertical="center"/>
    </xf>
    <xf numFmtId="0" fontId="18" fillId="0" borderId="91" xfId="0" applyFont="1" applyBorder="1" applyAlignment="1">
      <alignment horizontal="center" vertical="center" wrapText="1"/>
    </xf>
    <xf numFmtId="0" fontId="18" fillId="0" borderId="91" xfId="0" applyFont="1" applyFill="1" applyBorder="1" applyAlignment="1">
      <alignment horizontal="center" vertical="center"/>
    </xf>
    <xf numFmtId="0" fontId="19" fillId="0" borderId="91" xfId="0" applyFont="1" applyBorder="1" applyAlignment="1">
      <alignment horizontal="center" vertical="center" wrapText="1"/>
    </xf>
    <xf numFmtId="2" fontId="4" fillId="0" borderId="85" xfId="0" applyNumberFormat="1" applyFont="1" applyBorder="1" applyAlignment="1">
      <alignment horizontal="center" vertical="center"/>
    </xf>
    <xf numFmtId="2" fontId="4" fillId="0" borderId="96" xfId="0" applyNumberFormat="1" applyFont="1" applyBorder="1" applyAlignment="1">
      <alignment horizontal="center" vertical="center" wrapText="1"/>
    </xf>
    <xf numFmtId="2" fontId="0" fillId="0" borderId="88" xfId="0" applyNumberFormat="1" applyFont="1" applyBorder="1" applyAlignment="1">
      <alignment vertical="center"/>
    </xf>
    <xf numFmtId="9" fontId="0" fillId="0" borderId="96" xfId="0" applyNumberFormat="1" applyFont="1" applyBorder="1" applyAlignment="1">
      <alignment horizontal="center" vertical="center"/>
    </xf>
    <xf numFmtId="2" fontId="4" fillId="0" borderId="88" xfId="0" applyNumberFormat="1" applyFont="1" applyBorder="1" applyAlignment="1">
      <alignment horizontal="center" vertical="center" wrapText="1"/>
    </xf>
    <xf numFmtId="0" fontId="0" fillId="2" borderId="88" xfId="0" applyFont="1" applyFill="1" applyBorder="1" applyAlignment="1">
      <alignment horizontal="center" vertical="center"/>
    </xf>
    <xf numFmtId="9" fontId="0" fillId="14" borderId="88" xfId="0" applyNumberFormat="1" applyFill="1" applyBorder="1" applyAlignment="1">
      <alignment horizontal="center" vertical="center"/>
    </xf>
    <xf numFmtId="0" fontId="0" fillId="2" borderId="88" xfId="0" applyFont="1" applyFill="1" applyBorder="1" applyAlignment="1">
      <alignment horizontal="center" vertical="center" wrapText="1"/>
    </xf>
    <xf numFmtId="0" fontId="9" fillId="0" borderId="88" xfId="0" applyFont="1" applyBorder="1" applyAlignment="1"/>
    <xf numFmtId="0" fontId="23" fillId="2" borderId="88" xfId="0" applyFont="1" applyFill="1" applyBorder="1" applyAlignment="1">
      <alignment horizontal="center" vertical="center" wrapText="1"/>
    </xf>
    <xf numFmtId="2" fontId="4" fillId="0" borderId="80" xfId="0" applyNumberFormat="1" applyFont="1" applyBorder="1" applyAlignment="1">
      <alignment horizontal="center" vertical="center" wrapText="1"/>
    </xf>
    <xf numFmtId="2" fontId="4" fillId="0" borderId="106" xfId="0" applyNumberFormat="1" applyFont="1" applyBorder="1" applyAlignment="1">
      <alignment horizontal="center" vertical="center" wrapText="1"/>
    </xf>
    <xf numFmtId="9" fontId="0" fillId="0" borderId="88" xfId="0" applyNumberFormat="1" applyFont="1" applyBorder="1" applyAlignment="1">
      <alignment horizontal="center" vertical="center" wrapText="1"/>
    </xf>
    <xf numFmtId="2" fontId="4" fillId="0" borderId="107" xfId="0" applyNumberFormat="1" applyFont="1" applyBorder="1" applyAlignment="1">
      <alignment horizontal="center" vertical="center"/>
    </xf>
    <xf numFmtId="9" fontId="0" fillId="0" borderId="107" xfId="0" applyNumberFormat="1" applyFont="1" applyBorder="1" applyAlignment="1">
      <alignment horizontal="center" vertical="center"/>
    </xf>
    <xf numFmtId="2" fontId="4" fillId="0" borderId="108" xfId="0" applyNumberFormat="1" applyFont="1" applyBorder="1" applyAlignment="1">
      <alignment horizontal="center" vertical="center"/>
    </xf>
    <xf numFmtId="2" fontId="4" fillId="0" borderId="87" xfId="0" applyNumberFormat="1" applyFont="1" applyBorder="1" applyAlignment="1">
      <alignment horizontal="center" vertical="center"/>
    </xf>
    <xf numFmtId="9" fontId="0" fillId="0" borderId="80" xfId="0" applyNumberFormat="1" applyFont="1" applyBorder="1" applyAlignment="1">
      <alignment horizontal="center" vertical="center"/>
    </xf>
    <xf numFmtId="2" fontId="4" fillId="0" borderId="91" xfId="0" applyNumberFormat="1" applyFont="1" applyBorder="1" applyAlignment="1">
      <alignment horizontal="center" vertical="center" wrapText="1"/>
    </xf>
    <xf numFmtId="166" fontId="4" fillId="0" borderId="85" xfId="2" applyNumberFormat="1" applyFont="1" applyBorder="1" applyAlignment="1">
      <alignment horizontal="center" vertical="center"/>
    </xf>
    <xf numFmtId="0" fontId="9" fillId="0" borderId="88" xfId="0" applyFont="1" applyBorder="1" applyAlignment="1">
      <alignment horizontal="center" vertical="center" wrapText="1"/>
    </xf>
    <xf numFmtId="0" fontId="9" fillId="0" borderId="88" xfId="0" applyFont="1" applyFill="1" applyBorder="1" applyAlignment="1">
      <alignment horizontal="center" vertical="center"/>
    </xf>
    <xf numFmtId="1" fontId="9" fillId="0" borderId="88" xfId="0" applyNumberFormat="1" applyFont="1" applyFill="1" applyBorder="1" applyAlignment="1">
      <alignment horizontal="center" vertical="center"/>
    </xf>
    <xf numFmtId="1" fontId="0" fillId="13" borderId="88" xfId="0" applyNumberFormat="1" applyFill="1" applyBorder="1" applyAlignment="1">
      <alignment horizontal="center" vertical="center"/>
    </xf>
    <xf numFmtId="1" fontId="0" fillId="15" borderId="88" xfId="1" applyNumberFormat="1" applyFont="1" applyFill="1" applyBorder="1" applyAlignment="1">
      <alignment horizontal="center" vertical="center"/>
    </xf>
    <xf numFmtId="0" fontId="23" fillId="0" borderId="88" xfId="0" applyFont="1" applyBorder="1" applyAlignment="1">
      <alignment horizontal="center" vertical="center" wrapText="1"/>
    </xf>
    <xf numFmtId="1" fontId="0" fillId="0" borderId="88" xfId="0" applyNumberFormat="1" applyFont="1" applyBorder="1" applyAlignment="1">
      <alignment horizontal="center" vertical="center"/>
    </xf>
    <xf numFmtId="167" fontId="0" fillId="13" borderId="88" xfId="0" applyNumberFormat="1" applyFill="1" applyBorder="1" applyAlignment="1">
      <alignment horizontal="center" vertical="center"/>
    </xf>
    <xf numFmtId="167" fontId="0" fillId="10" borderId="88" xfId="0" applyNumberFormat="1" applyFill="1" applyBorder="1" applyAlignment="1">
      <alignment horizontal="center" vertical="center"/>
    </xf>
    <xf numFmtId="9" fontId="0" fillId="0" borderId="88" xfId="0" applyNumberFormat="1" applyFont="1" applyBorder="1" applyAlignment="1">
      <alignment horizontal="center" vertical="center"/>
    </xf>
    <xf numFmtId="0" fontId="0" fillId="0" borderId="0" xfId="0" applyFont="1" applyAlignment="1"/>
    <xf numFmtId="0" fontId="6" fillId="2" borderId="99" xfId="0" applyFont="1" applyFill="1" applyBorder="1" applyAlignment="1">
      <alignment horizontal="center" vertical="center" wrapText="1"/>
    </xf>
    <xf numFmtId="0" fontId="27" fillId="8" borderId="109" xfId="0" applyFont="1" applyFill="1" applyBorder="1" applyAlignment="1">
      <alignment horizontal="center" vertical="center" wrapText="1"/>
    </xf>
    <xf numFmtId="0" fontId="0" fillId="0" borderId="63" xfId="0" applyFont="1" applyBorder="1" applyAlignment="1"/>
    <xf numFmtId="9" fontId="0" fillId="0" borderId="63" xfId="0" applyNumberFormat="1" applyFill="1" applyBorder="1" applyAlignment="1">
      <alignment horizontal="center" vertical="center"/>
    </xf>
    <xf numFmtId="0" fontId="0" fillId="0" borderId="63" xfId="0" applyFont="1" applyFill="1" applyBorder="1" applyAlignment="1"/>
    <xf numFmtId="1" fontId="0" fillId="0" borderId="88" xfId="0" applyNumberFormat="1" applyFont="1" applyFill="1" applyBorder="1" applyAlignment="1">
      <alignment horizontal="center" vertical="center"/>
    </xf>
    <xf numFmtId="0" fontId="4" fillId="0" borderId="0" xfId="0" applyFont="1" applyAlignment="1">
      <alignment horizontal="center" vertical="center" wrapText="1"/>
    </xf>
    <xf numFmtId="0" fontId="23" fillId="0" borderId="88" xfId="0" applyFont="1" applyBorder="1" applyAlignment="1">
      <alignment horizontal="center" vertical="center"/>
    </xf>
    <xf numFmtId="167" fontId="0" fillId="15" borderId="88" xfId="1" applyNumberFormat="1" applyFont="1" applyFill="1" applyBorder="1" applyAlignment="1">
      <alignment horizontal="center" vertical="center"/>
    </xf>
    <xf numFmtId="167" fontId="0" fillId="15" borderId="88" xfId="0" applyNumberFormat="1" applyFill="1" applyBorder="1" applyAlignment="1">
      <alignment horizontal="center" vertical="center"/>
    </xf>
    <xf numFmtId="1" fontId="0" fillId="0" borderId="88" xfId="0" applyNumberFormat="1" applyFont="1" applyFill="1" applyBorder="1" applyAlignment="1">
      <alignment horizontal="center" vertical="center" wrapText="1"/>
    </xf>
    <xf numFmtId="2" fontId="0" fillId="10" borderId="88" xfId="0" applyNumberFormat="1" applyFill="1" applyBorder="1" applyAlignment="1">
      <alignment horizontal="center" vertical="center"/>
    </xf>
    <xf numFmtId="2" fontId="0" fillId="0" borderId="88" xfId="0" applyNumberFormat="1" applyFont="1" applyBorder="1" applyAlignment="1">
      <alignment horizontal="center" vertical="center" wrapText="1"/>
    </xf>
    <xf numFmtId="2" fontId="23" fillId="0" borderId="88" xfId="0" applyNumberFormat="1" applyFont="1" applyBorder="1" applyAlignment="1">
      <alignment horizontal="center" vertical="center" wrapText="1"/>
    </xf>
    <xf numFmtId="1" fontId="9" fillId="0" borderId="88" xfId="0" applyNumberFormat="1" applyFont="1" applyFill="1" applyBorder="1" applyAlignment="1">
      <alignment horizontal="center" vertical="center" wrapText="1"/>
    </xf>
    <xf numFmtId="0" fontId="34" fillId="2" borderId="88" xfId="0" applyFont="1" applyFill="1" applyBorder="1" applyAlignment="1">
      <alignment horizontal="center" vertical="center" wrapText="1"/>
    </xf>
    <xf numFmtId="0" fontId="35" fillId="0" borderId="88" xfId="0" applyFont="1" applyBorder="1" applyAlignment="1">
      <alignment horizontal="center" vertical="center" wrapText="1"/>
    </xf>
    <xf numFmtId="0" fontId="17" fillId="0" borderId="47" xfId="0" applyFont="1" applyFill="1" applyBorder="1" applyAlignment="1">
      <alignment horizontal="center" vertical="center" wrapText="1"/>
    </xf>
    <xf numFmtId="0" fontId="9" fillId="0" borderId="88" xfId="0" applyNumberFormat="1" applyFont="1" applyFill="1" applyBorder="1" applyAlignment="1">
      <alignment horizontal="center" vertical="center"/>
    </xf>
    <xf numFmtId="9" fontId="23" fillId="14" borderId="88" xfId="0" applyNumberFormat="1" applyFont="1" applyFill="1" applyBorder="1" applyAlignment="1">
      <alignment horizontal="center" vertical="center"/>
    </xf>
    <xf numFmtId="1" fontId="4" fillId="0" borderId="88" xfId="0" applyNumberFormat="1" applyFont="1" applyFill="1" applyBorder="1" applyAlignment="1">
      <alignment horizontal="center" vertical="center"/>
    </xf>
    <xf numFmtId="2" fontId="4" fillId="0" borderId="88" xfId="0" applyNumberFormat="1" applyFont="1" applyFill="1" applyBorder="1" applyAlignment="1">
      <alignment horizontal="center" vertical="center"/>
    </xf>
    <xf numFmtId="0" fontId="17" fillId="0" borderId="60" xfId="0" applyFont="1" applyFill="1" applyBorder="1" applyAlignment="1">
      <alignment horizontal="center" vertical="center" wrapText="1"/>
    </xf>
    <xf numFmtId="44" fontId="23" fillId="0" borderId="88" xfId="0" applyNumberFormat="1" applyFont="1" applyFill="1" applyBorder="1" applyAlignment="1">
      <alignment horizontal="center" vertical="center"/>
    </xf>
    <xf numFmtId="44" fontId="23" fillId="0" borderId="91" xfId="0" applyNumberFormat="1" applyFont="1" applyFill="1" applyBorder="1" applyAlignment="1">
      <alignment horizontal="center" vertical="center"/>
    </xf>
    <xf numFmtId="44" fontId="0" fillId="0" borderId="88" xfId="1" applyNumberFormat="1" applyFont="1" applyFill="1" applyBorder="1" applyAlignment="1">
      <alignment horizontal="center" vertical="center"/>
    </xf>
    <xf numFmtId="0" fontId="17" fillId="0" borderId="75" xfId="0" applyFont="1" applyFill="1" applyBorder="1" applyAlignment="1">
      <alignment horizontal="center" vertical="center" wrapText="1"/>
    </xf>
    <xf numFmtId="0" fontId="23" fillId="0" borderId="88" xfId="0" applyFont="1" applyFill="1" applyBorder="1" applyAlignment="1">
      <alignment horizontal="center" vertical="center"/>
    </xf>
    <xf numFmtId="1" fontId="0" fillId="10" borderId="88" xfId="0" applyNumberFormat="1" applyFill="1" applyBorder="1" applyAlignment="1">
      <alignment horizontal="center" vertical="center"/>
    </xf>
    <xf numFmtId="44" fontId="23" fillId="0" borderId="92" xfId="0" applyNumberFormat="1" applyFont="1" applyFill="1" applyBorder="1" applyAlignment="1">
      <alignment vertical="center"/>
    </xf>
    <xf numFmtId="0" fontId="36" fillId="2" borderId="88" xfId="0" applyFont="1" applyFill="1" applyBorder="1" applyAlignment="1">
      <alignment horizontal="center" vertical="center" wrapText="1"/>
    </xf>
    <xf numFmtId="44" fontId="0" fillId="0" borderId="88" xfId="0" applyNumberFormat="1" applyFont="1" applyBorder="1" applyAlignment="1">
      <alignment horizontal="center" vertical="center"/>
    </xf>
    <xf numFmtId="44" fontId="23" fillId="0" borderId="88" xfId="3" applyNumberFormat="1" applyFont="1" applyFill="1" applyBorder="1" applyAlignment="1">
      <alignment horizontal="center" vertical="center"/>
    </xf>
    <xf numFmtId="10" fontId="0" fillId="13" borderId="88" xfId="0" applyNumberFormat="1" applyFill="1" applyBorder="1" applyAlignment="1">
      <alignment horizontal="center" vertical="center"/>
    </xf>
    <xf numFmtId="10" fontId="0" fillId="13" borderId="88" xfId="1" applyNumberFormat="1" applyFont="1" applyFill="1" applyBorder="1" applyAlignment="1">
      <alignment horizontal="center" vertical="center"/>
    </xf>
    <xf numFmtId="10" fontId="0" fillId="10" borderId="88" xfId="1" applyNumberFormat="1" applyFont="1" applyFill="1" applyBorder="1" applyAlignment="1">
      <alignment horizontal="center" vertical="center"/>
    </xf>
    <xf numFmtId="9" fontId="7" fillId="12" borderId="110" xfId="1" applyFont="1" applyFill="1" applyBorder="1" applyAlignment="1">
      <alignment horizontal="center" vertical="center"/>
    </xf>
    <xf numFmtId="0" fontId="37" fillId="0" borderId="91" xfId="0" applyFont="1" applyBorder="1" applyAlignment="1">
      <alignment horizontal="center" vertical="center"/>
    </xf>
    <xf numFmtId="9" fontId="4" fillId="2" borderId="88" xfId="1" applyFont="1" applyFill="1" applyBorder="1" applyAlignment="1">
      <alignment horizontal="center" vertical="center"/>
    </xf>
    <xf numFmtId="9" fontId="7" fillId="9" borderId="110" xfId="1" applyFont="1" applyFill="1" applyBorder="1" applyAlignment="1">
      <alignment horizontal="center" vertical="center"/>
    </xf>
    <xf numFmtId="9" fontId="19" fillId="0" borderId="91" xfId="1" applyFont="1" applyBorder="1" applyAlignment="1">
      <alignment horizontal="center" vertical="center" wrapText="1"/>
    </xf>
    <xf numFmtId="9" fontId="0" fillId="0" borderId="88" xfId="1" applyFont="1" applyFill="1" applyBorder="1" applyAlignment="1">
      <alignment horizontal="center" vertical="center"/>
    </xf>
    <xf numFmtId="0" fontId="6" fillId="0" borderId="76" xfId="0" applyFont="1" applyFill="1" applyBorder="1" applyAlignment="1">
      <alignment horizontal="center" vertical="center" wrapText="1"/>
    </xf>
    <xf numFmtId="0" fontId="38" fillId="0" borderId="88" xfId="4" applyFont="1" applyFill="1" applyBorder="1" applyAlignment="1">
      <alignment horizontal="center" vertical="center"/>
    </xf>
    <xf numFmtId="9" fontId="0" fillId="14" borderId="88" xfId="1" applyFont="1" applyFill="1" applyBorder="1" applyAlignment="1">
      <alignment horizontal="center" vertical="center"/>
    </xf>
    <xf numFmtId="2" fontId="4" fillId="0" borderId="96" xfId="0" applyNumberFormat="1" applyFont="1" applyFill="1" applyBorder="1" applyAlignment="1">
      <alignment horizontal="center" vertical="center" wrapText="1"/>
    </xf>
    <xf numFmtId="0" fontId="15" fillId="2" borderId="78" xfId="0" applyFont="1" applyFill="1" applyBorder="1" applyAlignment="1">
      <alignment horizontal="center" vertical="center" wrapText="1"/>
    </xf>
    <xf numFmtId="168" fontId="7" fillId="12" borderId="110" xfId="1" applyNumberFormat="1" applyFont="1" applyFill="1" applyBorder="1" applyAlignment="1">
      <alignment horizontal="center" vertical="center"/>
    </xf>
    <xf numFmtId="9" fontId="0" fillId="10" borderId="88" xfId="0" applyNumberFormat="1" applyFill="1" applyBorder="1" applyAlignment="1">
      <alignment horizontal="center" vertical="center"/>
    </xf>
    <xf numFmtId="2" fontId="4" fillId="0" borderId="89" xfId="0" applyNumberFormat="1" applyFont="1" applyBorder="1" applyAlignment="1">
      <alignment horizontal="center" vertical="center" wrapText="1"/>
    </xf>
    <xf numFmtId="0" fontId="23" fillId="0" borderId="89" xfId="0" applyFont="1" applyBorder="1" applyAlignment="1">
      <alignment horizontal="center" vertical="center" wrapText="1"/>
    </xf>
    <xf numFmtId="2" fontId="25" fillId="0" borderId="89" xfId="0" applyNumberFormat="1" applyFont="1" applyBorder="1" applyAlignment="1">
      <alignment horizontal="center" vertical="center" wrapText="1"/>
    </xf>
    <xf numFmtId="0" fontId="4" fillId="2" borderId="89" xfId="0" applyFont="1" applyFill="1" applyBorder="1" applyAlignment="1">
      <alignment horizontal="center" vertical="center" wrapText="1"/>
    </xf>
    <xf numFmtId="0" fontId="24" fillId="0" borderId="89" xfId="0" applyFont="1" applyBorder="1" applyAlignment="1">
      <alignment horizontal="center" vertical="center" wrapText="1"/>
    </xf>
    <xf numFmtId="0" fontId="25" fillId="2" borderId="89"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23" fillId="2" borderId="89" xfId="0" applyFont="1" applyFill="1" applyBorder="1" applyAlignment="1">
      <alignment horizontal="center" vertical="center" wrapText="1"/>
    </xf>
    <xf numFmtId="0" fontId="26" fillId="2" borderId="89" xfId="0" applyFont="1" applyFill="1" applyBorder="1" applyAlignment="1">
      <alignment vertical="center" wrapText="1"/>
    </xf>
    <xf numFmtId="2" fontId="21" fillId="4" borderId="120" xfId="0" applyNumberFormat="1" applyFont="1" applyFill="1" applyBorder="1" applyAlignment="1">
      <alignment horizontal="center" vertical="center" textRotation="90" wrapText="1"/>
    </xf>
    <xf numFmtId="2" fontId="21" fillId="4" borderId="91" xfId="0" applyNumberFormat="1" applyFont="1" applyFill="1" applyBorder="1" applyAlignment="1">
      <alignment horizontal="center" vertical="center" textRotation="90" wrapText="1"/>
    </xf>
    <xf numFmtId="0" fontId="27" fillId="6" borderId="91" xfId="0" applyFont="1" applyFill="1" applyBorder="1" applyAlignment="1">
      <alignment horizontal="center" vertical="center" wrapText="1"/>
    </xf>
    <xf numFmtId="2" fontId="21" fillId="3" borderId="91" xfId="0" applyNumberFormat="1" applyFont="1" applyFill="1" applyBorder="1" applyAlignment="1">
      <alignment horizontal="center" vertical="center" textRotation="90" wrapText="1"/>
    </xf>
    <xf numFmtId="0" fontId="27" fillId="7" borderId="91" xfId="0" applyFont="1" applyFill="1" applyBorder="1" applyAlignment="1">
      <alignment horizontal="center" vertical="center" wrapText="1"/>
    </xf>
    <xf numFmtId="0" fontId="29" fillId="6" borderId="91" xfId="0" applyFont="1" applyFill="1" applyBorder="1" applyAlignment="1">
      <alignment horizontal="center" vertical="center" wrapText="1"/>
    </xf>
    <xf numFmtId="2" fontId="21" fillId="5" borderId="91" xfId="0" applyNumberFormat="1" applyFont="1" applyFill="1" applyBorder="1" applyAlignment="1">
      <alignment horizontal="center" vertical="center" textRotation="90" wrapText="1"/>
    </xf>
    <xf numFmtId="0" fontId="17" fillId="0" borderId="30" xfId="0" applyFont="1" applyFill="1" applyBorder="1" applyAlignment="1">
      <alignment horizontal="center" vertical="center" wrapText="1"/>
    </xf>
    <xf numFmtId="0" fontId="6" fillId="0" borderId="45" xfId="0" applyFont="1" applyFill="1" applyBorder="1" applyAlignment="1">
      <alignment horizontal="center" vertical="center" wrapText="1"/>
    </xf>
    <xf numFmtId="0" fontId="17" fillId="0" borderId="45" xfId="0" applyFont="1" applyFill="1" applyBorder="1" applyAlignment="1">
      <alignment horizontal="center" vertical="center" wrapText="1"/>
    </xf>
    <xf numFmtId="0" fontId="17" fillId="0" borderId="20" xfId="0" applyFont="1" applyFill="1" applyBorder="1" applyAlignment="1">
      <alignment horizontal="center" vertical="center" wrapText="1"/>
    </xf>
    <xf numFmtId="0" fontId="17" fillId="0" borderId="57" xfId="0" applyFont="1" applyFill="1" applyBorder="1" applyAlignment="1">
      <alignment horizontal="center" vertical="center" wrapText="1"/>
    </xf>
    <xf numFmtId="0" fontId="17" fillId="0" borderId="61" xfId="0" applyFont="1" applyFill="1" applyBorder="1" applyAlignment="1">
      <alignment horizontal="center" vertical="center" wrapText="1"/>
    </xf>
    <xf numFmtId="0" fontId="17" fillId="0" borderId="74" xfId="0" applyFont="1" applyFill="1" applyBorder="1" applyAlignment="1">
      <alignment horizontal="center" vertical="center" wrapText="1"/>
    </xf>
    <xf numFmtId="0" fontId="17" fillId="0" borderId="85" xfId="0" applyFont="1" applyFill="1" applyBorder="1" applyAlignment="1">
      <alignment horizontal="center" vertical="center" wrapText="1"/>
    </xf>
    <xf numFmtId="0" fontId="17" fillId="0" borderId="84" xfId="0" applyFont="1" applyFill="1" applyBorder="1" applyAlignment="1">
      <alignment horizontal="center" vertical="center" wrapText="1"/>
    </xf>
    <xf numFmtId="0" fontId="0" fillId="0" borderId="88" xfId="0" applyFont="1" applyFill="1" applyBorder="1" applyAlignment="1"/>
    <xf numFmtId="0" fontId="23" fillId="0" borderId="89" xfId="0" applyFont="1" applyFill="1" applyBorder="1" applyAlignment="1">
      <alignment horizontal="center" vertical="center" wrapText="1"/>
    </xf>
    <xf numFmtId="2" fontId="23" fillId="0" borderId="89" xfId="0" applyNumberFormat="1" applyFont="1" applyFill="1" applyBorder="1" applyAlignment="1">
      <alignment horizontal="center" vertical="center" wrapText="1"/>
    </xf>
    <xf numFmtId="2" fontId="0" fillId="0" borderId="89" xfId="0" applyNumberFormat="1" applyFont="1" applyFill="1" applyBorder="1" applyAlignment="1">
      <alignment horizontal="center" vertical="center" wrapText="1"/>
    </xf>
    <xf numFmtId="0" fontId="23" fillId="0" borderId="88" xfId="0" applyFont="1" applyFill="1" applyBorder="1" applyAlignment="1"/>
    <xf numFmtId="0" fontId="34" fillId="0" borderId="89" xfId="0" applyFont="1" applyFill="1" applyBorder="1" applyAlignment="1">
      <alignment horizontal="center" vertical="center" wrapText="1"/>
    </xf>
    <xf numFmtId="0" fontId="4" fillId="0" borderId="63" xfId="0" applyFont="1" applyFill="1" applyBorder="1" applyAlignment="1">
      <alignment horizontal="justify" vertical="center"/>
    </xf>
    <xf numFmtId="2" fontId="25" fillId="0" borderId="89" xfId="0" applyNumberFormat="1" applyFont="1" applyFill="1" applyBorder="1" applyAlignment="1">
      <alignment horizontal="center" vertical="center" wrapText="1"/>
    </xf>
    <xf numFmtId="0" fontId="6" fillId="2" borderId="88" xfId="0" applyFont="1" applyFill="1" applyBorder="1" applyAlignment="1">
      <alignment horizontal="center" vertical="center" wrapText="1"/>
    </xf>
    <xf numFmtId="0" fontId="0" fillId="15" borderId="88" xfId="0" applyNumberFormat="1" applyFill="1" applyBorder="1" applyAlignment="1">
      <alignment horizontal="center" vertical="center"/>
    </xf>
    <xf numFmtId="10" fontId="0" fillId="0" borderId="88" xfId="0" applyNumberFormat="1" applyFont="1" applyBorder="1" applyAlignment="1"/>
    <xf numFmtId="0" fontId="0" fillId="13" borderId="88" xfId="0" applyNumberFormat="1" applyFill="1" applyBorder="1" applyAlignment="1">
      <alignment horizontal="center" vertical="center"/>
    </xf>
    <xf numFmtId="0" fontId="0" fillId="10" borderId="88" xfId="0" applyNumberFormat="1" applyFill="1" applyBorder="1" applyAlignment="1">
      <alignment horizontal="center" vertical="center"/>
    </xf>
    <xf numFmtId="0" fontId="23" fillId="0" borderId="88" xfId="0" applyFont="1" applyFill="1" applyBorder="1" applyAlignment="1">
      <alignment horizontal="center" vertical="center" wrapText="1"/>
    </xf>
    <xf numFmtId="2" fontId="0" fillId="0" borderId="88" xfId="0" applyNumberFormat="1" applyFont="1" applyFill="1" applyBorder="1" applyAlignment="1">
      <alignment horizontal="center" vertical="center" wrapText="1"/>
    </xf>
    <xf numFmtId="0" fontId="23" fillId="0" borderId="88" xfId="0" applyFont="1" applyBorder="1" applyAlignment="1">
      <alignment wrapText="1"/>
    </xf>
    <xf numFmtId="0" fontId="23" fillId="21" borderId="88" xfId="0" applyFont="1" applyFill="1" applyBorder="1" applyAlignment="1">
      <alignment horizontal="center" vertical="center"/>
    </xf>
    <xf numFmtId="0" fontId="17" fillId="2" borderId="31" xfId="0" applyFont="1" applyFill="1" applyBorder="1" applyAlignment="1">
      <alignment horizontal="center" vertical="center"/>
    </xf>
    <xf numFmtId="0" fontId="0" fillId="0" borderId="88" xfId="0" applyFont="1" applyBorder="1" applyAlignment="1">
      <alignment vertical="center"/>
    </xf>
    <xf numFmtId="0" fontId="23" fillId="0" borderId="88" xfId="0" applyFont="1" applyFill="1" applyBorder="1" applyAlignment="1">
      <alignment horizontal="center" vertical="center" wrapText="1"/>
    </xf>
    <xf numFmtId="0" fontId="0" fillId="0" borderId="88" xfId="0" applyFont="1" applyFill="1" applyBorder="1" applyAlignment="1">
      <alignment horizontal="center" vertical="center"/>
    </xf>
    <xf numFmtId="0" fontId="17" fillId="2" borderId="56" xfId="0" applyFont="1" applyFill="1" applyBorder="1" applyAlignment="1">
      <alignment horizontal="center" vertical="center"/>
    </xf>
    <xf numFmtId="0" fontId="6" fillId="13" borderId="30" xfId="0" applyFont="1" applyFill="1" applyBorder="1" applyAlignment="1">
      <alignment horizontal="center" vertical="center" wrapText="1"/>
    </xf>
    <xf numFmtId="9" fontId="0" fillId="15" borderId="88" xfId="1" applyFont="1" applyFill="1" applyBorder="1" applyAlignment="1">
      <alignment horizontal="center" vertical="center"/>
    </xf>
    <xf numFmtId="0" fontId="0" fillId="0" borderId="0" xfId="0" applyFont="1" applyAlignment="1">
      <alignment horizontal="center" vertical="center"/>
    </xf>
    <xf numFmtId="2" fontId="4" fillId="0" borderId="88" xfId="0" applyNumberFormat="1" applyFont="1" applyBorder="1" applyAlignment="1">
      <alignment horizontal="center" vertical="center"/>
    </xf>
    <xf numFmtId="9" fontId="33" fillId="22" borderId="88" xfId="0" applyNumberFormat="1" applyFont="1" applyFill="1" applyBorder="1" applyAlignment="1">
      <alignment horizontal="center" vertical="center"/>
    </xf>
    <xf numFmtId="2" fontId="4" fillId="0" borderId="121" xfId="0" applyNumberFormat="1" applyFont="1" applyBorder="1" applyAlignment="1">
      <alignment horizontal="center" vertical="center"/>
    </xf>
    <xf numFmtId="9" fontId="0" fillId="21" borderId="88" xfId="0" applyNumberFormat="1" applyFont="1" applyFill="1" applyBorder="1" applyAlignment="1">
      <alignment horizontal="center" vertical="center"/>
    </xf>
    <xf numFmtId="2" fontId="4" fillId="0" borderId="119" xfId="0" applyNumberFormat="1" applyFont="1" applyBorder="1" applyAlignment="1">
      <alignment horizontal="center" vertical="center" wrapText="1"/>
    </xf>
    <xf numFmtId="0" fontId="0" fillId="0" borderId="91" xfId="0" applyFont="1" applyFill="1" applyBorder="1" applyAlignment="1"/>
    <xf numFmtId="2" fontId="4" fillId="0" borderId="84" xfId="0" applyNumberFormat="1" applyFont="1" applyBorder="1" applyAlignment="1">
      <alignment horizontal="center" vertical="center"/>
    </xf>
    <xf numFmtId="0" fontId="19" fillId="0" borderId="88" xfId="0" applyFont="1" applyFill="1" applyBorder="1" applyAlignment="1">
      <alignment horizontal="center" vertical="center" wrapText="1"/>
    </xf>
    <xf numFmtId="0" fontId="0" fillId="0" borderId="88" xfId="0" applyFont="1" applyFill="1" applyBorder="1" applyAlignment="1">
      <alignment horizontal="center" vertical="center"/>
    </xf>
    <xf numFmtId="0" fontId="0" fillId="0" borderId="0" xfId="0" applyFont="1" applyAlignment="1"/>
    <xf numFmtId="168" fontId="0" fillId="14" borderId="88" xfId="0" applyNumberFormat="1" applyFill="1" applyBorder="1" applyAlignment="1">
      <alignment horizontal="center" vertical="center"/>
    </xf>
    <xf numFmtId="0" fontId="0" fillId="0" borderId="88" xfId="0" applyFont="1" applyFill="1" applyBorder="1" applyAlignment="1">
      <alignment horizontal="center" vertical="center"/>
    </xf>
    <xf numFmtId="0" fontId="6" fillId="0" borderId="80" xfId="0" applyFont="1" applyFill="1" applyBorder="1" applyAlignment="1">
      <alignment horizontal="center" vertical="center" wrapText="1"/>
    </xf>
    <xf numFmtId="168" fontId="0" fillId="0" borderId="88" xfId="1" applyNumberFormat="1" applyFont="1" applyBorder="1" applyAlignment="1">
      <alignment horizontal="center" vertical="center"/>
    </xf>
    <xf numFmtId="10" fontId="40" fillId="12" borderId="110" xfId="1" applyNumberFormat="1" applyFont="1" applyFill="1" applyBorder="1" applyAlignment="1">
      <alignment horizontal="center" vertical="center"/>
    </xf>
    <xf numFmtId="168" fontId="13" fillId="12" borderId="110" xfId="1" applyNumberFormat="1" applyFont="1" applyFill="1" applyBorder="1" applyAlignment="1">
      <alignment horizontal="center" vertical="center"/>
    </xf>
    <xf numFmtId="0" fontId="41" fillId="0" borderId="88" xfId="0" applyFont="1" applyBorder="1" applyAlignment="1">
      <alignment horizontal="center" vertical="center"/>
    </xf>
    <xf numFmtId="0" fontId="41" fillId="15" borderId="88" xfId="0" applyNumberFormat="1" applyFont="1" applyFill="1" applyBorder="1" applyAlignment="1">
      <alignment horizontal="center" vertical="center"/>
    </xf>
    <xf numFmtId="0" fontId="41" fillId="0" borderId="0" xfId="0" applyFont="1" applyAlignment="1"/>
    <xf numFmtId="9" fontId="41" fillId="15" borderId="88" xfId="1" applyFont="1" applyFill="1" applyBorder="1" applyAlignment="1">
      <alignment horizontal="center" vertical="center"/>
    </xf>
    <xf numFmtId="9" fontId="41" fillId="14" borderId="88" xfId="0" applyNumberFormat="1" applyFont="1" applyFill="1" applyBorder="1" applyAlignment="1">
      <alignment horizontal="center" vertical="center"/>
    </xf>
    <xf numFmtId="0" fontId="41" fillId="13" borderId="88" xfId="0" applyNumberFormat="1" applyFont="1" applyFill="1" applyBorder="1" applyAlignment="1">
      <alignment horizontal="center" vertical="center"/>
    </xf>
    <xf numFmtId="9" fontId="41" fillId="13" borderId="88" xfId="0" applyNumberFormat="1" applyFont="1" applyFill="1" applyBorder="1" applyAlignment="1">
      <alignment horizontal="center" vertical="center"/>
    </xf>
    <xf numFmtId="1" fontId="41" fillId="15" borderId="88" xfId="0" applyNumberFormat="1" applyFont="1" applyFill="1" applyBorder="1" applyAlignment="1">
      <alignment horizontal="center" vertical="center"/>
    </xf>
    <xf numFmtId="168" fontId="41" fillId="14" borderId="88" xfId="0" applyNumberFormat="1" applyFont="1" applyFill="1" applyBorder="1" applyAlignment="1">
      <alignment horizontal="center" vertical="center"/>
    </xf>
    <xf numFmtId="167" fontId="41" fillId="13" borderId="88" xfId="0" applyNumberFormat="1" applyFont="1" applyFill="1" applyBorder="1" applyAlignment="1">
      <alignment horizontal="center" vertical="center"/>
    </xf>
    <xf numFmtId="0" fontId="41" fillId="21" borderId="88" xfId="0" applyFont="1" applyFill="1" applyBorder="1" applyAlignment="1">
      <alignment horizontal="center" vertical="center"/>
    </xf>
    <xf numFmtId="1" fontId="41" fillId="10" borderId="88" xfId="0" applyNumberFormat="1" applyFont="1" applyFill="1" applyBorder="1" applyAlignment="1">
      <alignment horizontal="center" vertical="center"/>
    </xf>
    <xf numFmtId="10" fontId="41" fillId="10" borderId="88" xfId="1" applyNumberFormat="1" applyFont="1" applyFill="1" applyBorder="1" applyAlignment="1">
      <alignment horizontal="center" vertical="center"/>
    </xf>
    <xf numFmtId="9" fontId="42" fillId="22" borderId="88" xfId="0" applyNumberFormat="1" applyFont="1" applyFill="1" applyBorder="1" applyAlignment="1">
      <alignment horizontal="center" vertical="center"/>
    </xf>
    <xf numFmtId="9" fontId="41" fillId="21" borderId="88" xfId="0" applyNumberFormat="1" applyFont="1" applyFill="1" applyBorder="1" applyAlignment="1">
      <alignment horizontal="center" vertical="center"/>
    </xf>
    <xf numFmtId="1" fontId="41" fillId="0" borderId="88" xfId="0" applyNumberFormat="1" applyFont="1" applyBorder="1" applyAlignment="1">
      <alignment horizontal="center" vertical="center"/>
    </xf>
    <xf numFmtId="0" fontId="41" fillId="0" borderId="88" xfId="0" applyFont="1" applyFill="1" applyBorder="1" applyAlignment="1">
      <alignment horizontal="center" vertical="center"/>
    </xf>
    <xf numFmtId="44" fontId="41" fillId="0" borderId="88" xfId="1" applyNumberFormat="1" applyFont="1" applyFill="1" applyBorder="1" applyAlignment="1">
      <alignment horizontal="center" vertical="center"/>
    </xf>
    <xf numFmtId="44" fontId="41" fillId="0" borderId="88" xfId="0" applyNumberFormat="1" applyFont="1" applyBorder="1" applyAlignment="1">
      <alignment horizontal="center" vertical="center"/>
    </xf>
    <xf numFmtId="0" fontId="41" fillId="10" borderId="88" xfId="0" applyNumberFormat="1" applyFont="1" applyFill="1" applyBorder="1" applyAlignment="1">
      <alignment horizontal="center" vertical="center"/>
    </xf>
    <xf numFmtId="0" fontId="4" fillId="2" borderId="88" xfId="9" applyFont="1" applyFill="1" applyBorder="1" applyAlignment="1">
      <alignment horizontal="center" vertical="center"/>
    </xf>
    <xf numFmtId="0" fontId="0" fillId="0" borderId="88" xfId="0" applyFont="1" applyFill="1" applyBorder="1" applyAlignment="1">
      <alignment horizontal="center" vertical="center"/>
    </xf>
    <xf numFmtId="0" fontId="41" fillId="0" borderId="88" xfId="0" applyFont="1" applyFill="1" applyBorder="1" applyAlignment="1">
      <alignment horizontal="center" vertical="center"/>
    </xf>
    <xf numFmtId="9" fontId="0" fillId="0" borderId="88" xfId="1" applyFont="1" applyFill="1" applyBorder="1" applyAlignment="1">
      <alignment horizontal="center" vertical="center"/>
    </xf>
    <xf numFmtId="0" fontId="17" fillId="0" borderId="88" xfId="0" applyFont="1" applyFill="1" applyBorder="1" applyAlignment="1">
      <alignment horizontal="center" vertical="center" wrapText="1"/>
    </xf>
    <xf numFmtId="0" fontId="17" fillId="0" borderId="87" xfId="0" applyFont="1" applyFill="1" applyBorder="1" applyAlignment="1">
      <alignment horizontal="center" vertical="center" wrapText="1"/>
    </xf>
    <xf numFmtId="0" fontId="6" fillId="0" borderId="31" xfId="0" applyFont="1" applyFill="1" applyBorder="1" applyAlignment="1">
      <alignment horizontal="center" vertical="center" wrapText="1"/>
    </xf>
    <xf numFmtId="0" fontId="17" fillId="0" borderId="59" xfId="0" applyFont="1" applyFill="1" applyBorder="1" applyAlignment="1">
      <alignment horizontal="center" vertical="center" wrapText="1"/>
    </xf>
    <xf numFmtId="0" fontId="0" fillId="0" borderId="88" xfId="0" applyFont="1" applyFill="1" applyBorder="1" applyAlignment="1">
      <alignment horizontal="center" vertical="center"/>
    </xf>
    <xf numFmtId="2" fontId="0" fillId="15" borderId="88" xfId="0" applyNumberFormat="1" applyFill="1" applyBorder="1" applyAlignment="1">
      <alignment horizontal="center" vertical="center"/>
    </xf>
    <xf numFmtId="9" fontId="0" fillId="14" borderId="88" xfId="1" applyNumberFormat="1" applyFont="1" applyFill="1" applyBorder="1" applyAlignment="1">
      <alignment horizontal="center" vertical="center"/>
    </xf>
    <xf numFmtId="0" fontId="23" fillId="0" borderId="88" xfId="0" applyFont="1" applyFill="1" applyBorder="1" applyAlignment="1">
      <alignment horizontal="center" vertical="center" wrapText="1"/>
    </xf>
    <xf numFmtId="1" fontId="19" fillId="23" borderId="88" xfId="0" applyNumberFormat="1" applyFont="1" applyFill="1" applyBorder="1" applyAlignment="1" applyProtection="1">
      <alignment horizontal="center" vertical="center" wrapText="1"/>
      <protection locked="0"/>
    </xf>
    <xf numFmtId="9" fontId="41" fillId="10" borderId="88" xfId="0" applyNumberFormat="1" applyFont="1" applyFill="1" applyBorder="1" applyAlignment="1">
      <alignment horizontal="center" vertical="center"/>
    </xf>
    <xf numFmtId="0" fontId="6" fillId="0" borderId="88" xfId="0" applyFont="1" applyFill="1" applyBorder="1" applyAlignment="1">
      <alignment horizontal="center" vertical="center" wrapText="1"/>
    </xf>
    <xf numFmtId="168" fontId="0" fillId="13" borderId="88" xfId="0" applyNumberFormat="1" applyFill="1" applyBorder="1" applyAlignment="1">
      <alignment horizontal="center" vertical="center"/>
    </xf>
    <xf numFmtId="166" fontId="0" fillId="0" borderId="88" xfId="0" applyNumberFormat="1" applyFont="1" applyBorder="1" applyAlignment="1">
      <alignment horizontal="center" vertical="center"/>
    </xf>
    <xf numFmtId="166" fontId="41" fillId="0" borderId="88" xfId="0" applyNumberFormat="1" applyFont="1" applyBorder="1" applyAlignment="1">
      <alignment horizontal="center" vertical="center"/>
    </xf>
    <xf numFmtId="0" fontId="0" fillId="0" borderId="88" xfId="0" applyFont="1" applyFill="1" applyBorder="1" applyAlignment="1">
      <alignment horizontal="center" vertical="center" wrapText="1"/>
    </xf>
    <xf numFmtId="0" fontId="23" fillId="0" borderId="88" xfId="0" applyFont="1" applyFill="1" applyBorder="1" applyAlignment="1">
      <alignment horizontal="center" vertical="center" wrapText="1"/>
    </xf>
    <xf numFmtId="0" fontId="6" fillId="0" borderId="88" xfId="0" applyFont="1" applyFill="1" applyBorder="1" applyAlignment="1">
      <alignment horizontal="center" vertical="center" wrapText="1"/>
    </xf>
    <xf numFmtId="0" fontId="17" fillId="0" borderId="88" xfId="0" applyFont="1" applyFill="1" applyBorder="1" applyAlignment="1">
      <alignment horizontal="center" vertical="center" wrapText="1"/>
    </xf>
    <xf numFmtId="0" fontId="17" fillId="2" borderId="88" xfId="0" applyFont="1" applyFill="1" applyBorder="1" applyAlignment="1">
      <alignment horizontal="center" vertical="center"/>
    </xf>
    <xf numFmtId="9" fontId="23" fillId="21" borderId="88" xfId="0" applyNumberFormat="1" applyFont="1" applyFill="1" applyBorder="1" applyAlignment="1">
      <alignment horizontal="center" vertical="center"/>
    </xf>
    <xf numFmtId="0" fontId="0" fillId="0" borderId="88" xfId="0" applyFont="1" applyFill="1" applyBorder="1" applyAlignment="1">
      <alignment horizontal="center" vertical="center"/>
    </xf>
    <xf numFmtId="0" fontId="41" fillId="0" borderId="88" xfId="0" applyFont="1" applyFill="1" applyBorder="1" applyAlignment="1">
      <alignment horizontal="center" vertical="center"/>
    </xf>
    <xf numFmtId="169" fontId="4" fillId="0" borderId="88" xfId="11" applyNumberFormat="1" applyFont="1" applyBorder="1" applyAlignment="1">
      <alignment horizontal="center" vertical="center"/>
    </xf>
    <xf numFmtId="2" fontId="4" fillId="0" borderId="128" xfId="0" applyNumberFormat="1" applyFont="1" applyBorder="1" applyAlignment="1">
      <alignment horizontal="center" vertical="center" wrapText="1"/>
    </xf>
    <xf numFmtId="9" fontId="0" fillId="13" borderId="88" xfId="0" applyNumberFormat="1" applyFill="1" applyBorder="1" applyAlignment="1">
      <alignment horizontal="center" vertical="center"/>
    </xf>
    <xf numFmtId="0" fontId="17" fillId="0" borderId="130" xfId="0" applyFont="1" applyFill="1" applyBorder="1" applyAlignment="1">
      <alignment horizontal="center" vertical="center" wrapText="1"/>
    </xf>
    <xf numFmtId="0" fontId="17" fillId="0" borderId="131" xfId="0" applyFont="1" applyFill="1" applyBorder="1" applyAlignment="1">
      <alignment horizontal="center" vertical="center" wrapText="1"/>
    </xf>
    <xf numFmtId="0" fontId="6" fillId="0" borderId="132" xfId="0" applyFont="1" applyFill="1" applyBorder="1" applyAlignment="1">
      <alignment horizontal="center" vertical="center" wrapText="1"/>
    </xf>
    <xf numFmtId="0" fontId="17" fillId="0" borderId="132" xfId="0" applyFont="1" applyFill="1" applyBorder="1" applyAlignment="1">
      <alignment horizontal="center" vertical="center" wrapText="1"/>
    </xf>
    <xf numFmtId="0" fontId="17" fillId="0" borderId="33" xfId="0" applyFont="1" applyFill="1" applyBorder="1" applyAlignment="1">
      <alignment horizontal="center" vertical="center" wrapText="1"/>
    </xf>
    <xf numFmtId="0" fontId="17" fillId="0" borderId="41" xfId="0" applyFont="1" applyFill="1" applyBorder="1" applyAlignment="1">
      <alignment horizontal="center" vertical="center" wrapText="1"/>
    </xf>
    <xf numFmtId="0" fontId="17" fillId="0" borderId="78" xfId="0" applyFont="1" applyFill="1" applyBorder="1" applyAlignment="1">
      <alignment horizontal="center" vertical="center" wrapText="1"/>
    </xf>
    <xf numFmtId="0" fontId="17" fillId="0" borderId="55" xfId="0" applyFont="1" applyFill="1" applyBorder="1" applyAlignment="1">
      <alignment horizontal="center" vertical="center" wrapText="1"/>
    </xf>
    <xf numFmtId="0" fontId="17" fillId="2" borderId="133" xfId="0" applyFont="1" applyFill="1" applyBorder="1" applyAlignment="1">
      <alignment horizontal="center" vertical="center"/>
    </xf>
    <xf numFmtId="0" fontId="0" fillId="0" borderId="88" xfId="0" applyFill="1" applyBorder="1" applyAlignment="1" applyProtection="1">
      <alignment horizontal="center" vertical="center" wrapText="1"/>
      <protection locked="0"/>
    </xf>
    <xf numFmtId="0" fontId="6" fillId="0" borderId="20" xfId="0" applyFont="1" applyFill="1" applyBorder="1" applyAlignment="1">
      <alignment horizontal="center" vertical="center" wrapText="1"/>
    </xf>
    <xf numFmtId="44" fontId="10" fillId="0" borderId="88" xfId="0" applyNumberFormat="1" applyFont="1" applyBorder="1" applyAlignment="1">
      <alignment horizontal="center" vertical="center"/>
    </xf>
    <xf numFmtId="44" fontId="23" fillId="0" borderId="88" xfId="0" applyNumberFormat="1" applyFont="1" applyBorder="1" applyAlignment="1">
      <alignment horizontal="center" vertical="center"/>
    </xf>
    <xf numFmtId="0" fontId="6" fillId="2" borderId="74" xfId="0" applyFont="1" applyFill="1" applyBorder="1" applyAlignment="1">
      <alignment horizontal="center" vertical="center" wrapText="1"/>
    </xf>
    <xf numFmtId="0" fontId="23" fillId="24" borderId="88" xfId="0" applyFont="1" applyFill="1" applyBorder="1" applyAlignment="1">
      <alignment horizontal="center" vertical="center"/>
    </xf>
    <xf numFmtId="0" fontId="0" fillId="0" borderId="88" xfId="0" applyFont="1" applyFill="1" applyBorder="1" applyAlignment="1">
      <alignment horizontal="center" vertical="center"/>
    </xf>
    <xf numFmtId="9" fontId="0" fillId="0" borderId="88" xfId="0" applyNumberFormat="1" applyFont="1" applyBorder="1" applyAlignment="1">
      <alignment horizontal="center" vertical="center"/>
    </xf>
    <xf numFmtId="9" fontId="0" fillId="0" borderId="88" xfId="1" applyFont="1" applyFill="1" applyBorder="1" applyAlignment="1">
      <alignment horizontal="center" vertical="center"/>
    </xf>
    <xf numFmtId="168" fontId="0" fillId="0" borderId="88" xfId="1" applyNumberFormat="1" applyFont="1" applyFill="1" applyBorder="1" applyAlignment="1">
      <alignment horizontal="center" vertical="center"/>
    </xf>
    <xf numFmtId="0" fontId="0" fillId="0" borderId="88" xfId="0" applyFont="1" applyFill="1" applyBorder="1" applyAlignment="1">
      <alignment horizontal="center" vertical="center"/>
    </xf>
    <xf numFmtId="9" fontId="0" fillId="0" borderId="88" xfId="0" applyNumberFormat="1" applyFont="1" applyBorder="1" applyAlignment="1">
      <alignment horizontal="center" vertical="center"/>
    </xf>
    <xf numFmtId="168" fontId="0" fillId="14" borderId="88" xfId="1" applyNumberFormat="1" applyFont="1" applyFill="1" applyBorder="1" applyAlignment="1">
      <alignment horizontal="center" vertical="center"/>
    </xf>
    <xf numFmtId="9" fontId="0" fillId="25" borderId="88" xfId="0" applyNumberFormat="1" applyFont="1" applyFill="1" applyBorder="1" applyAlignment="1">
      <alignment horizontal="center" vertical="center"/>
    </xf>
    <xf numFmtId="2" fontId="0" fillId="0" borderId="89" xfId="0" applyNumberFormat="1" applyFont="1" applyBorder="1" applyAlignment="1">
      <alignment horizontal="center" vertical="center" wrapText="1"/>
    </xf>
    <xf numFmtId="2" fontId="34" fillId="0" borderId="88" xfId="0" applyNumberFormat="1" applyFont="1" applyBorder="1" applyAlignment="1">
      <alignment horizontal="center" vertical="center" wrapText="1"/>
    </xf>
    <xf numFmtId="2" fontId="0" fillId="0" borderId="88" xfId="0" applyNumberFormat="1" applyFont="1" applyBorder="1" applyAlignment="1">
      <alignment vertical="center" wrapText="1"/>
    </xf>
    <xf numFmtId="0" fontId="49" fillId="0" borderId="88" xfId="0" applyFont="1" applyBorder="1" applyAlignment="1">
      <alignment horizontal="justify" vertical="center" wrapText="1"/>
    </xf>
    <xf numFmtId="9" fontId="0" fillId="13" borderId="88" xfId="1" applyFont="1" applyFill="1" applyBorder="1" applyAlignment="1">
      <alignment horizontal="center" vertical="center"/>
    </xf>
    <xf numFmtId="0" fontId="9" fillId="0" borderId="88" xfId="0" applyFont="1" applyBorder="1" applyAlignment="1">
      <alignment horizontal="center" vertical="center"/>
    </xf>
    <xf numFmtId="9" fontId="0" fillId="14" borderId="92" xfId="0" applyNumberFormat="1" applyFill="1" applyBorder="1" applyAlignment="1">
      <alignment horizontal="center" vertical="center"/>
    </xf>
    <xf numFmtId="0" fontId="0" fillId="0" borderId="92" xfId="0" applyFont="1" applyFill="1" applyBorder="1" applyAlignment="1">
      <alignment horizontal="center" vertical="center"/>
    </xf>
    <xf numFmtId="9" fontId="0" fillId="0" borderId="88" xfId="1" applyNumberFormat="1" applyFont="1" applyBorder="1" applyAlignment="1">
      <alignment horizontal="center" vertical="center"/>
    </xf>
    <xf numFmtId="9" fontId="41" fillId="15" borderId="88" xfId="0" applyNumberFormat="1" applyFont="1" applyFill="1" applyBorder="1" applyAlignment="1">
      <alignment horizontal="center" vertical="center"/>
    </xf>
    <xf numFmtId="0" fontId="23" fillId="0" borderId="91" xfId="0" applyFont="1" applyBorder="1" applyAlignment="1">
      <alignment horizontal="center" vertical="center" wrapText="1"/>
    </xf>
    <xf numFmtId="0" fontId="0" fillId="0" borderId="91" xfId="0" applyFont="1" applyBorder="1" applyAlignment="1">
      <alignment horizontal="center" vertical="center"/>
    </xf>
    <xf numFmtId="9" fontId="41" fillId="14" borderId="91" xfId="0" applyNumberFormat="1" applyFont="1" applyFill="1" applyBorder="1" applyAlignment="1">
      <alignment horizontal="center" vertical="center"/>
    </xf>
    <xf numFmtId="9" fontId="0" fillId="0" borderId="91" xfId="1" applyFont="1" applyBorder="1" applyAlignment="1">
      <alignment horizontal="center" vertical="center"/>
    </xf>
    <xf numFmtId="0" fontId="0" fillId="0" borderId="91" xfId="0" applyFont="1" applyFill="1" applyBorder="1" applyAlignment="1">
      <alignment horizontal="center" vertical="center"/>
    </xf>
    <xf numFmtId="0" fontId="6" fillId="0" borderId="88" xfId="0" applyFont="1" applyFill="1" applyBorder="1" applyAlignment="1">
      <alignment horizontal="center" vertical="center" wrapText="1"/>
    </xf>
    <xf numFmtId="0" fontId="17" fillId="0" borderId="88" xfId="0" applyFont="1" applyFill="1" applyBorder="1" applyAlignment="1">
      <alignment horizontal="center" vertical="center" wrapText="1"/>
    </xf>
    <xf numFmtId="0" fontId="29" fillId="6" borderId="119" xfId="0" applyFont="1" applyFill="1" applyBorder="1" applyAlignment="1">
      <alignment horizontal="center" vertical="center" wrapText="1"/>
    </xf>
    <xf numFmtId="9" fontId="0" fillId="0" borderId="106" xfId="0" applyNumberFormat="1" applyFont="1" applyBorder="1" applyAlignment="1">
      <alignment horizontal="center" vertical="center"/>
    </xf>
    <xf numFmtId="2" fontId="4" fillId="0" borderId="92" xfId="0" applyNumberFormat="1" applyFont="1" applyBorder="1" applyAlignment="1">
      <alignment horizontal="center" vertical="center" wrapText="1"/>
    </xf>
    <xf numFmtId="2" fontId="21" fillId="5" borderId="117" xfId="0" applyNumberFormat="1" applyFont="1" applyFill="1" applyBorder="1" applyAlignment="1">
      <alignment horizontal="center" vertical="center" textRotation="90" wrapText="1"/>
    </xf>
    <xf numFmtId="0" fontId="27" fillId="8" borderId="116" xfId="0" applyFont="1" applyFill="1" applyBorder="1" applyAlignment="1">
      <alignment horizontal="center" vertical="center" wrapText="1"/>
    </xf>
    <xf numFmtId="0" fontId="11" fillId="0" borderId="88" xfId="0" applyFont="1" applyBorder="1" applyAlignment="1">
      <alignment horizontal="center" vertical="center"/>
    </xf>
    <xf numFmtId="0" fontId="11" fillId="0" borderId="91" xfId="0" applyFont="1" applyBorder="1" applyAlignment="1">
      <alignment horizontal="center" vertical="center"/>
    </xf>
    <xf numFmtId="0" fontId="6" fillId="0" borderId="21" xfId="0" applyFont="1" applyFill="1" applyBorder="1" applyAlignment="1">
      <alignment horizontal="center" vertical="center" wrapText="1"/>
    </xf>
    <xf numFmtId="9" fontId="17" fillId="0" borderId="88" xfId="0" applyNumberFormat="1" applyFont="1" applyFill="1" applyBorder="1" applyAlignment="1">
      <alignment horizontal="center" vertical="center" wrapText="1"/>
    </xf>
    <xf numFmtId="0" fontId="17" fillId="0" borderId="44" xfId="0" applyFont="1" applyFill="1" applyBorder="1" applyAlignment="1">
      <alignment horizontal="center" vertical="center" wrapText="1"/>
    </xf>
    <xf numFmtId="0" fontId="6" fillId="0" borderId="60" xfId="0" applyFont="1" applyFill="1" applyBorder="1" applyAlignment="1">
      <alignment horizontal="center" vertical="center" wrapText="1"/>
    </xf>
    <xf numFmtId="0" fontId="6" fillId="0" borderId="57" xfId="0" applyFont="1" applyFill="1" applyBorder="1" applyAlignment="1">
      <alignment horizontal="center" vertical="center" wrapText="1"/>
    </xf>
    <xf numFmtId="0" fontId="6" fillId="0" borderId="19" xfId="0" applyFont="1" applyFill="1" applyBorder="1" applyAlignment="1">
      <alignment horizontal="center" vertical="center" wrapText="1"/>
    </xf>
    <xf numFmtId="9" fontId="17" fillId="0" borderId="74" xfId="0" applyNumberFormat="1" applyFont="1" applyFill="1" applyBorder="1" applyAlignment="1">
      <alignment horizontal="center" vertical="center" wrapText="1"/>
    </xf>
    <xf numFmtId="0" fontId="6" fillId="0" borderId="75" xfId="0" applyFont="1" applyFill="1" applyBorder="1" applyAlignment="1">
      <alignment horizontal="center" vertical="center" wrapText="1"/>
    </xf>
    <xf numFmtId="0" fontId="6" fillId="0" borderId="84" xfId="0" applyFont="1" applyFill="1" applyBorder="1" applyAlignment="1">
      <alignment horizontal="center" vertical="center" wrapText="1"/>
    </xf>
    <xf numFmtId="0" fontId="17" fillId="0" borderId="43" xfId="0" applyFont="1" applyFill="1" applyBorder="1" applyAlignment="1">
      <alignment horizontal="center" vertical="center" wrapText="1"/>
    </xf>
    <xf numFmtId="0" fontId="6" fillId="0" borderId="86" xfId="0" applyFont="1" applyFill="1" applyBorder="1" applyAlignment="1">
      <alignment horizontal="center" vertical="center" wrapText="1"/>
    </xf>
    <xf numFmtId="0" fontId="6" fillId="0" borderId="55" xfId="0" applyFont="1" applyFill="1" applyBorder="1" applyAlignment="1">
      <alignment horizontal="center" vertical="center" wrapText="1"/>
    </xf>
    <xf numFmtId="0" fontId="6" fillId="0" borderId="59" xfId="0" applyFont="1" applyFill="1" applyBorder="1" applyAlignment="1">
      <alignment horizontal="center" vertical="center" wrapText="1"/>
    </xf>
    <xf numFmtId="0" fontId="6" fillId="0" borderId="67" xfId="0" applyFont="1" applyFill="1" applyBorder="1" applyAlignment="1">
      <alignment horizontal="center" vertical="center" wrapText="1"/>
    </xf>
    <xf numFmtId="0" fontId="6" fillId="0" borderId="72" xfId="0" applyFont="1" applyFill="1" applyBorder="1" applyAlignment="1">
      <alignment horizontal="center" vertical="center" wrapText="1"/>
    </xf>
    <xf numFmtId="0" fontId="6" fillId="0" borderId="73" xfId="0" applyFont="1" applyFill="1" applyBorder="1" applyAlignment="1">
      <alignment horizontal="center" vertical="center" wrapText="1"/>
    </xf>
    <xf numFmtId="9" fontId="6" fillId="2" borderId="94" xfId="0" applyNumberFormat="1" applyFont="1" applyFill="1" applyBorder="1" applyAlignment="1">
      <alignment horizontal="center" vertical="center" wrapText="1"/>
    </xf>
    <xf numFmtId="9" fontId="7" fillId="12" borderId="88" xfId="1" applyFont="1" applyFill="1" applyBorder="1" applyAlignment="1">
      <alignment horizontal="center" vertical="center"/>
    </xf>
    <xf numFmtId="168" fontId="7" fillId="12" borderId="88" xfId="1" applyNumberFormat="1" applyFont="1" applyFill="1" applyBorder="1" applyAlignment="1">
      <alignment horizontal="center" vertical="center"/>
    </xf>
    <xf numFmtId="0" fontId="7" fillId="0" borderId="1" xfId="0" applyFont="1" applyFill="1" applyBorder="1"/>
    <xf numFmtId="9" fontId="41" fillId="14" borderId="91" xfId="0" applyNumberFormat="1" applyFont="1" applyFill="1" applyBorder="1" applyAlignment="1">
      <alignment horizontal="center" vertical="center"/>
    </xf>
    <xf numFmtId="9" fontId="41" fillId="14" borderId="92" xfId="0" applyNumberFormat="1" applyFont="1" applyFill="1" applyBorder="1" applyAlignment="1">
      <alignment horizontal="center" vertical="center"/>
    </xf>
    <xf numFmtId="0" fontId="21" fillId="5" borderId="138" xfId="0" applyFont="1" applyFill="1" applyBorder="1" applyAlignment="1">
      <alignment horizontal="center" vertical="center" wrapText="1"/>
    </xf>
    <xf numFmtId="0" fontId="21" fillId="5" borderId="92" xfId="0" applyFont="1" applyFill="1" applyBorder="1" applyAlignment="1">
      <alignment horizontal="center" vertical="center" wrapText="1"/>
    </xf>
    <xf numFmtId="0" fontId="21" fillId="5" borderId="139" xfId="0" applyFont="1" applyFill="1" applyBorder="1" applyAlignment="1">
      <alignment horizontal="center" vertical="center" wrapText="1"/>
    </xf>
    <xf numFmtId="0" fontId="11" fillId="0" borderId="91" xfId="0" applyFont="1" applyBorder="1" applyAlignment="1">
      <alignment horizontal="center" vertical="center"/>
    </xf>
    <xf numFmtId="0" fontId="11" fillId="0" borderId="92" xfId="0" applyFont="1" applyBorder="1" applyAlignment="1">
      <alignment horizontal="center" vertical="center"/>
    </xf>
    <xf numFmtId="0" fontId="11" fillId="0" borderId="103" xfId="0" applyFont="1" applyBorder="1" applyAlignment="1">
      <alignment horizontal="center" vertical="center"/>
    </xf>
    <xf numFmtId="9" fontId="0" fillId="0" borderId="88" xfId="1" applyFont="1" applyFill="1" applyBorder="1" applyAlignment="1">
      <alignment horizontal="center" vertical="center"/>
    </xf>
    <xf numFmtId="0" fontId="0" fillId="0" borderId="88" xfId="0" applyFont="1" applyFill="1" applyBorder="1" applyAlignment="1">
      <alignment horizontal="center" vertical="center" wrapText="1"/>
    </xf>
    <xf numFmtId="0" fontId="21" fillId="4" borderId="135" xfId="0" applyFont="1" applyFill="1" applyBorder="1" applyAlignment="1">
      <alignment horizontal="center" vertical="center" wrapText="1"/>
    </xf>
    <xf numFmtId="0" fontId="21" fillId="4" borderId="103" xfId="0" applyFont="1" applyFill="1" applyBorder="1" applyAlignment="1">
      <alignment horizontal="center" vertical="center" wrapText="1"/>
    </xf>
    <xf numFmtId="0" fontId="21" fillId="3" borderId="103" xfId="0" applyFont="1" applyFill="1" applyBorder="1" applyAlignment="1">
      <alignment horizontal="center" vertical="center" wrapText="1"/>
    </xf>
    <xf numFmtId="0" fontId="21" fillId="4" borderId="118" xfId="0" applyFont="1" applyFill="1" applyBorder="1" applyAlignment="1">
      <alignment horizontal="center" vertical="center" wrapText="1"/>
    </xf>
    <xf numFmtId="0" fontId="0" fillId="0" borderId="91" xfId="0" applyFont="1" applyFill="1" applyBorder="1" applyAlignment="1">
      <alignment horizontal="center" vertical="center"/>
    </xf>
    <xf numFmtId="0" fontId="0" fillId="0" borderId="92" xfId="0" applyFont="1" applyFill="1" applyBorder="1" applyAlignment="1">
      <alignment horizontal="center" vertical="center"/>
    </xf>
    <xf numFmtId="9" fontId="0" fillId="14" borderId="91" xfId="1" applyFont="1" applyFill="1" applyBorder="1" applyAlignment="1">
      <alignment horizontal="center" vertical="center"/>
    </xf>
    <xf numFmtId="9" fontId="0" fillId="14" borderId="92" xfId="1" applyFont="1" applyFill="1" applyBorder="1" applyAlignment="1">
      <alignment horizontal="center" vertical="center"/>
    </xf>
    <xf numFmtId="9" fontId="0" fillId="14" borderId="91" xfId="0" applyNumberFormat="1" applyFill="1" applyBorder="1" applyAlignment="1">
      <alignment horizontal="center" vertical="center"/>
    </xf>
    <xf numFmtId="9" fontId="0" fillId="14" borderId="92" xfId="0" applyNumberFormat="1" applyFill="1" applyBorder="1" applyAlignment="1">
      <alignment horizontal="center" vertical="center"/>
    </xf>
    <xf numFmtId="9" fontId="0" fillId="0" borderId="91" xfId="1" applyFont="1" applyFill="1" applyBorder="1" applyAlignment="1">
      <alignment horizontal="center" vertical="center"/>
    </xf>
    <xf numFmtId="9" fontId="0" fillId="0" borderId="92" xfId="1" applyFont="1" applyFill="1" applyBorder="1" applyAlignment="1">
      <alignment horizontal="center" vertical="center"/>
    </xf>
    <xf numFmtId="0" fontId="0" fillId="0" borderId="91" xfId="0" applyFont="1" applyBorder="1" applyAlignment="1">
      <alignment horizontal="center" vertical="center" wrapText="1"/>
    </xf>
    <xf numFmtId="0" fontId="0" fillId="0" borderId="92" xfId="0" applyFont="1" applyBorder="1" applyAlignment="1">
      <alignment horizontal="center" vertical="center" wrapText="1"/>
    </xf>
    <xf numFmtId="0" fontId="0" fillId="0" borderId="91" xfId="0" applyFont="1" applyFill="1" applyBorder="1" applyAlignment="1">
      <alignment horizontal="center" vertical="center" wrapText="1"/>
    </xf>
    <xf numFmtId="0" fontId="0" fillId="0" borderId="92" xfId="0" applyFont="1" applyFill="1" applyBorder="1" applyAlignment="1">
      <alignment horizontal="center" vertical="center" wrapText="1"/>
    </xf>
    <xf numFmtId="0" fontId="0" fillId="0" borderId="88" xfId="0" applyFont="1" applyFill="1" applyBorder="1" applyAlignment="1">
      <alignment horizontal="center" vertical="center"/>
    </xf>
    <xf numFmtId="0" fontId="25" fillId="2" borderId="91" xfId="0" applyFont="1" applyFill="1" applyBorder="1" applyAlignment="1">
      <alignment horizontal="center" vertical="center"/>
    </xf>
    <xf numFmtId="0" fontId="4" fillId="2" borderId="103" xfId="0" applyFont="1" applyFill="1" applyBorder="1" applyAlignment="1">
      <alignment horizontal="center" vertical="center"/>
    </xf>
    <xf numFmtId="0" fontId="4" fillId="2" borderId="92" xfId="0" applyFont="1" applyFill="1" applyBorder="1" applyAlignment="1">
      <alignment horizontal="center" vertical="center"/>
    </xf>
    <xf numFmtId="9" fontId="41" fillId="21" borderId="91" xfId="0" applyNumberFormat="1" applyFont="1" applyFill="1" applyBorder="1" applyAlignment="1">
      <alignment horizontal="center" vertical="center"/>
    </xf>
    <xf numFmtId="9" fontId="41" fillId="21" borderId="103" xfId="0" applyNumberFormat="1" applyFont="1" applyFill="1" applyBorder="1" applyAlignment="1">
      <alignment horizontal="center" vertical="center"/>
    </xf>
    <xf numFmtId="9" fontId="41" fillId="21" borderId="92" xfId="0" applyNumberFormat="1" applyFont="1" applyFill="1" applyBorder="1" applyAlignment="1">
      <alignment horizontal="center" vertical="center"/>
    </xf>
    <xf numFmtId="0" fontId="0" fillId="0" borderId="91" xfId="0" applyFont="1" applyBorder="1" applyAlignment="1">
      <alignment horizontal="center"/>
    </xf>
    <xf numFmtId="0" fontId="0" fillId="0" borderId="103" xfId="0" applyFont="1" applyBorder="1" applyAlignment="1">
      <alignment horizontal="center"/>
    </xf>
    <xf numFmtId="0" fontId="0" fillId="0" borderId="92" xfId="0" applyFont="1" applyBorder="1" applyAlignment="1">
      <alignment horizontal="center"/>
    </xf>
    <xf numFmtId="0" fontId="0" fillId="0" borderId="103" xfId="0" applyFont="1" applyBorder="1" applyAlignment="1">
      <alignment horizontal="center" vertical="center" wrapText="1"/>
    </xf>
    <xf numFmtId="0" fontId="0" fillId="0" borderId="91" xfId="0" applyFont="1" applyBorder="1" applyAlignment="1">
      <alignment horizontal="center" vertical="center"/>
    </xf>
    <xf numFmtId="0" fontId="0" fillId="0" borderId="92" xfId="0" applyFont="1" applyBorder="1" applyAlignment="1">
      <alignment horizontal="center" vertical="center"/>
    </xf>
    <xf numFmtId="9" fontId="41" fillId="14" borderId="103" xfId="0" applyNumberFormat="1" applyFont="1" applyFill="1" applyBorder="1" applyAlignment="1">
      <alignment horizontal="center" vertical="center"/>
    </xf>
    <xf numFmtId="9" fontId="0" fillId="0" borderId="91" xfId="1" applyFont="1" applyBorder="1" applyAlignment="1">
      <alignment horizontal="center" vertical="center"/>
    </xf>
    <xf numFmtId="9" fontId="0" fillId="0" borderId="103" xfId="1" applyFont="1" applyBorder="1" applyAlignment="1">
      <alignment horizontal="center" vertical="center"/>
    </xf>
    <xf numFmtId="9" fontId="0" fillId="0" borderId="92" xfId="1" applyFont="1" applyBorder="1" applyAlignment="1">
      <alignment horizontal="center" vertical="center"/>
    </xf>
    <xf numFmtId="0" fontId="23" fillId="0" borderId="91" xfId="0" applyFont="1" applyBorder="1" applyAlignment="1">
      <alignment horizontal="center" vertical="center" wrapText="1"/>
    </xf>
    <xf numFmtId="0" fontId="0" fillId="0" borderId="103" xfId="0" applyFont="1" applyBorder="1" applyAlignment="1">
      <alignment horizontal="center" vertical="center"/>
    </xf>
    <xf numFmtId="0" fontId="4" fillId="2" borderId="91" xfId="0" applyFont="1" applyFill="1" applyBorder="1" applyAlignment="1">
      <alignment horizontal="center" vertical="center"/>
    </xf>
    <xf numFmtId="9" fontId="0" fillId="21" borderId="91" xfId="0" applyNumberFormat="1" applyFill="1" applyBorder="1" applyAlignment="1">
      <alignment horizontal="center" vertical="center"/>
    </xf>
    <xf numFmtId="9" fontId="0" fillId="21" borderId="103" xfId="0" applyNumberFormat="1" applyFill="1" applyBorder="1" applyAlignment="1">
      <alignment horizontal="center" vertical="center"/>
    </xf>
    <xf numFmtId="9" fontId="0" fillId="21" borderId="92" xfId="0" applyNumberFormat="1" applyFill="1" applyBorder="1" applyAlignment="1">
      <alignment horizontal="center" vertical="center"/>
    </xf>
    <xf numFmtId="9" fontId="0" fillId="14" borderId="103" xfId="0" applyNumberFormat="1" applyFill="1" applyBorder="1" applyAlignment="1">
      <alignment horizontal="center" vertical="center"/>
    </xf>
    <xf numFmtId="0" fontId="0" fillId="21" borderId="91" xfId="0" applyFont="1" applyFill="1" applyBorder="1" applyAlignment="1">
      <alignment horizontal="center" vertical="center"/>
    </xf>
    <xf numFmtId="0" fontId="0" fillId="21" borderId="103" xfId="0" applyFont="1" applyFill="1" applyBorder="1" applyAlignment="1">
      <alignment horizontal="center" vertical="center"/>
    </xf>
    <xf numFmtId="0" fontId="0" fillId="21" borderId="92" xfId="0" applyFont="1" applyFill="1" applyBorder="1" applyAlignment="1">
      <alignment horizontal="center" vertical="center"/>
    </xf>
    <xf numFmtId="0" fontId="0" fillId="0" borderId="91" xfId="0" applyFont="1" applyFill="1" applyBorder="1" applyAlignment="1">
      <alignment horizontal="center"/>
    </xf>
    <xf numFmtId="0" fontId="0" fillId="0" borderId="92" xfId="0" applyFont="1" applyFill="1" applyBorder="1" applyAlignment="1">
      <alignment horizontal="center"/>
    </xf>
    <xf numFmtId="0" fontId="23" fillId="0" borderId="88" xfId="0" applyFont="1" applyFill="1" applyBorder="1" applyAlignment="1">
      <alignment horizontal="center" vertical="center" wrapText="1"/>
    </xf>
    <xf numFmtId="0" fontId="0" fillId="0" borderId="88" xfId="0" applyFont="1" applyFill="1" applyBorder="1" applyAlignment="1">
      <alignment horizontal="center"/>
    </xf>
    <xf numFmtId="0" fontId="25" fillId="2" borderId="92" xfId="0" applyFont="1" applyFill="1" applyBorder="1" applyAlignment="1">
      <alignment horizontal="center" vertical="center"/>
    </xf>
    <xf numFmtId="0" fontId="25" fillId="0" borderId="91" xfId="0" applyFont="1" applyFill="1" applyBorder="1" applyAlignment="1">
      <alignment horizontal="center" vertical="center"/>
    </xf>
    <xf numFmtId="0" fontId="25" fillId="0" borderId="92" xfId="0" applyFont="1" applyFill="1" applyBorder="1" applyAlignment="1">
      <alignment horizontal="center" vertical="center"/>
    </xf>
    <xf numFmtId="0" fontId="41" fillId="0" borderId="88" xfId="0" applyFont="1" applyFill="1" applyBorder="1" applyAlignment="1">
      <alignment horizontal="center" vertical="center"/>
    </xf>
    <xf numFmtId="168" fontId="0" fillId="0" borderId="88" xfId="1" applyNumberFormat="1" applyFont="1" applyFill="1" applyBorder="1" applyAlignment="1">
      <alignment horizontal="center" vertical="center"/>
    </xf>
    <xf numFmtId="0" fontId="21" fillId="5" borderId="136" xfId="0" applyFont="1" applyFill="1" applyBorder="1" applyAlignment="1">
      <alignment horizontal="center" vertical="center" wrapText="1"/>
    </xf>
    <xf numFmtId="0" fontId="21" fillId="5" borderId="103" xfId="0" applyFont="1" applyFill="1" applyBorder="1" applyAlignment="1">
      <alignment horizontal="center" vertical="center" wrapText="1"/>
    </xf>
    <xf numFmtId="0" fontId="21" fillId="5" borderId="137" xfId="0" applyFont="1" applyFill="1" applyBorder="1" applyAlignment="1">
      <alignment horizontal="center" vertical="center" wrapText="1"/>
    </xf>
    <xf numFmtId="0" fontId="17" fillId="2" borderId="88" xfId="0" applyFont="1" applyFill="1" applyBorder="1" applyAlignment="1">
      <alignment horizontal="center" vertical="center"/>
    </xf>
    <xf numFmtId="0" fontId="18" fillId="0" borderId="88" xfId="0" applyFont="1" applyBorder="1"/>
    <xf numFmtId="0" fontId="16" fillId="18" borderId="36" xfId="0" applyFont="1" applyFill="1" applyBorder="1" applyAlignment="1">
      <alignment horizontal="center" vertical="center" wrapText="1"/>
    </xf>
    <xf numFmtId="0" fontId="16" fillId="18" borderId="82" xfId="0" applyFont="1" applyFill="1" applyBorder="1" applyAlignment="1">
      <alignment horizontal="center" vertical="center" wrapText="1"/>
    </xf>
    <xf numFmtId="0" fontId="16" fillId="18" borderId="39" xfId="0" applyFont="1" applyFill="1" applyBorder="1" applyAlignment="1">
      <alignment horizontal="center" vertical="center" wrapText="1"/>
    </xf>
    <xf numFmtId="0" fontId="14" fillId="2" borderId="43" xfId="0" applyFont="1" applyFill="1" applyBorder="1" applyAlignment="1">
      <alignment horizontal="center" vertical="center" wrapText="1"/>
    </xf>
    <xf numFmtId="0" fontId="14" fillId="2" borderId="79" xfId="0" applyFont="1" applyFill="1" applyBorder="1" applyAlignment="1">
      <alignment horizontal="center" vertical="center" wrapText="1"/>
    </xf>
    <xf numFmtId="0" fontId="14" fillId="2" borderId="44" xfId="0" applyFont="1" applyFill="1" applyBorder="1" applyAlignment="1">
      <alignment horizontal="center" vertical="center" wrapText="1"/>
    </xf>
    <xf numFmtId="0" fontId="14" fillId="17" borderId="101" xfId="0" applyFont="1" applyFill="1" applyBorder="1" applyAlignment="1">
      <alignment horizontal="center" vertical="center" wrapText="1"/>
    </xf>
    <xf numFmtId="0" fontId="14" fillId="17" borderId="111" xfId="0" applyFont="1" applyFill="1" applyBorder="1" applyAlignment="1">
      <alignment horizontal="center" vertical="center" wrapText="1"/>
    </xf>
    <xf numFmtId="0" fontId="14" fillId="17" borderId="129" xfId="0" applyFont="1" applyFill="1" applyBorder="1" applyAlignment="1">
      <alignment horizontal="center" vertical="center" wrapText="1"/>
    </xf>
    <xf numFmtId="0" fontId="14" fillId="17" borderId="102" xfId="0" applyFont="1" applyFill="1" applyBorder="1" applyAlignment="1">
      <alignment horizontal="center" vertical="center" wrapText="1"/>
    </xf>
    <xf numFmtId="0" fontId="9" fillId="16" borderId="112" xfId="0" applyFont="1" applyFill="1" applyBorder="1" applyAlignment="1">
      <alignment horizontal="center" vertical="center" wrapText="1"/>
    </xf>
    <xf numFmtId="0" fontId="9" fillId="16" borderId="66" xfId="0" applyFont="1" applyFill="1" applyBorder="1" applyAlignment="1">
      <alignment horizontal="center" vertical="center" wrapText="1"/>
    </xf>
    <xf numFmtId="0" fontId="9" fillId="16" borderId="58" xfId="0" applyFont="1" applyFill="1" applyBorder="1" applyAlignment="1">
      <alignment horizontal="center" vertical="center" wrapText="1"/>
    </xf>
    <xf numFmtId="2" fontId="25" fillId="0" borderId="91" xfId="0" applyNumberFormat="1" applyFont="1" applyBorder="1" applyAlignment="1">
      <alignment horizontal="center" vertical="center"/>
    </xf>
    <xf numFmtId="2" fontId="25" fillId="0" borderId="103" xfId="0" applyNumberFormat="1" applyFont="1" applyBorder="1" applyAlignment="1">
      <alignment horizontal="center" vertical="center"/>
    </xf>
    <xf numFmtId="2" fontId="25" fillId="0" borderId="92" xfId="0" applyNumberFormat="1" applyFont="1" applyBorder="1" applyAlignment="1">
      <alignment horizontal="center" vertical="center"/>
    </xf>
    <xf numFmtId="0" fontId="6" fillId="0" borderId="88" xfId="0" applyFont="1" applyFill="1" applyBorder="1" applyAlignment="1">
      <alignment horizontal="center" vertical="center" wrapText="1"/>
    </xf>
    <xf numFmtId="0" fontId="18" fillId="0" borderId="88" xfId="0" applyFont="1" applyFill="1" applyBorder="1"/>
    <xf numFmtId="0" fontId="7" fillId="2" borderId="41" xfId="0" applyFont="1" applyFill="1" applyBorder="1" applyAlignment="1">
      <alignment horizontal="center" vertical="center" wrapText="1"/>
    </xf>
    <xf numFmtId="0" fontId="9" fillId="0" borderId="42" xfId="0" applyFont="1" applyBorder="1"/>
    <xf numFmtId="0" fontId="9" fillId="0" borderId="65" xfId="0" applyFont="1" applyBorder="1"/>
    <xf numFmtId="0" fontId="6" fillId="0" borderId="18" xfId="0" applyFont="1" applyFill="1" applyBorder="1" applyAlignment="1">
      <alignment horizontal="center" vertical="center" wrapText="1"/>
    </xf>
    <xf numFmtId="0" fontId="18" fillId="0" borderId="24" xfId="0" applyFont="1" applyFill="1" applyBorder="1"/>
    <xf numFmtId="0" fontId="15" fillId="2" borderId="66" xfId="0" applyFont="1" applyFill="1" applyBorder="1" applyAlignment="1">
      <alignment horizontal="center" vertical="center" wrapText="1"/>
    </xf>
    <xf numFmtId="0" fontId="9" fillId="0" borderId="35" xfId="0" applyFont="1" applyBorder="1"/>
    <xf numFmtId="0" fontId="9" fillId="0" borderId="22" xfId="0" applyFont="1" applyBorder="1"/>
    <xf numFmtId="0" fontId="7" fillId="2" borderId="78" xfId="0" applyFont="1" applyFill="1" applyBorder="1" applyAlignment="1">
      <alignment horizontal="center" vertical="center" wrapText="1"/>
    </xf>
    <xf numFmtId="0" fontId="15" fillId="2" borderId="16" xfId="0" applyFont="1" applyFill="1" applyBorder="1" applyAlignment="1">
      <alignment horizontal="center" vertical="center" wrapText="1"/>
    </xf>
    <xf numFmtId="0" fontId="17" fillId="0" borderId="88" xfId="0" applyFont="1" applyFill="1" applyBorder="1" applyAlignment="1">
      <alignment horizontal="center" vertical="center" wrapText="1"/>
    </xf>
    <xf numFmtId="0" fontId="4" fillId="19" borderId="16" xfId="0" applyFont="1" applyFill="1" applyBorder="1" applyAlignment="1">
      <alignment horizontal="center" vertical="center" wrapText="1"/>
    </xf>
    <xf numFmtId="0" fontId="9" fillId="20" borderId="35" xfId="0" applyFont="1" applyFill="1" applyBorder="1"/>
    <xf numFmtId="0" fontId="9" fillId="20" borderId="22" xfId="0" applyFont="1" applyFill="1" applyBorder="1"/>
    <xf numFmtId="0" fontId="15" fillId="2" borderId="50" xfId="0" applyFont="1" applyFill="1" applyBorder="1" applyAlignment="1">
      <alignment horizontal="center" vertical="center" wrapText="1"/>
    </xf>
    <xf numFmtId="0" fontId="7" fillId="2" borderId="88" xfId="0" applyFont="1" applyFill="1" applyBorder="1" applyAlignment="1">
      <alignment horizontal="center" vertical="center" wrapText="1"/>
    </xf>
    <xf numFmtId="0" fontId="18" fillId="0" borderId="70" xfId="0" applyFont="1" applyBorder="1"/>
    <xf numFmtId="0" fontId="18" fillId="0" borderId="23" xfId="0" applyFont="1" applyBorder="1"/>
    <xf numFmtId="0" fontId="17" fillId="2" borderId="88" xfId="0" applyFont="1" applyFill="1" applyBorder="1" applyAlignment="1">
      <alignment horizontal="center" vertical="center" wrapText="1"/>
    </xf>
    <xf numFmtId="0" fontId="18" fillId="0" borderId="40" xfId="0" applyFont="1" applyBorder="1"/>
    <xf numFmtId="0" fontId="17" fillId="0" borderId="18" xfId="0" applyFont="1" applyFill="1" applyBorder="1" applyAlignment="1">
      <alignment horizontal="center" vertical="center" wrapText="1"/>
    </xf>
    <xf numFmtId="0" fontId="18" fillId="0" borderId="71" xfId="0" applyFont="1" applyFill="1" applyBorder="1"/>
    <xf numFmtId="0" fontId="8" fillId="2" borderId="2" xfId="0" applyFont="1" applyFill="1" applyBorder="1" applyAlignment="1">
      <alignment horizontal="center" vertical="center"/>
    </xf>
    <xf numFmtId="0" fontId="9" fillId="0" borderId="3" xfId="0" applyFont="1" applyBorder="1"/>
    <xf numFmtId="0" fontId="9" fillId="0" borderId="4" xfId="0" applyFont="1" applyBorder="1"/>
    <xf numFmtId="0" fontId="9" fillId="0" borderId="6" xfId="0" applyFont="1" applyBorder="1"/>
    <xf numFmtId="0" fontId="0" fillId="0" borderId="0" xfId="0" applyFont="1" applyAlignment="1"/>
    <xf numFmtId="0" fontId="9" fillId="0" borderId="7" xfId="0" applyFont="1" applyBorder="1"/>
    <xf numFmtId="0" fontId="9" fillId="0" borderId="9" xfId="0" applyFont="1" applyBorder="1"/>
    <xf numFmtId="0" fontId="9" fillId="0" borderId="10" xfId="0" applyFont="1" applyBorder="1"/>
    <xf numFmtId="0" fontId="9" fillId="0" borderId="11" xfId="0" applyFont="1" applyBorder="1"/>
    <xf numFmtId="0" fontId="12" fillId="2" borderId="66" xfId="0" applyFont="1" applyFill="1" applyBorder="1" applyAlignment="1">
      <alignment horizontal="center" vertical="center" wrapText="1"/>
    </xf>
    <xf numFmtId="0" fontId="11" fillId="2" borderId="79" xfId="0" applyFont="1" applyFill="1" applyBorder="1" applyAlignment="1">
      <alignment horizontal="center" vertical="center" wrapText="1"/>
    </xf>
    <xf numFmtId="0" fontId="9" fillId="0" borderId="79" xfId="0" applyFont="1" applyBorder="1"/>
    <xf numFmtId="0" fontId="11" fillId="2" borderId="87" xfId="0" applyFont="1" applyFill="1" applyBorder="1" applyAlignment="1">
      <alignment horizontal="center" vertical="center" wrapText="1"/>
    </xf>
    <xf numFmtId="0" fontId="9" fillId="0" borderId="24" xfId="0" applyFont="1" applyBorder="1"/>
    <xf numFmtId="0" fontId="11" fillId="2" borderId="80" xfId="0" applyFont="1" applyFill="1" applyBorder="1" applyAlignment="1">
      <alignment horizontal="center" vertical="center" wrapText="1"/>
    </xf>
    <xf numFmtId="0" fontId="9" fillId="0" borderId="25" xfId="0" applyFont="1" applyBorder="1"/>
    <xf numFmtId="0" fontId="11" fillId="2" borderId="134" xfId="0" applyFont="1" applyFill="1" applyBorder="1" applyAlignment="1">
      <alignment horizontal="center" vertical="center" wrapText="1"/>
    </xf>
    <xf numFmtId="0" fontId="9" fillId="0" borderId="100" xfId="0" applyFont="1" applyBorder="1"/>
    <xf numFmtId="0" fontId="9" fillId="0" borderId="27" xfId="0" applyFont="1" applyBorder="1"/>
    <xf numFmtId="0" fontId="9" fillId="0" borderId="80" xfId="0" applyFont="1" applyBorder="1"/>
    <xf numFmtId="0" fontId="9" fillId="0" borderId="26" xfId="0" applyFont="1" applyBorder="1"/>
    <xf numFmtId="0" fontId="11" fillId="0" borderId="87" xfId="0" applyFont="1" applyFill="1" applyBorder="1" applyAlignment="1">
      <alignment horizontal="center" vertical="center" wrapText="1"/>
    </xf>
    <xf numFmtId="0" fontId="9" fillId="0" borderId="27" xfId="0" applyFont="1" applyFill="1" applyBorder="1"/>
    <xf numFmtId="0" fontId="11" fillId="2" borderId="13" xfId="0" applyFont="1" applyFill="1" applyBorder="1" applyAlignment="1">
      <alignment horizontal="center" vertical="center" wrapText="1"/>
    </xf>
    <xf numFmtId="0" fontId="9" fillId="0" borderId="14" xfId="0" applyFont="1" applyBorder="1"/>
    <xf numFmtId="0" fontId="9" fillId="0" borderId="15" xfId="0" applyFont="1" applyBorder="1"/>
    <xf numFmtId="0" fontId="4" fillId="2" borderId="31" xfId="0" applyFont="1" applyFill="1" applyBorder="1" applyAlignment="1">
      <alignment horizontal="center"/>
    </xf>
    <xf numFmtId="0" fontId="9" fillId="0" borderId="32" xfId="0" applyFont="1" applyBorder="1"/>
    <xf numFmtId="0" fontId="9" fillId="0" borderId="33" xfId="0" applyFont="1" applyBorder="1"/>
    <xf numFmtId="0" fontId="13" fillId="2" borderId="77" xfId="0" applyFont="1" applyFill="1" applyBorder="1" applyAlignment="1">
      <alignment horizontal="center" vertical="center" wrapText="1"/>
    </xf>
    <xf numFmtId="0" fontId="9" fillId="0" borderId="77" xfId="0" applyFont="1" applyBorder="1"/>
    <xf numFmtId="0" fontId="17" fillId="0" borderId="37" xfId="0" applyFont="1" applyFill="1" applyBorder="1" applyAlignment="1">
      <alignment horizontal="center" vertical="center" wrapText="1"/>
    </xf>
    <xf numFmtId="0" fontId="18" fillId="0" borderId="86" xfId="0" applyFont="1" applyFill="1" applyBorder="1"/>
    <xf numFmtId="0" fontId="17" fillId="2" borderId="17" xfId="0" applyFont="1" applyFill="1" applyBorder="1" applyAlignment="1">
      <alignment horizontal="center" vertical="center"/>
    </xf>
    <xf numFmtId="0" fontId="7" fillId="2" borderId="16" xfId="0" applyFont="1" applyFill="1" applyBorder="1" applyAlignment="1">
      <alignment horizontal="center" vertical="center" wrapText="1"/>
    </xf>
    <xf numFmtId="0" fontId="13" fillId="2" borderId="50" xfId="0" applyFont="1" applyFill="1" applyBorder="1" applyAlignment="1">
      <alignment horizontal="center" vertical="center" wrapText="1"/>
    </xf>
    <xf numFmtId="0" fontId="7" fillId="2" borderId="28" xfId="0" applyFont="1" applyFill="1" applyBorder="1" applyAlignment="1">
      <alignment horizontal="center" vertical="center" wrapText="1"/>
    </xf>
    <xf numFmtId="0" fontId="9" fillId="0" borderId="34" xfId="0" applyFont="1" applyBorder="1"/>
    <xf numFmtId="0" fontId="6" fillId="0" borderId="36" xfId="0" applyFont="1" applyFill="1" applyBorder="1" applyAlignment="1">
      <alignment horizontal="center" vertical="center" wrapText="1"/>
    </xf>
    <xf numFmtId="0" fontId="18" fillId="0" borderId="82" xfId="0" applyFont="1" applyFill="1" applyBorder="1"/>
    <xf numFmtId="0" fontId="17" fillId="2" borderId="17" xfId="0" applyFont="1" applyFill="1" applyBorder="1" applyAlignment="1">
      <alignment horizontal="center" vertical="center" wrapText="1"/>
    </xf>
    <xf numFmtId="0" fontId="18" fillId="0" borderId="79" xfId="0" applyFont="1" applyBorder="1"/>
    <xf numFmtId="0" fontId="9" fillId="0" borderId="88" xfId="0" applyFont="1" applyBorder="1"/>
    <xf numFmtId="0" fontId="9" fillId="0" borderId="69" xfId="0" applyFont="1" applyBorder="1"/>
    <xf numFmtId="0" fontId="4" fillId="2" borderId="2" xfId="0" applyFont="1" applyFill="1" applyBorder="1" applyAlignment="1">
      <alignment horizontal="center"/>
    </xf>
    <xf numFmtId="0" fontId="9" fillId="0" borderId="5" xfId="0" applyFont="1" applyBorder="1"/>
    <xf numFmtId="0" fontId="9" fillId="0" borderId="8" xfId="0" applyFont="1" applyBorder="1"/>
    <xf numFmtId="0" fontId="9" fillId="0" borderId="12" xfId="0" applyFont="1" applyBorder="1"/>
    <xf numFmtId="0" fontId="9" fillId="0" borderId="62" xfId="0" applyFont="1" applyBorder="1"/>
    <xf numFmtId="0" fontId="9" fillId="0" borderId="63" xfId="0" applyFont="1" applyBorder="1"/>
    <xf numFmtId="0" fontId="9" fillId="0" borderId="64" xfId="0" applyFont="1" applyBorder="1"/>
    <xf numFmtId="0" fontId="14" fillId="2" borderId="16" xfId="0" applyFont="1" applyFill="1" applyBorder="1" applyAlignment="1">
      <alignment horizontal="center" vertical="center" wrapText="1"/>
    </xf>
    <xf numFmtId="0" fontId="9" fillId="0" borderId="38" xfId="0" applyFont="1" applyBorder="1"/>
    <xf numFmtId="0" fontId="6" fillId="0" borderId="87" xfId="0" applyFont="1" applyFill="1" applyBorder="1" applyAlignment="1">
      <alignment horizontal="center" vertical="center" wrapText="1"/>
    </xf>
    <xf numFmtId="0" fontId="17" fillId="0" borderId="87" xfId="0" applyFont="1" applyFill="1" applyBorder="1" applyAlignment="1">
      <alignment horizontal="center" vertical="center" wrapText="1"/>
    </xf>
    <xf numFmtId="0" fontId="18" fillId="0" borderId="80" xfId="0" applyFont="1" applyBorder="1"/>
    <xf numFmtId="0" fontId="9" fillId="0" borderId="78" xfId="0" applyFont="1" applyBorder="1"/>
    <xf numFmtId="0" fontId="17" fillId="2" borderId="50" xfId="0" applyFont="1" applyFill="1" applyBorder="1" applyAlignment="1">
      <alignment horizontal="center" vertical="center"/>
    </xf>
    <xf numFmtId="0" fontId="17" fillId="2" borderId="56" xfId="0" applyFont="1" applyFill="1" applyBorder="1" applyAlignment="1">
      <alignment horizontal="center" vertical="center"/>
    </xf>
    <xf numFmtId="9" fontId="4" fillId="2" borderId="91" xfId="1" applyFont="1" applyFill="1" applyBorder="1" applyAlignment="1">
      <alignment horizontal="center" vertical="center" wrapText="1"/>
    </xf>
    <xf numFmtId="9" fontId="4" fillId="2" borderId="92" xfId="1" applyFont="1" applyFill="1" applyBorder="1" applyAlignment="1">
      <alignment horizontal="center" vertical="center" wrapText="1"/>
    </xf>
    <xf numFmtId="0" fontId="6" fillId="2" borderId="91" xfId="0" applyFont="1" applyFill="1" applyBorder="1" applyAlignment="1">
      <alignment horizontal="center" vertical="center" wrapText="1"/>
    </xf>
    <xf numFmtId="0" fontId="17" fillId="2" borderId="92" xfId="0" applyFont="1" applyFill="1" applyBorder="1" applyAlignment="1">
      <alignment horizontal="center" vertical="center" wrapText="1"/>
    </xf>
    <xf numFmtId="0" fontId="4" fillId="2" borderId="91" xfId="0" applyFont="1" applyFill="1" applyBorder="1" applyAlignment="1">
      <alignment horizontal="center" vertical="center" wrapText="1"/>
    </xf>
    <xf numFmtId="0" fontId="4" fillId="2" borderId="92" xfId="0" applyFont="1" applyFill="1" applyBorder="1" applyAlignment="1">
      <alignment horizontal="center" vertical="center" wrapText="1"/>
    </xf>
    <xf numFmtId="1" fontId="33" fillId="0" borderId="91" xfId="0" applyNumberFormat="1" applyFont="1" applyFill="1" applyBorder="1" applyAlignment="1">
      <alignment horizontal="center" vertical="center"/>
    </xf>
    <xf numFmtId="1" fontId="33" fillId="0" borderId="92" xfId="0" applyNumberFormat="1" applyFont="1" applyFill="1" applyBorder="1" applyAlignment="1">
      <alignment horizontal="center" vertical="center"/>
    </xf>
    <xf numFmtId="0" fontId="18" fillId="0" borderId="87" xfId="0" applyFont="1" applyFill="1" applyBorder="1"/>
    <xf numFmtId="0" fontId="15" fillId="2" borderId="41" xfId="0" applyFont="1" applyFill="1" applyBorder="1" applyAlignment="1">
      <alignment horizontal="center" vertical="center" wrapText="1"/>
    </xf>
    <xf numFmtId="0" fontId="15" fillId="2" borderId="88" xfId="0" applyFont="1" applyFill="1" applyBorder="1" applyAlignment="1">
      <alignment horizontal="center" vertical="center" wrapText="1"/>
    </xf>
    <xf numFmtId="0" fontId="15" fillId="2" borderId="78" xfId="0" applyFont="1" applyFill="1" applyBorder="1" applyAlignment="1">
      <alignment horizontal="center" vertical="center" wrapText="1"/>
    </xf>
    <xf numFmtId="9" fontId="17" fillId="2" borderId="80" xfId="0" applyNumberFormat="1" applyFont="1" applyFill="1" applyBorder="1" applyAlignment="1">
      <alignment horizontal="center" vertical="center" wrapText="1"/>
    </xf>
    <xf numFmtId="0" fontId="22" fillId="2" borderId="111" xfId="0" applyFont="1" applyFill="1" applyBorder="1" applyAlignment="1">
      <alignment horizontal="center" vertical="center" wrapText="1"/>
    </xf>
    <xf numFmtId="0" fontId="11" fillId="2" borderId="102" xfId="0" applyFont="1" applyFill="1" applyBorder="1" applyAlignment="1">
      <alignment horizontal="center" vertical="center" wrapText="1"/>
    </xf>
    <xf numFmtId="0" fontId="17" fillId="2" borderId="91" xfId="0" applyFont="1" applyFill="1" applyBorder="1" applyAlignment="1">
      <alignment horizontal="center" vertical="center" wrapText="1"/>
    </xf>
    <xf numFmtId="0" fontId="17" fillId="0" borderId="55" xfId="0" applyFont="1" applyFill="1" applyBorder="1" applyAlignment="1">
      <alignment horizontal="center" vertical="center" wrapText="1"/>
    </xf>
    <xf numFmtId="0" fontId="18" fillId="0" borderId="59" xfId="0" applyFont="1" applyFill="1" applyBorder="1"/>
    <xf numFmtId="0" fontId="17" fillId="0" borderId="56" xfId="0" applyFont="1" applyFill="1" applyBorder="1" applyAlignment="1">
      <alignment horizontal="center" vertical="center" wrapText="1"/>
    </xf>
    <xf numFmtId="0" fontId="18" fillId="0" borderId="40" xfId="0" applyFont="1" applyFill="1" applyBorder="1"/>
    <xf numFmtId="0" fontId="18" fillId="0" borderId="89" xfId="0" applyFont="1" applyBorder="1"/>
    <xf numFmtId="1" fontId="9" fillId="0" borderId="91" xfId="0" applyNumberFormat="1" applyFont="1" applyFill="1" applyBorder="1" applyAlignment="1">
      <alignment horizontal="center" vertical="center"/>
    </xf>
    <xf numFmtId="1" fontId="9" fillId="0" borderId="92" xfId="0" applyNumberFormat="1" applyFont="1" applyFill="1" applyBorder="1" applyAlignment="1">
      <alignment horizontal="center" vertical="center"/>
    </xf>
    <xf numFmtId="9" fontId="33" fillId="0" borderId="91" xfId="1" applyFont="1" applyFill="1" applyBorder="1" applyAlignment="1">
      <alignment horizontal="center" vertical="center"/>
    </xf>
    <xf numFmtId="9" fontId="33" fillId="0" borderId="92" xfId="1" applyFont="1" applyFill="1" applyBorder="1" applyAlignment="1">
      <alignment horizontal="center" vertical="center"/>
    </xf>
    <xf numFmtId="0" fontId="6" fillId="0" borderId="119" xfId="0" applyFont="1" applyFill="1" applyBorder="1" applyAlignment="1">
      <alignment horizontal="center" vertical="center" wrapText="1"/>
    </xf>
    <xf numFmtId="0" fontId="17" fillId="0" borderId="99" xfId="0" applyFont="1" applyFill="1" applyBorder="1" applyAlignment="1">
      <alignment horizontal="center" vertical="center" wrapText="1"/>
    </xf>
    <xf numFmtId="0" fontId="4" fillId="0" borderId="119" xfId="0" applyFont="1" applyFill="1" applyBorder="1" applyAlignment="1">
      <alignment horizontal="center" vertical="center" wrapText="1"/>
    </xf>
    <xf numFmtId="0" fontId="4" fillId="0" borderId="99" xfId="0" applyFont="1" applyFill="1" applyBorder="1" applyAlignment="1">
      <alignment horizontal="center" vertical="center"/>
    </xf>
    <xf numFmtId="0" fontId="17" fillId="2" borderId="91" xfId="0" applyFont="1" applyFill="1" applyBorder="1" applyAlignment="1">
      <alignment horizontal="center" vertical="center"/>
    </xf>
    <xf numFmtId="0" fontId="17" fillId="2" borderId="92" xfId="0" applyFont="1" applyFill="1" applyBorder="1" applyAlignment="1">
      <alignment horizontal="center" vertical="center"/>
    </xf>
    <xf numFmtId="0" fontId="4" fillId="2" borderId="91" xfId="0" applyFont="1" applyFill="1" applyBorder="1" applyAlignment="1">
      <alignment horizontal="center"/>
    </xf>
    <xf numFmtId="0" fontId="4" fillId="2" borderId="92" xfId="0" applyFont="1" applyFill="1" applyBorder="1" applyAlignment="1">
      <alignment horizontal="center"/>
    </xf>
    <xf numFmtId="1" fontId="4" fillId="2" borderId="91" xfId="0" applyNumberFormat="1" applyFont="1" applyFill="1" applyBorder="1" applyAlignment="1">
      <alignment horizontal="center" vertical="center"/>
    </xf>
    <xf numFmtId="9" fontId="4" fillId="2" borderId="91" xfId="1" applyFont="1" applyFill="1" applyBorder="1" applyAlignment="1">
      <alignment horizontal="center" vertical="center"/>
    </xf>
    <xf numFmtId="9" fontId="4" fillId="2" borderId="92" xfId="1" applyFont="1" applyFill="1" applyBorder="1" applyAlignment="1">
      <alignment horizontal="center" vertical="center"/>
    </xf>
    <xf numFmtId="0" fontId="4" fillId="2" borderId="119" xfId="0" applyFont="1" applyFill="1" applyBorder="1" applyAlignment="1">
      <alignment horizontal="center" vertical="center" wrapText="1"/>
    </xf>
    <xf numFmtId="0" fontId="4" fillId="2" borderId="99" xfId="0" applyFont="1" applyFill="1" applyBorder="1" applyAlignment="1">
      <alignment horizontal="center" vertical="center" wrapText="1"/>
    </xf>
    <xf numFmtId="0" fontId="4" fillId="0" borderId="91" xfId="0" applyFont="1" applyFill="1" applyBorder="1" applyAlignment="1">
      <alignment horizontal="center" vertical="center"/>
    </xf>
    <xf numFmtId="0" fontId="4" fillId="0" borderId="92" xfId="0" applyFont="1" applyFill="1" applyBorder="1" applyAlignment="1">
      <alignment horizontal="center" vertical="center"/>
    </xf>
    <xf numFmtId="0" fontId="25" fillId="2" borderId="119" xfId="0" applyFont="1" applyFill="1" applyBorder="1" applyAlignment="1">
      <alignment horizontal="center" vertical="center" wrapText="1"/>
    </xf>
    <xf numFmtId="0" fontId="4" fillId="2" borderId="118" xfId="0" applyFont="1" applyFill="1" applyBorder="1" applyAlignment="1">
      <alignment horizontal="center" vertical="center" wrapText="1"/>
    </xf>
    <xf numFmtId="0" fontId="4" fillId="2" borderId="103" xfId="0" applyFont="1" applyFill="1" applyBorder="1" applyAlignment="1">
      <alignment horizontal="center"/>
    </xf>
    <xf numFmtId="0" fontId="17" fillId="2" borderId="103" xfId="0" applyFont="1" applyFill="1" applyBorder="1" applyAlignment="1">
      <alignment horizontal="center" vertical="center" wrapText="1"/>
    </xf>
    <xf numFmtId="0" fontId="4" fillId="2" borderId="88" xfId="0" applyFont="1" applyFill="1" applyBorder="1" applyAlignment="1">
      <alignment horizontal="center"/>
    </xf>
    <xf numFmtId="2" fontId="25" fillId="0" borderId="88" xfId="0" applyNumberFormat="1" applyFont="1" applyBorder="1" applyAlignment="1">
      <alignment horizontal="center" vertical="center"/>
    </xf>
    <xf numFmtId="9" fontId="0" fillId="0" borderId="88" xfId="0" applyNumberFormat="1" applyFont="1" applyBorder="1" applyAlignment="1">
      <alignment horizontal="center" vertical="center"/>
    </xf>
    <xf numFmtId="2" fontId="25" fillId="0" borderId="88" xfId="0" applyNumberFormat="1" applyFont="1" applyBorder="1" applyAlignment="1">
      <alignment horizontal="center" vertical="center" wrapText="1"/>
    </xf>
    <xf numFmtId="9" fontId="17" fillId="2" borderId="91" xfId="0" applyNumberFormat="1" applyFont="1" applyFill="1" applyBorder="1" applyAlignment="1">
      <alignment horizontal="center" vertical="center" wrapText="1"/>
    </xf>
    <xf numFmtId="9" fontId="17" fillId="2" borderId="103" xfId="0" applyNumberFormat="1" applyFont="1" applyFill="1" applyBorder="1" applyAlignment="1">
      <alignment horizontal="center" vertical="center" wrapText="1"/>
    </xf>
    <xf numFmtId="9" fontId="17" fillId="2" borderId="92" xfId="0" applyNumberFormat="1" applyFont="1" applyFill="1" applyBorder="1" applyAlignment="1">
      <alignment horizontal="center" vertical="center" wrapText="1"/>
    </xf>
    <xf numFmtId="0" fontId="25" fillId="2" borderId="103" xfId="0" applyFont="1" applyFill="1" applyBorder="1" applyAlignment="1">
      <alignment horizontal="center" vertical="center"/>
    </xf>
    <xf numFmtId="9" fontId="0" fillId="0" borderId="91" xfId="0" applyNumberFormat="1" applyFont="1" applyBorder="1" applyAlignment="1">
      <alignment horizontal="center" vertical="center"/>
    </xf>
    <xf numFmtId="9" fontId="0" fillId="0" borderId="103" xfId="0" applyNumberFormat="1" applyFont="1" applyBorder="1" applyAlignment="1">
      <alignment horizontal="center" vertical="center"/>
    </xf>
    <xf numFmtId="9" fontId="0" fillId="0" borderId="92" xfId="0" applyNumberFormat="1" applyFont="1" applyBorder="1" applyAlignment="1">
      <alignment horizontal="center" vertical="center"/>
    </xf>
    <xf numFmtId="2" fontId="25" fillId="0" borderId="119" xfId="0" applyNumberFormat="1" applyFont="1" applyBorder="1" applyAlignment="1">
      <alignment horizontal="center" vertical="center" wrapText="1"/>
    </xf>
    <xf numFmtId="2" fontId="25" fillId="0" borderId="118" xfId="0" applyNumberFormat="1" applyFont="1" applyBorder="1" applyAlignment="1">
      <alignment horizontal="center" vertical="center" wrapText="1"/>
    </xf>
    <xf numFmtId="2" fontId="25" fillId="0" borderId="99" xfId="0" applyNumberFormat="1" applyFont="1" applyBorder="1" applyAlignment="1">
      <alignment horizontal="center" vertical="center" wrapText="1"/>
    </xf>
    <xf numFmtId="2" fontId="25" fillId="0" borderId="91" xfId="0" applyNumberFormat="1" applyFont="1" applyBorder="1" applyAlignment="1">
      <alignment horizontal="center" vertical="center" wrapText="1"/>
    </xf>
    <xf numFmtId="2" fontId="25" fillId="0" borderId="103" xfId="0" applyNumberFormat="1" applyFont="1" applyBorder="1" applyAlignment="1">
      <alignment horizontal="center" vertical="center" wrapText="1"/>
    </xf>
    <xf numFmtId="2" fontId="25" fillId="0" borderId="92" xfId="0" applyNumberFormat="1" applyFont="1" applyBorder="1" applyAlignment="1">
      <alignment horizontal="center" vertical="center" wrapText="1"/>
    </xf>
    <xf numFmtId="2" fontId="4" fillId="0" borderId="122" xfId="0" applyNumberFormat="1" applyFont="1" applyBorder="1" applyAlignment="1">
      <alignment horizontal="center" vertical="center"/>
    </xf>
    <xf numFmtId="2" fontId="4" fillId="0" borderId="123" xfId="0" applyNumberFormat="1" applyFont="1" applyBorder="1" applyAlignment="1">
      <alignment horizontal="center" vertical="center"/>
    </xf>
    <xf numFmtId="2" fontId="4" fillId="0" borderId="124" xfId="0" applyNumberFormat="1" applyFont="1" applyBorder="1" applyAlignment="1">
      <alignment horizontal="center" vertical="center"/>
    </xf>
    <xf numFmtId="2" fontId="4" fillId="0" borderId="125" xfId="0" applyNumberFormat="1" applyFont="1" applyBorder="1" applyAlignment="1">
      <alignment horizontal="center" vertical="center"/>
    </xf>
    <xf numFmtId="0" fontId="23" fillId="21" borderId="91" xfId="0" applyFont="1" applyFill="1" applyBorder="1" applyAlignment="1">
      <alignment horizontal="center" vertical="center"/>
    </xf>
    <xf numFmtId="0" fontId="23" fillId="21" borderId="92" xfId="0" applyFont="1" applyFill="1" applyBorder="1" applyAlignment="1">
      <alignment horizontal="center" vertical="center"/>
    </xf>
    <xf numFmtId="0" fontId="23" fillId="21" borderId="122" xfId="0" applyFont="1" applyFill="1" applyBorder="1" applyAlignment="1">
      <alignment horizontal="center" vertical="center"/>
    </xf>
    <xf numFmtId="0" fontId="23" fillId="21" borderId="123" xfId="0" applyFont="1" applyFill="1" applyBorder="1" applyAlignment="1">
      <alignment horizontal="center" vertical="center"/>
    </xf>
    <xf numFmtId="9" fontId="0" fillId="0" borderId="126" xfId="0" applyNumberFormat="1" applyFont="1" applyBorder="1" applyAlignment="1">
      <alignment horizontal="center" vertical="center"/>
    </xf>
    <xf numFmtId="9" fontId="0" fillId="0" borderId="127" xfId="0" applyNumberFormat="1" applyFont="1" applyBorder="1" applyAlignment="1">
      <alignment horizontal="center" vertical="center"/>
    </xf>
    <xf numFmtId="2" fontId="4" fillId="0" borderId="124" xfId="0" applyNumberFormat="1" applyFont="1" applyBorder="1" applyAlignment="1">
      <alignment horizontal="center" vertical="center" wrapText="1"/>
    </xf>
    <xf numFmtId="2" fontId="4" fillId="0" borderId="125" xfId="0" applyNumberFormat="1" applyFont="1" applyBorder="1" applyAlignment="1">
      <alignment horizontal="center" vertical="center" wrapText="1"/>
    </xf>
    <xf numFmtId="0" fontId="23" fillId="0" borderId="91" xfId="0" applyFont="1" applyBorder="1" applyAlignment="1">
      <alignment horizontal="center" vertical="center"/>
    </xf>
    <xf numFmtId="0" fontId="8" fillId="2" borderId="113" xfId="0" applyFont="1" applyFill="1" applyBorder="1" applyAlignment="1">
      <alignment horizontal="center" vertical="center" wrapText="1"/>
    </xf>
    <xf numFmtId="0" fontId="8" fillId="2" borderId="114" xfId="0" applyFont="1" applyFill="1" applyBorder="1" applyAlignment="1">
      <alignment horizontal="center" vertical="center" wrapText="1"/>
    </xf>
    <xf numFmtId="0" fontId="8" fillId="2" borderId="115" xfId="0" applyFont="1" applyFill="1" applyBorder="1" applyAlignment="1">
      <alignment horizontal="center" vertical="center" wrapText="1"/>
    </xf>
    <xf numFmtId="0" fontId="8" fillId="2" borderId="140" xfId="0" applyFont="1" applyFill="1" applyBorder="1" applyAlignment="1">
      <alignment horizontal="center" vertical="center" wrapText="1"/>
    </xf>
    <xf numFmtId="0" fontId="8" fillId="2" borderId="88" xfId="0" applyFont="1" applyFill="1" applyBorder="1" applyAlignment="1">
      <alignment horizontal="center" vertical="center" wrapText="1"/>
    </xf>
    <xf numFmtId="0" fontId="8" fillId="2" borderId="141" xfId="0" applyFont="1" applyFill="1" applyBorder="1" applyAlignment="1">
      <alignment horizontal="center" vertical="center" wrapText="1"/>
    </xf>
    <xf numFmtId="0" fontId="8" fillId="2" borderId="117" xfId="0" applyFont="1" applyFill="1" applyBorder="1" applyAlignment="1">
      <alignment horizontal="center" vertical="center" wrapText="1"/>
    </xf>
    <xf numFmtId="0" fontId="8" fillId="2" borderId="90" xfId="0" applyFont="1" applyFill="1" applyBorder="1" applyAlignment="1">
      <alignment horizontal="center" vertical="center" wrapText="1"/>
    </xf>
    <xf numFmtId="0" fontId="8" fillId="2" borderId="116" xfId="0" applyFont="1" applyFill="1" applyBorder="1" applyAlignment="1">
      <alignment horizontal="center" vertical="center" wrapText="1"/>
    </xf>
    <xf numFmtId="0" fontId="0" fillId="0" borderId="88" xfId="0" applyFont="1" applyBorder="1" applyAlignment="1">
      <alignment horizontal="center"/>
    </xf>
    <xf numFmtId="0" fontId="23" fillId="0" borderId="103" xfId="0" applyFont="1" applyBorder="1" applyAlignment="1">
      <alignment horizontal="center" vertical="center" wrapText="1"/>
    </xf>
    <xf numFmtId="0" fontId="23" fillId="0" borderId="92" xfId="0" applyFont="1" applyBorder="1" applyAlignment="1">
      <alignment horizontal="center" vertical="center" wrapText="1"/>
    </xf>
    <xf numFmtId="0" fontId="52" fillId="0" borderId="119" xfId="0" applyFont="1" applyBorder="1" applyAlignment="1">
      <alignment horizontal="center"/>
    </xf>
    <xf numFmtId="0" fontId="52" fillId="0" borderId="142" xfId="0" applyFont="1" applyBorder="1" applyAlignment="1">
      <alignment horizontal="center"/>
    </xf>
    <xf numFmtId="0" fontId="52" fillId="0" borderId="120" xfId="0" applyFont="1" applyBorder="1" applyAlignment="1">
      <alignment horizontal="center"/>
    </xf>
    <xf numFmtId="0" fontId="9" fillId="0" borderId="118" xfId="0" applyFont="1" applyBorder="1" applyAlignment="1">
      <alignment horizontal="center"/>
    </xf>
    <xf numFmtId="0" fontId="9" fillId="0" borderId="63" xfId="0" applyFont="1" applyBorder="1" applyAlignment="1">
      <alignment horizontal="center"/>
    </xf>
    <xf numFmtId="0" fontId="9" fillId="0" borderId="135" xfId="0" applyFont="1" applyBorder="1" applyAlignment="1">
      <alignment horizontal="center"/>
    </xf>
    <xf numFmtId="0" fontId="52" fillId="0" borderId="99" xfId="0" applyFont="1" applyBorder="1" applyAlignment="1">
      <alignment horizontal="center"/>
    </xf>
    <xf numFmtId="0" fontId="52" fillId="0" borderId="143" xfId="0" applyFont="1" applyBorder="1" applyAlignment="1">
      <alignment horizontal="center"/>
    </xf>
    <xf numFmtId="0" fontId="52" fillId="0" borderId="98" xfId="0" applyFont="1" applyBorder="1" applyAlignment="1">
      <alignment horizontal="center"/>
    </xf>
    <xf numFmtId="0" fontId="52" fillId="0" borderId="0" xfId="0" applyFont="1" applyAlignment="1"/>
  </cellXfs>
  <cellStyles count="15">
    <cellStyle name="Millares" xfId="3" builtinId="3"/>
    <cellStyle name="Millares 2" xfId="12"/>
    <cellStyle name="Moneda" xfId="2" builtinId="4"/>
    <cellStyle name="Moneda 2" xfId="11"/>
    <cellStyle name="Normal" xfId="0" builtinId="0"/>
    <cellStyle name="Normal 2" xfId="5"/>
    <cellStyle name="Normal 2 2" xfId="6"/>
    <cellStyle name="Normal 2 3" xfId="7"/>
    <cellStyle name="Normal 3" xfId="4"/>
    <cellStyle name="Normal 3 2" xfId="13"/>
    <cellStyle name="Normal 4" xfId="9"/>
    <cellStyle name="Porcentaje" xfId="1" builtinId="5"/>
    <cellStyle name="Porcentaje 2" xfId="8"/>
    <cellStyle name="Porcentaje 2 2" xfId="14"/>
    <cellStyle name="Porcentaje 3" xfId="10"/>
  </cellStyles>
  <dxfs count="3468">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patternType="solid">
          <fgColor theme="9"/>
          <bgColor theme="9"/>
        </patternFill>
      </fill>
    </dxf>
    <dxf>
      <fill>
        <patternFill patternType="solid">
          <fgColor rgb="FFFFD966"/>
          <bgColor rgb="FFFFD966"/>
        </patternFill>
      </fill>
    </dxf>
    <dxf>
      <fill>
        <patternFill patternType="solid">
          <fgColor rgb="FFFF0000"/>
          <bgColor rgb="FFFF0000"/>
        </patternFill>
      </fill>
    </dxf>
    <dxf>
      <fill>
        <patternFill patternType="solid">
          <fgColor theme="9"/>
          <bgColor theme="9"/>
        </patternFill>
      </fill>
    </dxf>
    <dxf>
      <fill>
        <patternFill patternType="solid">
          <fgColor rgb="FFFFD966"/>
          <bgColor rgb="FFFFD966"/>
        </patternFill>
      </fill>
    </dxf>
    <dxf>
      <fill>
        <patternFill patternType="solid">
          <fgColor rgb="FFFF0000"/>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patternType="solid">
          <fgColor theme="9"/>
          <bgColor theme="9"/>
        </patternFill>
      </fill>
    </dxf>
    <dxf>
      <fill>
        <patternFill patternType="solid">
          <fgColor rgb="FFFFD966"/>
          <bgColor rgb="FFFFD966"/>
        </patternFill>
      </fill>
    </dxf>
    <dxf>
      <fill>
        <patternFill patternType="solid">
          <fgColor rgb="FFFF0000"/>
          <bgColor rgb="FFFF0000"/>
        </patternFill>
      </fill>
    </dxf>
    <dxf>
      <fill>
        <patternFill patternType="solid">
          <fgColor theme="9"/>
          <bgColor theme="9"/>
        </patternFill>
      </fill>
    </dxf>
    <dxf>
      <fill>
        <patternFill patternType="solid">
          <fgColor rgb="FFFFD966"/>
          <bgColor rgb="FFFFD966"/>
        </patternFill>
      </fill>
    </dxf>
    <dxf>
      <fill>
        <patternFill patternType="solid">
          <fgColor rgb="FFFF0000"/>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patternType="solid">
          <fgColor theme="9"/>
          <bgColor theme="9"/>
        </patternFill>
      </fill>
    </dxf>
    <dxf>
      <fill>
        <patternFill patternType="solid">
          <fgColor rgb="FFFFD966"/>
          <bgColor rgb="FFFFD966"/>
        </patternFill>
      </fill>
    </dxf>
    <dxf>
      <fill>
        <patternFill patternType="solid">
          <fgColor rgb="FFFF0000"/>
          <bgColor rgb="FFFF0000"/>
        </patternFill>
      </fill>
    </dxf>
    <dxf>
      <fill>
        <patternFill patternType="solid">
          <fgColor theme="9"/>
          <bgColor theme="9"/>
        </patternFill>
      </fill>
    </dxf>
    <dxf>
      <fill>
        <patternFill patternType="solid">
          <fgColor rgb="FFFFD966"/>
          <bgColor rgb="FFFFD966"/>
        </patternFill>
      </fill>
    </dxf>
    <dxf>
      <fill>
        <patternFill patternType="solid">
          <fgColor rgb="FFFF0000"/>
          <bgColor rgb="FFFF0000"/>
        </patternFill>
      </fill>
    </dxf>
    <dxf>
      <fill>
        <patternFill patternType="solid">
          <fgColor theme="9"/>
          <bgColor theme="9"/>
        </patternFill>
      </fill>
    </dxf>
    <dxf>
      <fill>
        <patternFill patternType="solid">
          <fgColor rgb="FFFFD966"/>
          <bgColor rgb="FFFFD966"/>
        </patternFill>
      </fill>
    </dxf>
    <dxf>
      <fill>
        <patternFill patternType="solid">
          <fgColor rgb="FFFF0000"/>
          <bgColor rgb="FFFF0000"/>
        </patternFill>
      </fill>
    </dxf>
    <dxf>
      <fill>
        <patternFill patternType="solid">
          <fgColor theme="9"/>
          <bgColor theme="9"/>
        </patternFill>
      </fill>
    </dxf>
    <dxf>
      <fill>
        <patternFill patternType="solid">
          <fgColor rgb="FFFFD966"/>
          <bgColor rgb="FFFFD966"/>
        </patternFill>
      </fill>
    </dxf>
    <dxf>
      <fill>
        <patternFill patternType="solid">
          <fgColor rgb="FFFF0000"/>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patternType="solid">
          <fgColor theme="9"/>
          <bgColor theme="9"/>
        </patternFill>
      </fill>
    </dxf>
    <dxf>
      <fill>
        <patternFill patternType="solid">
          <fgColor rgb="FFFFD966"/>
          <bgColor rgb="FFFFD966"/>
        </patternFill>
      </fill>
    </dxf>
    <dxf>
      <fill>
        <patternFill patternType="solid">
          <fgColor rgb="FFFF0000"/>
          <bgColor rgb="FFFF0000"/>
        </patternFill>
      </fill>
    </dxf>
    <dxf>
      <fill>
        <patternFill patternType="solid">
          <fgColor theme="9"/>
          <bgColor theme="9"/>
        </patternFill>
      </fill>
    </dxf>
    <dxf>
      <fill>
        <patternFill patternType="solid">
          <fgColor rgb="FFFFD966"/>
          <bgColor rgb="FFFFD966"/>
        </patternFill>
      </fill>
    </dxf>
    <dxf>
      <fill>
        <patternFill patternType="solid">
          <fgColor rgb="FFFF0000"/>
          <bgColor rgb="FFFF0000"/>
        </patternFill>
      </fill>
    </dxf>
    <dxf>
      <fill>
        <patternFill patternType="solid">
          <fgColor theme="9"/>
          <bgColor theme="9"/>
        </patternFill>
      </fill>
    </dxf>
    <dxf>
      <fill>
        <patternFill patternType="solid">
          <fgColor rgb="FFFFD966"/>
          <bgColor rgb="FFFFD966"/>
        </patternFill>
      </fill>
    </dxf>
    <dxf>
      <fill>
        <patternFill patternType="solid">
          <fgColor rgb="FFFF0000"/>
          <bgColor rgb="FFFF0000"/>
        </patternFill>
      </fill>
    </dxf>
    <dxf>
      <fill>
        <patternFill patternType="solid">
          <fgColor theme="9"/>
          <bgColor theme="9"/>
        </patternFill>
      </fill>
    </dxf>
    <dxf>
      <fill>
        <patternFill patternType="solid">
          <fgColor rgb="FFFFD966"/>
          <bgColor rgb="FFFFD966"/>
        </patternFill>
      </fill>
    </dxf>
    <dxf>
      <fill>
        <patternFill patternType="solid">
          <fgColor rgb="FFFF0000"/>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5</xdr:col>
      <xdr:colOff>656104</xdr:colOff>
      <xdr:row>2</xdr:row>
      <xdr:rowOff>654051</xdr:rowOff>
    </xdr:from>
    <xdr:ext cx="3800475" cy="1343025"/>
    <xdr:pic>
      <xdr:nvPicPr>
        <xdr:cNvPr id="2" name="image2.jpg">
          <a:extLst>
            <a:ext uri="{FF2B5EF4-FFF2-40B4-BE49-F238E27FC236}">
              <a16:creationId xmlns:a16="http://schemas.microsoft.com/office/drawing/2014/main" xmlns="" id="{00000000-0008-0000-0000-000002000000}"/>
            </a:ext>
          </a:extLst>
        </xdr:cNvPr>
        <xdr:cNvPicPr preferRelativeResize="0"/>
      </xdr:nvPicPr>
      <xdr:blipFill>
        <a:blip xmlns:r="http://schemas.openxmlformats.org/officeDocument/2006/relationships" r:embed="rId1" cstate="print"/>
        <a:stretch>
          <a:fillRect/>
        </a:stretch>
      </xdr:blipFill>
      <xdr:spPr>
        <a:xfrm>
          <a:off x="15559928" y="1251698"/>
          <a:ext cx="3800475" cy="1343025"/>
        </a:xfrm>
        <a:prstGeom prst="rect">
          <a:avLst/>
        </a:prstGeom>
        <a:noFill/>
      </xdr:spPr>
    </xdr:pic>
    <xdr:clientData fLocksWithSheet="0"/>
  </xdr:oneCellAnchor>
  <xdr:oneCellAnchor>
    <xdr:from>
      <xdr:col>1</xdr:col>
      <xdr:colOff>85725</xdr:colOff>
      <xdr:row>2</xdr:row>
      <xdr:rowOff>285750</xdr:rowOff>
    </xdr:from>
    <xdr:ext cx="2524125" cy="2657475"/>
    <xdr:pic>
      <xdr:nvPicPr>
        <xdr:cNvPr id="3" name="image1.png" descr="Image result for objetivos de desarrollo sostenible">
          <a:extLst>
            <a:ext uri="{FF2B5EF4-FFF2-40B4-BE49-F238E27FC236}">
              <a16:creationId xmlns:a16="http://schemas.microsoft.com/office/drawing/2014/main" xmlns=""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28575</xdr:colOff>
      <xdr:row>25</xdr:row>
      <xdr:rowOff>28575</xdr:rowOff>
    </xdr:from>
    <xdr:ext cx="2095500" cy="2085975"/>
    <xdr:pic>
      <xdr:nvPicPr>
        <xdr:cNvPr id="4" name="image3.png">
          <a:extLst>
            <a:ext uri="{FF2B5EF4-FFF2-40B4-BE49-F238E27FC236}">
              <a16:creationId xmlns:a16="http://schemas.microsoft.com/office/drawing/2014/main" xmlns=""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57150</xdr:colOff>
      <xdr:row>79</xdr:row>
      <xdr:rowOff>19050</xdr:rowOff>
    </xdr:from>
    <xdr:ext cx="2181225" cy="2381250"/>
    <xdr:pic>
      <xdr:nvPicPr>
        <xdr:cNvPr id="5" name="image3.png">
          <a:extLst>
            <a:ext uri="{FF2B5EF4-FFF2-40B4-BE49-F238E27FC236}">
              <a16:creationId xmlns:a16="http://schemas.microsoft.com/office/drawing/2014/main" xmlns="" id="{00000000-0008-0000-00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66675</xdr:colOff>
      <xdr:row>73</xdr:row>
      <xdr:rowOff>19050</xdr:rowOff>
    </xdr:from>
    <xdr:ext cx="2181225" cy="2362200"/>
    <xdr:pic>
      <xdr:nvPicPr>
        <xdr:cNvPr id="6" name="image3.png">
          <a:extLst>
            <a:ext uri="{FF2B5EF4-FFF2-40B4-BE49-F238E27FC236}">
              <a16:creationId xmlns:a16="http://schemas.microsoft.com/office/drawing/2014/main" xmlns="" id="{00000000-0008-0000-0000-00000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66675</xdr:colOff>
      <xdr:row>67</xdr:row>
      <xdr:rowOff>28575</xdr:rowOff>
    </xdr:from>
    <xdr:ext cx="2181225" cy="2247900"/>
    <xdr:pic>
      <xdr:nvPicPr>
        <xdr:cNvPr id="7" name="image3.png">
          <a:extLst>
            <a:ext uri="{FF2B5EF4-FFF2-40B4-BE49-F238E27FC236}">
              <a16:creationId xmlns:a16="http://schemas.microsoft.com/office/drawing/2014/main" xmlns="" id="{00000000-0008-0000-0000-00000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66675</xdr:colOff>
      <xdr:row>9</xdr:row>
      <xdr:rowOff>38100</xdr:rowOff>
    </xdr:from>
    <xdr:ext cx="2152650" cy="1952625"/>
    <xdr:pic>
      <xdr:nvPicPr>
        <xdr:cNvPr id="8" name="image3.png">
          <a:extLst>
            <a:ext uri="{FF2B5EF4-FFF2-40B4-BE49-F238E27FC236}">
              <a16:creationId xmlns:a16="http://schemas.microsoft.com/office/drawing/2014/main" xmlns="" id="{00000000-0008-0000-0000-000008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9525</xdr:colOff>
      <xdr:row>10</xdr:row>
      <xdr:rowOff>9525</xdr:rowOff>
    </xdr:from>
    <xdr:ext cx="2219325" cy="1905000"/>
    <xdr:pic>
      <xdr:nvPicPr>
        <xdr:cNvPr id="9" name="image3.png">
          <a:extLst>
            <a:ext uri="{FF2B5EF4-FFF2-40B4-BE49-F238E27FC236}">
              <a16:creationId xmlns:a16="http://schemas.microsoft.com/office/drawing/2014/main" xmlns="" id="{00000000-0008-0000-0000-00000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38100</xdr:colOff>
      <xdr:row>11</xdr:row>
      <xdr:rowOff>38100</xdr:rowOff>
    </xdr:from>
    <xdr:ext cx="2181225" cy="1857375"/>
    <xdr:pic>
      <xdr:nvPicPr>
        <xdr:cNvPr id="10" name="image3.png">
          <a:extLst>
            <a:ext uri="{FF2B5EF4-FFF2-40B4-BE49-F238E27FC236}">
              <a16:creationId xmlns:a16="http://schemas.microsoft.com/office/drawing/2014/main" xmlns="" id="{00000000-0008-0000-0000-00000A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85725</xdr:colOff>
      <xdr:row>16</xdr:row>
      <xdr:rowOff>66675</xdr:rowOff>
    </xdr:from>
    <xdr:ext cx="1962150" cy="1952625"/>
    <xdr:pic>
      <xdr:nvPicPr>
        <xdr:cNvPr id="11" name="image3.png">
          <a:extLst>
            <a:ext uri="{FF2B5EF4-FFF2-40B4-BE49-F238E27FC236}">
              <a16:creationId xmlns:a16="http://schemas.microsoft.com/office/drawing/2014/main" xmlns="" id="{00000000-0008-0000-0000-00000B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19050</xdr:colOff>
      <xdr:row>19</xdr:row>
      <xdr:rowOff>38100</xdr:rowOff>
    </xdr:from>
    <xdr:ext cx="2085975" cy="2152650"/>
    <xdr:pic>
      <xdr:nvPicPr>
        <xdr:cNvPr id="12" name="image3.png">
          <a:extLst>
            <a:ext uri="{FF2B5EF4-FFF2-40B4-BE49-F238E27FC236}">
              <a16:creationId xmlns:a16="http://schemas.microsoft.com/office/drawing/2014/main" xmlns="" id="{00000000-0008-0000-0000-00000C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38100</xdr:colOff>
      <xdr:row>84</xdr:row>
      <xdr:rowOff>9525</xdr:rowOff>
    </xdr:from>
    <xdr:ext cx="2171700" cy="2190750"/>
    <xdr:pic>
      <xdr:nvPicPr>
        <xdr:cNvPr id="13" name="image3.png">
          <a:extLst>
            <a:ext uri="{FF2B5EF4-FFF2-40B4-BE49-F238E27FC236}">
              <a16:creationId xmlns:a16="http://schemas.microsoft.com/office/drawing/2014/main" xmlns="" id="{00000000-0008-0000-0000-00000D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57150</xdr:colOff>
      <xdr:row>63</xdr:row>
      <xdr:rowOff>619125</xdr:rowOff>
    </xdr:from>
    <xdr:ext cx="2171700" cy="2952750"/>
    <xdr:pic>
      <xdr:nvPicPr>
        <xdr:cNvPr id="14" name="image3.png">
          <a:extLst>
            <a:ext uri="{FF2B5EF4-FFF2-40B4-BE49-F238E27FC236}">
              <a16:creationId xmlns:a16="http://schemas.microsoft.com/office/drawing/2014/main" xmlns="" id="{00000000-0008-0000-0000-00000E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38100</xdr:colOff>
      <xdr:row>74</xdr:row>
      <xdr:rowOff>47625</xdr:rowOff>
    </xdr:from>
    <xdr:ext cx="2200275" cy="2400300"/>
    <xdr:pic>
      <xdr:nvPicPr>
        <xdr:cNvPr id="15" name="image3.png">
          <a:extLst>
            <a:ext uri="{FF2B5EF4-FFF2-40B4-BE49-F238E27FC236}">
              <a16:creationId xmlns:a16="http://schemas.microsoft.com/office/drawing/2014/main" xmlns="" id="{00000000-0008-0000-0000-00000F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47625</xdr:colOff>
      <xdr:row>78</xdr:row>
      <xdr:rowOff>219075</xdr:rowOff>
    </xdr:from>
    <xdr:ext cx="2162175" cy="2314575"/>
    <xdr:pic>
      <xdr:nvPicPr>
        <xdr:cNvPr id="16" name="image3.png">
          <a:extLst>
            <a:ext uri="{FF2B5EF4-FFF2-40B4-BE49-F238E27FC236}">
              <a16:creationId xmlns:a16="http://schemas.microsoft.com/office/drawing/2014/main" xmlns="" id="{00000000-0008-0000-0000-000010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47625</xdr:colOff>
      <xdr:row>7</xdr:row>
      <xdr:rowOff>57150</xdr:rowOff>
    </xdr:from>
    <xdr:ext cx="2181225" cy="1800225"/>
    <xdr:pic>
      <xdr:nvPicPr>
        <xdr:cNvPr id="17" name="image3.png">
          <a:extLst>
            <a:ext uri="{FF2B5EF4-FFF2-40B4-BE49-F238E27FC236}">
              <a16:creationId xmlns:a16="http://schemas.microsoft.com/office/drawing/2014/main" xmlns="" id="{00000000-0008-0000-0000-000011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19050</xdr:colOff>
      <xdr:row>86</xdr:row>
      <xdr:rowOff>28575</xdr:rowOff>
    </xdr:from>
    <xdr:ext cx="2190750" cy="2533650"/>
    <xdr:pic>
      <xdr:nvPicPr>
        <xdr:cNvPr id="18" name="image3.png">
          <a:extLst>
            <a:ext uri="{FF2B5EF4-FFF2-40B4-BE49-F238E27FC236}">
              <a16:creationId xmlns:a16="http://schemas.microsoft.com/office/drawing/2014/main" xmlns="" id="{00000000-0008-0000-0000-00001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57150</xdr:colOff>
      <xdr:row>27</xdr:row>
      <xdr:rowOff>38100</xdr:rowOff>
    </xdr:from>
    <xdr:ext cx="2047875" cy="2095500"/>
    <xdr:pic>
      <xdr:nvPicPr>
        <xdr:cNvPr id="19" name="image3.png">
          <a:extLst>
            <a:ext uri="{FF2B5EF4-FFF2-40B4-BE49-F238E27FC236}">
              <a16:creationId xmlns:a16="http://schemas.microsoft.com/office/drawing/2014/main" xmlns="" id="{00000000-0008-0000-0000-00001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38100</xdr:colOff>
      <xdr:row>87</xdr:row>
      <xdr:rowOff>38100</xdr:rowOff>
    </xdr:from>
    <xdr:ext cx="2219325" cy="2657475"/>
    <xdr:pic>
      <xdr:nvPicPr>
        <xdr:cNvPr id="20" name="image3.png">
          <a:extLst>
            <a:ext uri="{FF2B5EF4-FFF2-40B4-BE49-F238E27FC236}">
              <a16:creationId xmlns:a16="http://schemas.microsoft.com/office/drawing/2014/main" xmlns="" id="{00000000-0008-0000-0000-00001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114300</xdr:colOff>
      <xdr:row>64</xdr:row>
      <xdr:rowOff>142875</xdr:rowOff>
    </xdr:from>
    <xdr:ext cx="2057400" cy="2724150"/>
    <xdr:pic>
      <xdr:nvPicPr>
        <xdr:cNvPr id="21" name="image3.png">
          <a:extLst>
            <a:ext uri="{FF2B5EF4-FFF2-40B4-BE49-F238E27FC236}">
              <a16:creationId xmlns:a16="http://schemas.microsoft.com/office/drawing/2014/main" xmlns="" id="{00000000-0008-0000-0000-00001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47625</xdr:colOff>
      <xdr:row>80</xdr:row>
      <xdr:rowOff>47625</xdr:rowOff>
    </xdr:from>
    <xdr:ext cx="2190750" cy="2343150"/>
    <xdr:pic>
      <xdr:nvPicPr>
        <xdr:cNvPr id="22" name="image3.png">
          <a:extLst>
            <a:ext uri="{FF2B5EF4-FFF2-40B4-BE49-F238E27FC236}">
              <a16:creationId xmlns:a16="http://schemas.microsoft.com/office/drawing/2014/main" xmlns="" id="{00000000-0008-0000-0000-00001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200025</xdr:colOff>
      <xdr:row>51</xdr:row>
      <xdr:rowOff>66675</xdr:rowOff>
    </xdr:from>
    <xdr:ext cx="1733550" cy="1428750"/>
    <xdr:pic>
      <xdr:nvPicPr>
        <xdr:cNvPr id="23" name="image3.png">
          <a:extLst>
            <a:ext uri="{FF2B5EF4-FFF2-40B4-BE49-F238E27FC236}">
              <a16:creationId xmlns:a16="http://schemas.microsoft.com/office/drawing/2014/main" xmlns="" id="{00000000-0008-0000-0000-00001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19050</xdr:colOff>
      <xdr:row>81</xdr:row>
      <xdr:rowOff>47625</xdr:rowOff>
    </xdr:from>
    <xdr:ext cx="2238375" cy="2371725"/>
    <xdr:pic>
      <xdr:nvPicPr>
        <xdr:cNvPr id="24" name="image3.png">
          <a:extLst>
            <a:ext uri="{FF2B5EF4-FFF2-40B4-BE49-F238E27FC236}">
              <a16:creationId xmlns:a16="http://schemas.microsoft.com/office/drawing/2014/main" xmlns="" id="{00000000-0008-0000-0000-000018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66675</xdr:colOff>
      <xdr:row>42</xdr:row>
      <xdr:rowOff>28575</xdr:rowOff>
    </xdr:from>
    <xdr:ext cx="2057400" cy="2095500"/>
    <xdr:pic>
      <xdr:nvPicPr>
        <xdr:cNvPr id="25" name="image3.png">
          <a:extLst>
            <a:ext uri="{FF2B5EF4-FFF2-40B4-BE49-F238E27FC236}">
              <a16:creationId xmlns:a16="http://schemas.microsoft.com/office/drawing/2014/main" xmlns="" id="{00000000-0008-0000-0000-00001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47625</xdr:colOff>
      <xdr:row>82</xdr:row>
      <xdr:rowOff>19050</xdr:rowOff>
    </xdr:from>
    <xdr:ext cx="2181225" cy="2381250"/>
    <xdr:pic>
      <xdr:nvPicPr>
        <xdr:cNvPr id="26" name="image3.png">
          <a:extLst>
            <a:ext uri="{FF2B5EF4-FFF2-40B4-BE49-F238E27FC236}">
              <a16:creationId xmlns:a16="http://schemas.microsoft.com/office/drawing/2014/main" xmlns="" id="{00000000-0008-0000-0000-00001A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47625</xdr:colOff>
      <xdr:row>89</xdr:row>
      <xdr:rowOff>38100</xdr:rowOff>
    </xdr:from>
    <xdr:ext cx="2181225" cy="2133600"/>
    <xdr:pic>
      <xdr:nvPicPr>
        <xdr:cNvPr id="27" name="image3.png">
          <a:extLst>
            <a:ext uri="{FF2B5EF4-FFF2-40B4-BE49-F238E27FC236}">
              <a16:creationId xmlns:a16="http://schemas.microsoft.com/office/drawing/2014/main" xmlns="" id="{00000000-0008-0000-0000-00001B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57150</xdr:colOff>
      <xdr:row>85</xdr:row>
      <xdr:rowOff>19050</xdr:rowOff>
    </xdr:from>
    <xdr:ext cx="2162175" cy="2457450"/>
    <xdr:pic>
      <xdr:nvPicPr>
        <xdr:cNvPr id="28" name="image3.png">
          <a:extLst>
            <a:ext uri="{FF2B5EF4-FFF2-40B4-BE49-F238E27FC236}">
              <a16:creationId xmlns:a16="http://schemas.microsoft.com/office/drawing/2014/main" xmlns="" id="{00000000-0008-0000-0000-00001C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47625</xdr:colOff>
      <xdr:row>65</xdr:row>
      <xdr:rowOff>57150</xdr:rowOff>
    </xdr:from>
    <xdr:ext cx="2162175" cy="2457450"/>
    <xdr:pic>
      <xdr:nvPicPr>
        <xdr:cNvPr id="29" name="image3.png">
          <a:extLst>
            <a:ext uri="{FF2B5EF4-FFF2-40B4-BE49-F238E27FC236}">
              <a16:creationId xmlns:a16="http://schemas.microsoft.com/office/drawing/2014/main" xmlns="" id="{00000000-0008-0000-0000-00001D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200025</xdr:colOff>
      <xdr:row>51</xdr:row>
      <xdr:rowOff>66675</xdr:rowOff>
    </xdr:from>
    <xdr:ext cx="1733550" cy="1428750"/>
    <xdr:pic>
      <xdr:nvPicPr>
        <xdr:cNvPr id="30" name="image3.png">
          <a:extLst>
            <a:ext uri="{FF2B5EF4-FFF2-40B4-BE49-F238E27FC236}">
              <a16:creationId xmlns:a16="http://schemas.microsoft.com/office/drawing/2014/main" xmlns="" id="{00000000-0008-0000-0000-00001E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47625</xdr:colOff>
      <xdr:row>78</xdr:row>
      <xdr:rowOff>219075</xdr:rowOff>
    </xdr:from>
    <xdr:ext cx="2162175" cy="2314575"/>
    <xdr:pic>
      <xdr:nvPicPr>
        <xdr:cNvPr id="31" name="image3.png">
          <a:extLst>
            <a:ext uri="{FF2B5EF4-FFF2-40B4-BE49-F238E27FC236}">
              <a16:creationId xmlns:a16="http://schemas.microsoft.com/office/drawing/2014/main" xmlns="" id="{00000000-0008-0000-0000-00001F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26</xdr:row>
      <xdr:rowOff>0</xdr:rowOff>
    </xdr:from>
    <xdr:ext cx="1981200" cy="1400175"/>
    <xdr:pic>
      <xdr:nvPicPr>
        <xdr:cNvPr id="32" name="image3.png">
          <a:extLst>
            <a:ext uri="{FF2B5EF4-FFF2-40B4-BE49-F238E27FC236}">
              <a16:creationId xmlns:a16="http://schemas.microsoft.com/office/drawing/2014/main" xmlns="" id="{00000000-0008-0000-0000-000020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77</xdr:row>
      <xdr:rowOff>0</xdr:rowOff>
    </xdr:from>
    <xdr:ext cx="1981200" cy="1400175"/>
    <xdr:pic>
      <xdr:nvPicPr>
        <xdr:cNvPr id="33" name="image3.png">
          <a:extLst>
            <a:ext uri="{FF2B5EF4-FFF2-40B4-BE49-F238E27FC236}">
              <a16:creationId xmlns:a16="http://schemas.microsoft.com/office/drawing/2014/main" xmlns="" id="{00000000-0008-0000-0000-000021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88</xdr:row>
      <xdr:rowOff>0</xdr:rowOff>
    </xdr:from>
    <xdr:ext cx="1981200" cy="1400175"/>
    <xdr:pic>
      <xdr:nvPicPr>
        <xdr:cNvPr id="34" name="image3.png">
          <a:extLst>
            <a:ext uri="{FF2B5EF4-FFF2-40B4-BE49-F238E27FC236}">
              <a16:creationId xmlns:a16="http://schemas.microsoft.com/office/drawing/2014/main" xmlns="" id="{00000000-0008-0000-0000-00002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X1000"/>
  <sheetViews>
    <sheetView tabSelected="1" topLeftCell="F1" zoomScale="51" zoomScaleNormal="51" workbookViewId="0">
      <pane xSplit="5" ySplit="7" topLeftCell="K15" activePane="bottomRight" state="frozen"/>
      <selection activeCell="F1" sqref="F1"/>
      <selection pane="topRight" activeCell="K1" sqref="K1"/>
      <selection pane="bottomLeft" activeCell="F8" sqref="F8"/>
      <selection pane="bottomRight" activeCell="CW94" sqref="CW94"/>
    </sheetView>
  </sheetViews>
  <sheetFormatPr baseColWidth="10" defaultColWidth="12.625" defaultRowHeight="15" customHeight="1" x14ac:dyDescent="0.2"/>
  <cols>
    <col min="1" max="1" width="9.625" customWidth="1"/>
    <col min="2" max="2" width="26" customWidth="1"/>
    <col min="3" max="3" width="58.75" customWidth="1"/>
    <col min="4" max="4" width="84.5" customWidth="1"/>
    <col min="5" max="5" width="16.75" customWidth="1"/>
    <col min="6" max="6" width="22.25" customWidth="1"/>
    <col min="7" max="7" width="20.5" customWidth="1"/>
    <col min="8" max="8" width="25.75" customWidth="1"/>
    <col min="9" max="9" width="10.375" customWidth="1"/>
    <col min="10" max="10" width="27.25" customWidth="1"/>
    <col min="11" max="11" width="32.125" customWidth="1"/>
    <col min="12" max="12" width="51.25" hidden="1" customWidth="1"/>
    <col min="13" max="13" width="17.25" customWidth="1"/>
    <col min="14" max="14" width="42.75" hidden="1" customWidth="1"/>
    <col min="15" max="15" width="10.125" hidden="1" customWidth="1"/>
    <col min="16" max="16" width="21.75" hidden="1" customWidth="1"/>
    <col min="17" max="17" width="22.625" hidden="1" customWidth="1"/>
    <col min="18" max="18" width="10.5" hidden="1" customWidth="1"/>
    <col min="19" max="19" width="9.375" hidden="1" customWidth="1"/>
    <col min="20" max="20" width="13.375" hidden="1" customWidth="1"/>
    <col min="21" max="21" width="30.75" hidden="1" customWidth="1"/>
    <col min="22" max="22" width="9.375" hidden="1" customWidth="1"/>
    <col min="23" max="23" width="21.625" hidden="1" customWidth="1"/>
    <col min="24" max="24" width="21.375" hidden="1" customWidth="1"/>
    <col min="25" max="25" width="11.875" hidden="1" customWidth="1"/>
    <col min="26" max="27" width="9.375" hidden="1" customWidth="1"/>
    <col min="28" max="28" width="30.25" hidden="1" customWidth="1"/>
    <col min="29" max="29" width="12.625" hidden="1" customWidth="1"/>
    <col min="30" max="30" width="21.625" hidden="1" customWidth="1"/>
    <col min="31" max="31" width="23.5" hidden="1" customWidth="1"/>
    <col min="32" max="34" width="12.625" hidden="1" customWidth="1"/>
    <col min="35" max="35" width="39" hidden="1" customWidth="1"/>
    <col min="36" max="36" width="12.625" hidden="1" customWidth="1"/>
    <col min="37" max="37" width="24.625" hidden="1" customWidth="1"/>
    <col min="38" max="38" width="24" hidden="1" customWidth="1"/>
    <col min="39" max="40" width="12.625" hidden="1" customWidth="1"/>
    <col min="41" max="41" width="14.25" hidden="1" customWidth="1"/>
    <col min="42" max="42" width="46.125" hidden="1" customWidth="1"/>
    <col min="43" max="43" width="12.625" hidden="1" customWidth="1"/>
    <col min="44" max="44" width="22.125" hidden="1" customWidth="1"/>
    <col min="45" max="45" width="22.875" hidden="1" customWidth="1"/>
    <col min="46" max="48" width="12.625" hidden="1" customWidth="1"/>
    <col min="49" max="49" width="31" hidden="1" customWidth="1"/>
    <col min="50" max="50" width="12.625" hidden="1" customWidth="1"/>
    <col min="51" max="51" width="22" hidden="1" customWidth="1"/>
    <col min="52" max="52" width="21.625" hidden="1" customWidth="1"/>
    <col min="53" max="55" width="12.625" hidden="1" customWidth="1"/>
    <col min="56" max="56" width="35.5" hidden="1" customWidth="1"/>
    <col min="57" max="57" width="12.625" hidden="1" customWidth="1"/>
    <col min="58" max="58" width="24" hidden="1" customWidth="1"/>
    <col min="59" max="59" width="23.5" hidden="1" customWidth="1"/>
    <col min="60" max="62" width="12.625" hidden="1" customWidth="1"/>
    <col min="63" max="63" width="36.5" hidden="1" customWidth="1"/>
    <col min="64" max="64" width="0" hidden="1" customWidth="1"/>
    <col min="65" max="65" width="27.375" hidden="1" customWidth="1"/>
    <col min="66" max="66" width="26" hidden="1" customWidth="1"/>
    <col min="67" max="67" width="13.625" style="251" hidden="1" customWidth="1"/>
    <col min="68" max="68" width="0" style="251" hidden="1" customWidth="1"/>
    <col min="69" max="69" width="16.75" hidden="1" customWidth="1"/>
    <col min="70" max="70" width="38.5" hidden="1" customWidth="1"/>
    <col min="71" max="71" width="0" hidden="1" customWidth="1"/>
    <col min="72" max="72" width="21.125" hidden="1" customWidth="1"/>
    <col min="73" max="73" width="24.375" hidden="1" customWidth="1"/>
    <col min="74" max="74" width="16.75" hidden="1" customWidth="1"/>
    <col min="75" max="76" width="0" hidden="1" customWidth="1"/>
    <col min="77" max="77" width="33" hidden="1" customWidth="1"/>
    <col min="78" max="78" width="0" hidden="1" customWidth="1"/>
    <col min="79" max="79" width="24.875" hidden="1" customWidth="1"/>
    <col min="80" max="80" width="25.125" hidden="1" customWidth="1"/>
    <col min="81" max="83" width="0" hidden="1" customWidth="1"/>
    <col min="84" max="84" width="30.875" hidden="1" customWidth="1"/>
    <col min="85" max="85" width="0" hidden="1" customWidth="1"/>
    <col min="86" max="86" width="24" hidden="1" customWidth="1"/>
    <col min="87" max="87" width="20.875" hidden="1" customWidth="1"/>
    <col min="88" max="90" width="0" hidden="1" customWidth="1"/>
    <col min="91" max="91" width="33.375" hidden="1" customWidth="1"/>
    <col min="93" max="93" width="25.75" customWidth="1"/>
    <col min="94" max="94" width="25.5" customWidth="1"/>
    <col min="95" max="95" width="12.875" bestFit="1" customWidth="1"/>
    <col min="97" max="97" width="9.25" customWidth="1"/>
    <col min="98" max="98" width="49.25" hidden="1" customWidth="1"/>
    <col min="99" max="99" width="20.25" customWidth="1"/>
  </cols>
  <sheetData>
    <row r="1" spans="1:99" ht="29.25" customHeight="1" x14ac:dyDescent="0.35">
      <c r="A1" s="1"/>
      <c r="B1" s="2"/>
      <c r="C1" s="2"/>
      <c r="D1" s="2"/>
      <c r="E1" s="3"/>
      <c r="F1" s="2"/>
      <c r="G1" s="4"/>
      <c r="H1" s="5"/>
      <c r="I1" s="6"/>
      <c r="J1" s="7"/>
      <c r="K1" s="6"/>
      <c r="L1" s="6"/>
      <c r="M1" s="6"/>
      <c r="N1" s="58"/>
      <c r="O1" s="2"/>
      <c r="P1" s="2"/>
      <c r="Q1" s="2"/>
      <c r="R1" s="2"/>
      <c r="S1" s="2"/>
      <c r="T1" s="2"/>
      <c r="U1" s="2"/>
      <c r="V1" s="2"/>
      <c r="W1" s="2"/>
      <c r="X1" s="2"/>
      <c r="Y1" s="2"/>
      <c r="Z1" s="2"/>
      <c r="AA1" s="2"/>
    </row>
    <row r="2" spans="1:99" ht="23.25" customHeight="1" thickBot="1" x14ac:dyDescent="0.4">
      <c r="A2" s="2"/>
      <c r="B2" s="2"/>
      <c r="C2" s="2"/>
      <c r="D2" s="2"/>
      <c r="E2" s="3"/>
      <c r="F2" s="2"/>
      <c r="G2" s="4"/>
      <c r="H2" s="5"/>
      <c r="I2" s="364"/>
      <c r="J2" s="7"/>
      <c r="K2" s="6"/>
      <c r="L2" s="6"/>
      <c r="M2" s="6"/>
      <c r="N2" s="58"/>
      <c r="O2" s="2"/>
      <c r="P2" s="2"/>
      <c r="Q2" s="2"/>
      <c r="R2" s="2"/>
      <c r="S2" s="2"/>
      <c r="T2" s="2"/>
      <c r="U2" s="2"/>
      <c r="V2" s="2"/>
      <c r="W2" s="2"/>
      <c r="X2" s="2"/>
      <c r="Y2" s="2"/>
      <c r="Z2" s="2"/>
      <c r="AA2" s="2"/>
    </row>
    <row r="3" spans="1:99" ht="74.25" customHeight="1" x14ac:dyDescent="0.25">
      <c r="A3" s="2"/>
      <c r="B3" s="472" t="s">
        <v>0</v>
      </c>
      <c r="C3" s="473"/>
      <c r="D3" s="474"/>
      <c r="E3" s="605" t="s">
        <v>892</v>
      </c>
      <c r="F3" s="606"/>
      <c r="G3" s="606"/>
      <c r="H3" s="606"/>
      <c r="I3" s="606"/>
      <c r="J3" s="606"/>
      <c r="K3" s="606"/>
      <c r="L3" s="606"/>
      <c r="M3" s="606"/>
      <c r="N3" s="606"/>
      <c r="O3" s="606"/>
      <c r="P3" s="606"/>
      <c r="Q3" s="606"/>
      <c r="R3" s="606"/>
      <c r="S3" s="606"/>
      <c r="T3" s="606"/>
      <c r="U3" s="606"/>
      <c r="V3" s="606"/>
      <c r="W3" s="606"/>
      <c r="X3" s="606"/>
      <c r="Y3" s="606"/>
      <c r="Z3" s="606"/>
      <c r="AA3" s="606"/>
      <c r="AB3" s="606"/>
      <c r="AC3" s="606"/>
      <c r="AD3" s="606"/>
      <c r="AE3" s="606"/>
      <c r="AF3" s="606"/>
      <c r="AG3" s="606"/>
      <c r="AH3" s="606"/>
      <c r="AI3" s="606"/>
      <c r="AJ3" s="606"/>
      <c r="AK3" s="606"/>
      <c r="AL3" s="606"/>
      <c r="AM3" s="606"/>
      <c r="AN3" s="606"/>
      <c r="AO3" s="606"/>
      <c r="AP3" s="606"/>
      <c r="AQ3" s="606"/>
      <c r="AR3" s="606"/>
      <c r="AS3" s="606"/>
      <c r="AT3" s="606"/>
      <c r="AU3" s="606"/>
      <c r="AV3" s="606"/>
      <c r="AW3" s="606"/>
      <c r="AX3" s="606"/>
      <c r="AY3" s="606"/>
      <c r="AZ3" s="606"/>
      <c r="BA3" s="606"/>
      <c r="BB3" s="606"/>
      <c r="BC3" s="606"/>
      <c r="BD3" s="606"/>
      <c r="BE3" s="606"/>
      <c r="BF3" s="606"/>
      <c r="BG3" s="606"/>
      <c r="BH3" s="606"/>
      <c r="BI3" s="606"/>
      <c r="BJ3" s="606"/>
      <c r="BK3" s="606"/>
      <c r="BL3" s="606"/>
      <c r="BM3" s="606"/>
      <c r="BN3" s="606"/>
      <c r="BO3" s="606"/>
      <c r="BP3" s="606"/>
      <c r="BQ3" s="606"/>
      <c r="BR3" s="606"/>
      <c r="BS3" s="606"/>
      <c r="BT3" s="606"/>
      <c r="BU3" s="606"/>
      <c r="BV3" s="606"/>
      <c r="BW3" s="606"/>
      <c r="BX3" s="606"/>
      <c r="BY3" s="606"/>
      <c r="BZ3" s="606"/>
      <c r="CA3" s="606"/>
      <c r="CB3" s="606"/>
      <c r="CC3" s="606"/>
      <c r="CD3" s="606"/>
      <c r="CE3" s="606"/>
      <c r="CF3" s="606"/>
      <c r="CG3" s="606"/>
      <c r="CH3" s="606"/>
      <c r="CI3" s="606"/>
      <c r="CJ3" s="606"/>
      <c r="CK3" s="606"/>
      <c r="CL3" s="606"/>
      <c r="CM3" s="606"/>
      <c r="CN3" s="606"/>
      <c r="CO3" s="606"/>
      <c r="CP3" s="606"/>
      <c r="CQ3" s="606"/>
      <c r="CR3" s="606"/>
      <c r="CS3" s="606"/>
      <c r="CT3" s="606"/>
      <c r="CU3" s="607"/>
    </row>
    <row r="4" spans="1:99" ht="63" customHeight="1" x14ac:dyDescent="0.25">
      <c r="A4" s="2"/>
      <c r="B4" s="475"/>
      <c r="C4" s="476"/>
      <c r="D4" s="477"/>
      <c r="E4" s="608"/>
      <c r="F4" s="609"/>
      <c r="G4" s="609"/>
      <c r="H4" s="609"/>
      <c r="I4" s="609"/>
      <c r="J4" s="609"/>
      <c r="K4" s="609"/>
      <c r="L4" s="609"/>
      <c r="M4" s="609"/>
      <c r="N4" s="609"/>
      <c r="O4" s="609"/>
      <c r="P4" s="609"/>
      <c r="Q4" s="609"/>
      <c r="R4" s="609"/>
      <c r="S4" s="609"/>
      <c r="T4" s="609"/>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c r="AT4" s="609"/>
      <c r="AU4" s="609"/>
      <c r="AV4" s="609"/>
      <c r="AW4" s="609"/>
      <c r="AX4" s="609"/>
      <c r="AY4" s="609"/>
      <c r="AZ4" s="609"/>
      <c r="BA4" s="609"/>
      <c r="BB4" s="609"/>
      <c r="BC4" s="609"/>
      <c r="BD4" s="609"/>
      <c r="BE4" s="609"/>
      <c r="BF4" s="609"/>
      <c r="BG4" s="609"/>
      <c r="BH4" s="609"/>
      <c r="BI4" s="609"/>
      <c r="BJ4" s="609"/>
      <c r="BK4" s="609"/>
      <c r="BL4" s="609"/>
      <c r="BM4" s="609"/>
      <c r="BN4" s="609"/>
      <c r="BO4" s="609"/>
      <c r="BP4" s="609"/>
      <c r="BQ4" s="609"/>
      <c r="BR4" s="609"/>
      <c r="BS4" s="609"/>
      <c r="BT4" s="609"/>
      <c r="BU4" s="609"/>
      <c r="BV4" s="609"/>
      <c r="BW4" s="609"/>
      <c r="BX4" s="609"/>
      <c r="BY4" s="609"/>
      <c r="BZ4" s="609"/>
      <c r="CA4" s="609"/>
      <c r="CB4" s="609"/>
      <c r="CC4" s="609"/>
      <c r="CD4" s="609"/>
      <c r="CE4" s="609"/>
      <c r="CF4" s="609"/>
      <c r="CG4" s="609"/>
      <c r="CH4" s="609"/>
      <c r="CI4" s="609"/>
      <c r="CJ4" s="609"/>
      <c r="CK4" s="609"/>
      <c r="CL4" s="609"/>
      <c r="CM4" s="609"/>
      <c r="CN4" s="609"/>
      <c r="CO4" s="609"/>
      <c r="CP4" s="609"/>
      <c r="CQ4" s="609"/>
      <c r="CR4" s="609"/>
      <c r="CS4" s="609"/>
      <c r="CT4" s="609"/>
      <c r="CU4" s="610"/>
    </row>
    <row r="5" spans="1:99" ht="39" customHeight="1" thickBot="1" x14ac:dyDescent="0.3">
      <c r="A5" s="2"/>
      <c r="B5" s="478"/>
      <c r="C5" s="479"/>
      <c r="D5" s="480"/>
      <c r="E5" s="611"/>
      <c r="F5" s="612"/>
      <c r="G5" s="612"/>
      <c r="H5" s="612"/>
      <c r="I5" s="612"/>
      <c r="J5" s="612"/>
      <c r="K5" s="612"/>
      <c r="L5" s="612"/>
      <c r="M5" s="612"/>
      <c r="N5" s="612"/>
      <c r="O5" s="612"/>
      <c r="P5" s="612"/>
      <c r="Q5" s="612"/>
      <c r="R5" s="612"/>
      <c r="S5" s="612"/>
      <c r="T5" s="612"/>
      <c r="U5" s="612"/>
      <c r="V5" s="612"/>
      <c r="W5" s="612"/>
      <c r="X5" s="612"/>
      <c r="Y5" s="612"/>
      <c r="Z5" s="612"/>
      <c r="AA5" s="612"/>
      <c r="AB5" s="612"/>
      <c r="AC5" s="612"/>
      <c r="AD5" s="612"/>
      <c r="AE5" s="612"/>
      <c r="AF5" s="612"/>
      <c r="AG5" s="612"/>
      <c r="AH5" s="612"/>
      <c r="AI5" s="612"/>
      <c r="AJ5" s="612"/>
      <c r="AK5" s="612"/>
      <c r="AL5" s="612"/>
      <c r="AM5" s="612"/>
      <c r="AN5" s="612"/>
      <c r="AO5" s="612"/>
      <c r="AP5" s="612"/>
      <c r="AQ5" s="612"/>
      <c r="AR5" s="612"/>
      <c r="AS5" s="612"/>
      <c r="AT5" s="612"/>
      <c r="AU5" s="612"/>
      <c r="AV5" s="612"/>
      <c r="AW5" s="612"/>
      <c r="AX5" s="612"/>
      <c r="AY5" s="612"/>
      <c r="AZ5" s="612"/>
      <c r="BA5" s="612"/>
      <c r="BB5" s="612"/>
      <c r="BC5" s="612"/>
      <c r="BD5" s="612"/>
      <c r="BE5" s="612"/>
      <c r="BF5" s="612"/>
      <c r="BG5" s="612"/>
      <c r="BH5" s="612"/>
      <c r="BI5" s="612"/>
      <c r="BJ5" s="612"/>
      <c r="BK5" s="612"/>
      <c r="BL5" s="612"/>
      <c r="BM5" s="612"/>
      <c r="BN5" s="612"/>
      <c r="BO5" s="612"/>
      <c r="BP5" s="612"/>
      <c r="BQ5" s="612"/>
      <c r="BR5" s="612"/>
      <c r="BS5" s="612"/>
      <c r="BT5" s="612"/>
      <c r="BU5" s="612"/>
      <c r="BV5" s="612"/>
      <c r="BW5" s="612"/>
      <c r="BX5" s="612"/>
      <c r="BY5" s="612"/>
      <c r="BZ5" s="612"/>
      <c r="CA5" s="612"/>
      <c r="CB5" s="612"/>
      <c r="CC5" s="612"/>
      <c r="CD5" s="612"/>
      <c r="CE5" s="612"/>
      <c r="CF5" s="612"/>
      <c r="CG5" s="612"/>
      <c r="CH5" s="612"/>
      <c r="CI5" s="612"/>
      <c r="CJ5" s="612"/>
      <c r="CK5" s="612"/>
      <c r="CL5" s="612"/>
      <c r="CM5" s="612"/>
      <c r="CN5" s="612"/>
      <c r="CO5" s="612"/>
      <c r="CP5" s="612"/>
      <c r="CQ5" s="612"/>
      <c r="CR5" s="612"/>
      <c r="CS5" s="612"/>
      <c r="CT5" s="612"/>
      <c r="CU5" s="613"/>
    </row>
    <row r="6" spans="1:99" ht="40.5" customHeight="1" thickBot="1" x14ac:dyDescent="0.3">
      <c r="A6" s="8"/>
      <c r="B6" s="495" t="s">
        <v>1</v>
      </c>
      <c r="C6" s="496"/>
      <c r="D6" s="497"/>
      <c r="E6" s="481" t="s">
        <v>2</v>
      </c>
      <c r="F6" s="482" t="s">
        <v>3</v>
      </c>
      <c r="G6" s="484" t="s">
        <v>4</v>
      </c>
      <c r="H6" s="486" t="s">
        <v>5</v>
      </c>
      <c r="I6" s="482" t="s">
        <v>6</v>
      </c>
      <c r="J6" s="493" t="s">
        <v>7</v>
      </c>
      <c r="K6" s="484" t="s">
        <v>8</v>
      </c>
      <c r="L6" s="486" t="s">
        <v>9</v>
      </c>
      <c r="M6" s="488" t="s">
        <v>10</v>
      </c>
      <c r="N6" s="544" t="s">
        <v>240</v>
      </c>
      <c r="O6" s="375" t="s">
        <v>230</v>
      </c>
      <c r="P6" s="376"/>
      <c r="Q6" s="376"/>
      <c r="R6" s="376"/>
      <c r="S6" s="376"/>
      <c r="T6" s="376"/>
      <c r="U6" s="376"/>
      <c r="V6" s="377" t="s">
        <v>231</v>
      </c>
      <c r="W6" s="377"/>
      <c r="X6" s="377"/>
      <c r="Y6" s="377"/>
      <c r="Z6" s="377"/>
      <c r="AA6" s="377"/>
      <c r="AB6" s="377"/>
      <c r="AC6" s="376" t="s">
        <v>232</v>
      </c>
      <c r="AD6" s="376"/>
      <c r="AE6" s="376"/>
      <c r="AF6" s="376"/>
      <c r="AG6" s="376"/>
      <c r="AH6" s="376"/>
      <c r="AI6" s="378"/>
      <c r="AJ6" s="427" t="s">
        <v>233</v>
      </c>
      <c r="AK6" s="428"/>
      <c r="AL6" s="428"/>
      <c r="AM6" s="428"/>
      <c r="AN6" s="428"/>
      <c r="AO6" s="428"/>
      <c r="AP6" s="429"/>
      <c r="AQ6" s="375" t="s">
        <v>454</v>
      </c>
      <c r="AR6" s="376"/>
      <c r="AS6" s="376"/>
      <c r="AT6" s="376"/>
      <c r="AU6" s="376"/>
      <c r="AV6" s="376"/>
      <c r="AW6" s="376"/>
      <c r="AX6" s="377" t="s">
        <v>455</v>
      </c>
      <c r="AY6" s="377"/>
      <c r="AZ6" s="377"/>
      <c r="BA6" s="377"/>
      <c r="BB6" s="377"/>
      <c r="BC6" s="377"/>
      <c r="BD6" s="377"/>
      <c r="BE6" s="376" t="s">
        <v>456</v>
      </c>
      <c r="BF6" s="376"/>
      <c r="BG6" s="376"/>
      <c r="BH6" s="376"/>
      <c r="BI6" s="376"/>
      <c r="BJ6" s="376"/>
      <c r="BK6" s="378"/>
      <c r="BL6" s="427" t="s">
        <v>524</v>
      </c>
      <c r="BM6" s="428"/>
      <c r="BN6" s="428"/>
      <c r="BO6" s="428"/>
      <c r="BP6" s="428"/>
      <c r="BQ6" s="428"/>
      <c r="BR6" s="429"/>
      <c r="BS6" s="375" t="s">
        <v>679</v>
      </c>
      <c r="BT6" s="376"/>
      <c r="BU6" s="376"/>
      <c r="BV6" s="376"/>
      <c r="BW6" s="376"/>
      <c r="BX6" s="376"/>
      <c r="BY6" s="376"/>
      <c r="BZ6" s="377" t="s">
        <v>680</v>
      </c>
      <c r="CA6" s="377"/>
      <c r="CB6" s="377"/>
      <c r="CC6" s="377"/>
      <c r="CD6" s="377"/>
      <c r="CE6" s="377"/>
      <c r="CF6" s="377"/>
      <c r="CG6" s="376" t="s">
        <v>681</v>
      </c>
      <c r="CH6" s="376"/>
      <c r="CI6" s="376"/>
      <c r="CJ6" s="376"/>
      <c r="CK6" s="376"/>
      <c r="CL6" s="376"/>
      <c r="CM6" s="378"/>
      <c r="CN6" s="367" t="s">
        <v>682</v>
      </c>
      <c r="CO6" s="368"/>
      <c r="CP6" s="368"/>
      <c r="CQ6" s="368"/>
      <c r="CR6" s="368"/>
      <c r="CS6" s="368"/>
      <c r="CT6" s="368"/>
      <c r="CU6" s="369"/>
    </row>
    <row r="7" spans="1:99" ht="120" customHeight="1" thickBot="1" x14ac:dyDescent="0.3">
      <c r="A7" s="8"/>
      <c r="B7" s="9" t="s">
        <v>11</v>
      </c>
      <c r="C7" s="10" t="s">
        <v>12</v>
      </c>
      <c r="D7" s="11" t="s">
        <v>13</v>
      </c>
      <c r="E7" s="457"/>
      <c r="F7" s="483"/>
      <c r="G7" s="485"/>
      <c r="H7" s="487"/>
      <c r="I7" s="492"/>
      <c r="J7" s="494"/>
      <c r="K7" s="490"/>
      <c r="L7" s="491"/>
      <c r="M7" s="489"/>
      <c r="N7" s="545"/>
      <c r="O7" s="59" t="s">
        <v>234</v>
      </c>
      <c r="P7" s="38" t="s">
        <v>235</v>
      </c>
      <c r="Q7" s="38" t="s">
        <v>236</v>
      </c>
      <c r="R7" s="38" t="s">
        <v>237</v>
      </c>
      <c r="S7" s="38" t="s">
        <v>238</v>
      </c>
      <c r="T7" s="38" t="s">
        <v>237</v>
      </c>
      <c r="U7" s="77" t="s">
        <v>239</v>
      </c>
      <c r="V7" s="40" t="s">
        <v>234</v>
      </c>
      <c r="W7" s="40" t="s">
        <v>235</v>
      </c>
      <c r="X7" s="40" t="s">
        <v>236</v>
      </c>
      <c r="Y7" s="40" t="s">
        <v>237</v>
      </c>
      <c r="Z7" s="40" t="s">
        <v>238</v>
      </c>
      <c r="AA7" s="40" t="s">
        <v>237</v>
      </c>
      <c r="AB7" s="78" t="s">
        <v>239</v>
      </c>
      <c r="AC7" s="38" t="s">
        <v>234</v>
      </c>
      <c r="AD7" s="38" t="s">
        <v>235</v>
      </c>
      <c r="AE7" s="38" t="s">
        <v>236</v>
      </c>
      <c r="AF7" s="38" t="s">
        <v>237</v>
      </c>
      <c r="AG7" s="38" t="s">
        <v>238</v>
      </c>
      <c r="AH7" s="38" t="s">
        <v>237</v>
      </c>
      <c r="AI7" s="93" t="s">
        <v>239</v>
      </c>
      <c r="AJ7" s="39" t="s">
        <v>234</v>
      </c>
      <c r="AK7" s="39" t="s">
        <v>235</v>
      </c>
      <c r="AL7" s="39" t="s">
        <v>236</v>
      </c>
      <c r="AM7" s="39" t="s">
        <v>237</v>
      </c>
      <c r="AN7" s="39" t="s">
        <v>238</v>
      </c>
      <c r="AO7" s="39" t="s">
        <v>237</v>
      </c>
      <c r="AP7" s="135" t="s">
        <v>239</v>
      </c>
      <c r="AQ7" s="192" t="s">
        <v>234</v>
      </c>
      <c r="AR7" s="193" t="s">
        <v>235</v>
      </c>
      <c r="AS7" s="193" t="s">
        <v>236</v>
      </c>
      <c r="AT7" s="193" t="s">
        <v>237</v>
      </c>
      <c r="AU7" s="193" t="s">
        <v>238</v>
      </c>
      <c r="AV7" s="193" t="s">
        <v>237</v>
      </c>
      <c r="AW7" s="194" t="s">
        <v>239</v>
      </c>
      <c r="AX7" s="195" t="s">
        <v>234</v>
      </c>
      <c r="AY7" s="195" t="s">
        <v>235</v>
      </c>
      <c r="AZ7" s="195" t="s">
        <v>236</v>
      </c>
      <c r="BA7" s="195" t="s">
        <v>237</v>
      </c>
      <c r="BB7" s="195" t="s">
        <v>238</v>
      </c>
      <c r="BC7" s="195" t="s">
        <v>237</v>
      </c>
      <c r="BD7" s="196" t="s">
        <v>239</v>
      </c>
      <c r="BE7" s="193" t="s">
        <v>234</v>
      </c>
      <c r="BF7" s="193" t="s">
        <v>235</v>
      </c>
      <c r="BG7" s="193" t="s">
        <v>236</v>
      </c>
      <c r="BH7" s="193" t="s">
        <v>237</v>
      </c>
      <c r="BI7" s="193" t="s">
        <v>238</v>
      </c>
      <c r="BJ7" s="193" t="s">
        <v>237</v>
      </c>
      <c r="BK7" s="197" t="s">
        <v>239</v>
      </c>
      <c r="BL7" s="198" t="s">
        <v>234</v>
      </c>
      <c r="BM7" s="198" t="s">
        <v>235</v>
      </c>
      <c r="BN7" s="198" t="s">
        <v>236</v>
      </c>
      <c r="BO7" s="198" t="s">
        <v>237</v>
      </c>
      <c r="BP7" s="198" t="s">
        <v>238</v>
      </c>
      <c r="BQ7" s="198" t="s">
        <v>237</v>
      </c>
      <c r="BR7" s="135" t="s">
        <v>239</v>
      </c>
      <c r="BS7" s="192" t="s">
        <v>234</v>
      </c>
      <c r="BT7" s="193" t="s">
        <v>235</v>
      </c>
      <c r="BU7" s="193" t="s">
        <v>236</v>
      </c>
      <c r="BV7" s="193" t="s">
        <v>237</v>
      </c>
      <c r="BW7" s="193" t="s">
        <v>238</v>
      </c>
      <c r="BX7" s="193" t="s">
        <v>237</v>
      </c>
      <c r="BY7" s="194" t="s">
        <v>239</v>
      </c>
      <c r="BZ7" s="195" t="s">
        <v>234</v>
      </c>
      <c r="CA7" s="195" t="s">
        <v>235</v>
      </c>
      <c r="CB7" s="195" t="s">
        <v>236</v>
      </c>
      <c r="CC7" s="195" t="s">
        <v>237</v>
      </c>
      <c r="CD7" s="195" t="s">
        <v>238</v>
      </c>
      <c r="CE7" s="195" t="s">
        <v>237</v>
      </c>
      <c r="CF7" s="196" t="s">
        <v>239</v>
      </c>
      <c r="CG7" s="193" t="s">
        <v>234</v>
      </c>
      <c r="CH7" s="193" t="s">
        <v>235</v>
      </c>
      <c r="CI7" s="193" t="s">
        <v>236</v>
      </c>
      <c r="CJ7" s="193" t="s">
        <v>237</v>
      </c>
      <c r="CK7" s="193" t="s">
        <v>238</v>
      </c>
      <c r="CL7" s="193" t="s">
        <v>237</v>
      </c>
      <c r="CM7" s="338" t="s">
        <v>239</v>
      </c>
      <c r="CN7" s="341" t="s">
        <v>234</v>
      </c>
      <c r="CO7" s="39" t="s">
        <v>235</v>
      </c>
      <c r="CP7" s="39" t="s">
        <v>236</v>
      </c>
      <c r="CQ7" s="39" t="s">
        <v>237</v>
      </c>
      <c r="CR7" s="39" t="s">
        <v>238</v>
      </c>
      <c r="CS7" s="39" t="s">
        <v>237</v>
      </c>
      <c r="CT7" s="342" t="s">
        <v>239</v>
      </c>
      <c r="CU7" s="342" t="s">
        <v>893</v>
      </c>
    </row>
    <row r="8" spans="1:99" ht="126" hidden="1" customHeight="1" thickBot="1" x14ac:dyDescent="0.3">
      <c r="A8" s="2"/>
      <c r="B8" s="12"/>
      <c r="C8" s="13" t="s">
        <v>14</v>
      </c>
      <c r="D8" s="14" t="s">
        <v>15</v>
      </c>
      <c r="E8" s="507" t="s">
        <v>16</v>
      </c>
      <c r="F8" s="438" t="s">
        <v>17</v>
      </c>
      <c r="G8" s="540" t="s">
        <v>18</v>
      </c>
      <c r="H8" s="508" t="s">
        <v>19</v>
      </c>
      <c r="I8" s="24">
        <v>1</v>
      </c>
      <c r="J8" s="230" t="s">
        <v>20</v>
      </c>
      <c r="K8" s="202" t="s">
        <v>21</v>
      </c>
      <c r="L8" s="275" t="s">
        <v>457</v>
      </c>
      <c r="M8" s="134" t="s">
        <v>342</v>
      </c>
      <c r="N8" s="62" t="s">
        <v>241</v>
      </c>
      <c r="O8" s="60"/>
      <c r="P8" s="103" t="s">
        <v>259</v>
      </c>
      <c r="Q8" s="103" t="s">
        <v>259</v>
      </c>
      <c r="R8" s="109" t="s">
        <v>259</v>
      </c>
      <c r="S8" s="109" t="str">
        <f t="shared" ref="S8" si="0">+R8</f>
        <v>N/A</v>
      </c>
      <c r="T8" s="73" t="s">
        <v>259</v>
      </c>
      <c r="U8" s="104" t="s">
        <v>307</v>
      </c>
      <c r="V8" s="37"/>
      <c r="W8" s="103" t="s">
        <v>259</v>
      </c>
      <c r="X8" s="103" t="s">
        <v>259</v>
      </c>
      <c r="Y8" s="109" t="s">
        <v>259</v>
      </c>
      <c r="Z8" s="109" t="str">
        <f t="shared" ref="Z8" si="1">+Y8</f>
        <v>N/A</v>
      </c>
      <c r="AA8" s="73" t="s">
        <v>259</v>
      </c>
      <c r="AB8" s="104" t="s">
        <v>307</v>
      </c>
      <c r="AC8" s="37"/>
      <c r="AD8" s="103" t="s">
        <v>259</v>
      </c>
      <c r="AE8" s="103" t="s">
        <v>259</v>
      </c>
      <c r="AF8" s="109" t="s">
        <v>259</v>
      </c>
      <c r="AG8" s="109" t="str">
        <f t="shared" ref="AG8" si="2">+AF8</f>
        <v>N/A</v>
      </c>
      <c r="AH8" s="73"/>
      <c r="AI8" s="104" t="s">
        <v>307</v>
      </c>
      <c r="AJ8" s="37"/>
      <c r="AK8" s="103" t="s">
        <v>259</v>
      </c>
      <c r="AL8" s="103" t="s">
        <v>259</v>
      </c>
      <c r="AM8" s="109" t="s">
        <v>259</v>
      </c>
      <c r="AN8" s="109" t="str">
        <f t="shared" ref="AN8" si="3">+AM8</f>
        <v>N/A</v>
      </c>
      <c r="AO8" s="106" t="s">
        <v>259</v>
      </c>
      <c r="AP8" s="237" t="s">
        <v>307</v>
      </c>
      <c r="AQ8" s="238"/>
      <c r="AR8" s="239" t="s">
        <v>259</v>
      </c>
      <c r="AS8" s="239" t="s">
        <v>259</v>
      </c>
      <c r="AT8" s="109" t="s">
        <v>259</v>
      </c>
      <c r="AU8" s="109" t="str">
        <f t="shared" ref="AU8" si="4">+AT8</f>
        <v>N/A</v>
      </c>
      <c r="AV8" s="106" t="s">
        <v>259</v>
      </c>
      <c r="AW8" s="183" t="s">
        <v>307</v>
      </c>
      <c r="AX8" s="208"/>
      <c r="AY8" s="103" t="s">
        <v>259</v>
      </c>
      <c r="AZ8" s="103" t="s">
        <v>259</v>
      </c>
      <c r="BA8" s="109" t="s">
        <v>259</v>
      </c>
      <c r="BB8" s="109" t="str">
        <f t="shared" ref="BB8" si="5">+BA8</f>
        <v>N/A</v>
      </c>
      <c r="BC8" s="106" t="s">
        <v>259</v>
      </c>
      <c r="BD8" s="183" t="s">
        <v>307</v>
      </c>
      <c r="BE8" s="161">
        <f>1/$BE$92</f>
        <v>1.7241379310344827E-2</v>
      </c>
      <c r="BF8" s="228">
        <v>1</v>
      </c>
      <c r="BG8" s="228">
        <v>1</v>
      </c>
      <c r="BH8" s="231">
        <f>+BF8/BG8</f>
        <v>1</v>
      </c>
      <c r="BI8" s="109">
        <f>+BH8</f>
        <v>1</v>
      </c>
      <c r="BJ8" s="175">
        <f>+BE8*BI8</f>
        <v>1.7241379310344827E-2</v>
      </c>
      <c r="BK8" s="227" t="s">
        <v>561</v>
      </c>
      <c r="BL8" s="241">
        <f>1/$BL$92</f>
        <v>1.6949152542372881E-2</v>
      </c>
      <c r="BM8" s="228">
        <v>1</v>
      </c>
      <c r="BN8" s="228">
        <v>1</v>
      </c>
      <c r="BO8" s="252">
        <f>+BM8/BN8</f>
        <v>1</v>
      </c>
      <c r="BP8" s="253">
        <f>+BO8</f>
        <v>1</v>
      </c>
      <c r="BQ8" s="175">
        <f>+BL8*BP8</f>
        <v>1.6949152542372881E-2</v>
      </c>
      <c r="BR8" s="227" t="s">
        <v>562</v>
      </c>
      <c r="BS8" s="238"/>
      <c r="BT8" s="103" t="s">
        <v>259</v>
      </c>
      <c r="BU8" s="103" t="s">
        <v>259</v>
      </c>
      <c r="BV8" s="109" t="s">
        <v>259</v>
      </c>
      <c r="BW8" s="109" t="str">
        <f t="shared" ref="BW8" si="6">+BV8</f>
        <v>N/A</v>
      </c>
      <c r="BX8" s="73"/>
      <c r="BY8" s="104" t="s">
        <v>307</v>
      </c>
      <c r="BZ8" s="208"/>
      <c r="CA8" s="103" t="s">
        <v>259</v>
      </c>
      <c r="CB8" s="103" t="s">
        <v>259</v>
      </c>
      <c r="CC8" s="109" t="s">
        <v>259</v>
      </c>
      <c r="CD8" s="109" t="str">
        <f t="shared" ref="CD8" si="7">+CC8</f>
        <v>N/A</v>
      </c>
      <c r="CE8" s="73"/>
      <c r="CF8" s="104" t="s">
        <v>307</v>
      </c>
      <c r="CG8" s="161"/>
      <c r="CH8" s="103" t="s">
        <v>259</v>
      </c>
      <c r="CI8" s="103" t="s">
        <v>259</v>
      </c>
      <c r="CJ8" s="109" t="s">
        <v>259</v>
      </c>
      <c r="CK8" s="109" t="str">
        <f t="shared" ref="CK8" si="8">+CJ8</f>
        <v>N/A</v>
      </c>
      <c r="CL8" s="73"/>
      <c r="CM8" s="104" t="s">
        <v>307</v>
      </c>
      <c r="CN8" s="328"/>
      <c r="CO8" s="116" t="s">
        <v>259</v>
      </c>
      <c r="CP8" s="116" t="s">
        <v>259</v>
      </c>
      <c r="CQ8" s="327" t="s">
        <v>259</v>
      </c>
      <c r="CR8" s="327" t="str">
        <f t="shared" ref="CR8" si="9">+CQ8</f>
        <v>N/A</v>
      </c>
      <c r="CS8" s="339"/>
      <c r="CT8" s="340" t="s">
        <v>307</v>
      </c>
      <c r="CU8" s="136"/>
    </row>
    <row r="9" spans="1:99" ht="160.5" customHeight="1" thickBot="1" x14ac:dyDescent="0.3">
      <c r="A9" s="2"/>
      <c r="B9" s="498"/>
      <c r="C9" s="499"/>
      <c r="D9" s="500"/>
      <c r="E9" s="502"/>
      <c r="F9" s="439"/>
      <c r="G9" s="528"/>
      <c r="H9" s="509"/>
      <c r="I9" s="24">
        <v>2</v>
      </c>
      <c r="J9" s="345" t="s">
        <v>865</v>
      </c>
      <c r="K9" s="199" t="s">
        <v>22</v>
      </c>
      <c r="L9" s="275" t="s">
        <v>23</v>
      </c>
      <c r="M9" s="63" t="s">
        <v>24</v>
      </c>
      <c r="N9" s="61" t="s">
        <v>242</v>
      </c>
      <c r="O9" s="98">
        <f>1/$O$92</f>
        <v>2.6315789473684209E-2</v>
      </c>
      <c r="P9" s="101">
        <f>+(43739-Q9)</f>
        <v>6211</v>
      </c>
      <c r="Q9" s="101">
        <v>37528</v>
      </c>
      <c r="R9" s="109">
        <f>+P9/Q9</f>
        <v>0.16550309102536773</v>
      </c>
      <c r="S9" s="109">
        <v>1</v>
      </c>
      <c r="T9" s="99">
        <f>+S9*O9</f>
        <v>2.6315789473684209E-2</v>
      </c>
      <c r="U9" s="100" t="s">
        <v>313</v>
      </c>
      <c r="V9" s="98">
        <f>1/$V$92</f>
        <v>2.6315789473684209E-2</v>
      </c>
      <c r="W9" s="101">
        <f>+(46642-X9)</f>
        <v>5456</v>
      </c>
      <c r="X9" s="101">
        <v>41186</v>
      </c>
      <c r="Y9" s="109">
        <f>+W9/X9</f>
        <v>0.13247219929102122</v>
      </c>
      <c r="Z9" s="109">
        <v>1</v>
      </c>
      <c r="AA9" s="99">
        <f>+Z9*V9</f>
        <v>2.6315789473684209E-2</v>
      </c>
      <c r="AB9" s="100" t="s">
        <v>314</v>
      </c>
      <c r="AC9" s="98">
        <f>1/$AC$92</f>
        <v>1.9230769230769232E-2</v>
      </c>
      <c r="AD9" s="101">
        <f>+(39285-44573)</f>
        <v>-5288</v>
      </c>
      <c r="AE9" s="101">
        <v>44573</v>
      </c>
      <c r="AF9" s="109">
        <f>+AD9/AE9</f>
        <v>-0.11863684293181971</v>
      </c>
      <c r="AG9" s="109">
        <v>0.6</v>
      </c>
      <c r="AH9" s="99">
        <f>+AC9*AG9</f>
        <v>1.1538461538461539E-2</v>
      </c>
      <c r="AI9" s="100" t="s">
        <v>315</v>
      </c>
      <c r="AJ9" s="98">
        <f>1/$AJ$92</f>
        <v>1.9230769230769232E-2</v>
      </c>
      <c r="AK9" s="102">
        <f>+AD9+W9+P9</f>
        <v>6379</v>
      </c>
      <c r="AL9" s="102">
        <f>+AE9+X9+Q9</f>
        <v>123287</v>
      </c>
      <c r="AM9" s="109">
        <f>+AK9/AL9</f>
        <v>5.1741059479101612E-2</v>
      </c>
      <c r="AN9" s="109">
        <v>1</v>
      </c>
      <c r="AO9" s="174">
        <f>+AJ9*AN9</f>
        <v>1.9230769230769232E-2</v>
      </c>
      <c r="AP9" s="240" t="s">
        <v>316</v>
      </c>
      <c r="AQ9" s="208"/>
      <c r="AR9" s="85">
        <v>-17709</v>
      </c>
      <c r="AS9" s="85">
        <v>42319</v>
      </c>
      <c r="AT9" s="109">
        <f>+AR9/AS9</f>
        <v>-0.41846451948297453</v>
      </c>
      <c r="AU9" s="109">
        <v>0</v>
      </c>
      <c r="AV9" s="57"/>
      <c r="AW9" s="91" t="s">
        <v>600</v>
      </c>
      <c r="AX9" s="57"/>
      <c r="AY9" s="85">
        <v>-12939</v>
      </c>
      <c r="AZ9" s="85">
        <v>46315</v>
      </c>
      <c r="BA9" s="109">
        <f>+AY9/AZ9</f>
        <v>-0.27936953470797798</v>
      </c>
      <c r="BB9" s="109">
        <v>0</v>
      </c>
      <c r="BC9" s="57"/>
      <c r="BD9" s="91" t="s">
        <v>601</v>
      </c>
      <c r="BE9" s="161">
        <f>1/$BE$92</f>
        <v>1.7241379310344827E-2</v>
      </c>
      <c r="BF9" s="85">
        <v>-5047</v>
      </c>
      <c r="BG9" s="85">
        <v>39369</v>
      </c>
      <c r="BH9" s="109">
        <f>+BF9/BG9</f>
        <v>-0.12819731260636541</v>
      </c>
      <c r="BI9" s="109">
        <v>0</v>
      </c>
      <c r="BJ9" s="175">
        <f>+BE9*BI9</f>
        <v>0</v>
      </c>
      <c r="BK9" s="91" t="s">
        <v>602</v>
      </c>
      <c r="BL9" s="241">
        <f>1/$BL$92</f>
        <v>1.6949152542372881E-2</v>
      </c>
      <c r="BM9" s="249">
        <f>+BF9+AY9+AR9</f>
        <v>-35695</v>
      </c>
      <c r="BN9" s="249">
        <f>+BG9+AZ9+AS9</f>
        <v>128003</v>
      </c>
      <c r="BO9" s="253">
        <f>+BM9/BN9</f>
        <v>-0.27886065170347568</v>
      </c>
      <c r="BP9" s="253">
        <v>0</v>
      </c>
      <c r="BQ9" s="175">
        <f>+BL9*BP9</f>
        <v>0</v>
      </c>
      <c r="BR9" s="91" t="s">
        <v>603</v>
      </c>
      <c r="BS9" s="317">
        <f>1/$BS$92</f>
        <v>1.8181818181818181E-2</v>
      </c>
      <c r="BT9" s="85">
        <v>65979</v>
      </c>
      <c r="BU9" s="85">
        <v>66043</v>
      </c>
      <c r="BV9" s="319">
        <f>(+BT9/BU9)-1</f>
        <v>-9.6906560877008108E-4</v>
      </c>
      <c r="BW9" s="109">
        <v>0</v>
      </c>
      <c r="BX9" s="86">
        <f>+BS9*BW9</f>
        <v>0</v>
      </c>
      <c r="BY9" s="128" t="s">
        <v>867</v>
      </c>
      <c r="BZ9" s="91">
        <f>1/$BZ$92</f>
        <v>1.8518518518518517E-2</v>
      </c>
      <c r="CA9" s="85">
        <v>57264</v>
      </c>
      <c r="CB9" s="85">
        <v>62932</v>
      </c>
      <c r="CC9" s="109">
        <f>(+CA9/CB9)-1</f>
        <v>-9.0065467488718021E-2</v>
      </c>
      <c r="CD9" s="109">
        <v>0</v>
      </c>
      <c r="CE9" s="86">
        <f>+BZ9*CD9</f>
        <v>0</v>
      </c>
      <c r="CF9" s="128" t="s">
        <v>868</v>
      </c>
      <c r="CG9" s="161">
        <f>1/$CG$92</f>
        <v>1.6949152542372881E-2</v>
      </c>
      <c r="CH9" s="85">
        <v>72450</v>
      </c>
      <c r="CI9" s="85">
        <v>67831</v>
      </c>
      <c r="CJ9" s="109">
        <f>+CH9/CI9-1</f>
        <v>6.8095708451887837E-2</v>
      </c>
      <c r="CK9" s="109">
        <v>1</v>
      </c>
      <c r="CL9" s="272">
        <f>+CG9*CK9</f>
        <v>1.6949152542372881E-2</v>
      </c>
      <c r="CM9" s="128" t="s">
        <v>869</v>
      </c>
      <c r="CN9" s="270">
        <f>1/$CN$92</f>
        <v>1.6393442622950821E-2</v>
      </c>
      <c r="CO9" s="249">
        <f>+CH9+CA9+BT9</f>
        <v>195693</v>
      </c>
      <c r="CP9" s="249">
        <f>+CI9+CB9+BU9</f>
        <v>196806</v>
      </c>
      <c r="CQ9" s="257">
        <f>+CO9/CP9-1</f>
        <v>-5.6553153867260342E-3</v>
      </c>
      <c r="CR9" s="257">
        <f>+CQ9/-2%</f>
        <v>0.28276576933630171</v>
      </c>
      <c r="CS9" s="316">
        <f>+CN9*CR9</f>
        <v>4.6355044153492085E-3</v>
      </c>
      <c r="CT9" s="128" t="s">
        <v>866</v>
      </c>
      <c r="CU9" s="343" t="s">
        <v>894</v>
      </c>
    </row>
    <row r="10" spans="1:99" ht="161.25" customHeight="1" thickBot="1" x14ac:dyDescent="0.3">
      <c r="A10" s="2"/>
      <c r="B10" s="15"/>
      <c r="C10" s="13" t="s">
        <v>25</v>
      </c>
      <c r="D10" s="13" t="s">
        <v>26</v>
      </c>
      <c r="E10" s="502"/>
      <c r="F10" s="439"/>
      <c r="G10" s="528"/>
      <c r="H10" s="509"/>
      <c r="I10" s="512">
        <v>3</v>
      </c>
      <c r="J10" s="510" t="s">
        <v>27</v>
      </c>
      <c r="K10" s="503" t="s">
        <v>28</v>
      </c>
      <c r="L10" s="549" t="s">
        <v>29</v>
      </c>
      <c r="M10" s="468" t="s">
        <v>24</v>
      </c>
      <c r="N10" s="546" t="s">
        <v>243</v>
      </c>
      <c r="O10" s="535">
        <v>2.6315789473684209E-2</v>
      </c>
      <c r="P10" s="537">
        <v>2185</v>
      </c>
      <c r="Q10" s="537">
        <v>2692</v>
      </c>
      <c r="R10" s="383">
        <f>+P10/Q10</f>
        <v>0.81166419019316494</v>
      </c>
      <c r="S10" s="383">
        <v>0.95</v>
      </c>
      <c r="T10" s="554">
        <v>2.6315789473684209E-2</v>
      </c>
      <c r="U10" s="533" t="s">
        <v>343</v>
      </c>
      <c r="V10" s="535">
        <v>2.6315789473684209E-2</v>
      </c>
      <c r="W10" s="537">
        <v>2245</v>
      </c>
      <c r="X10" s="537">
        <v>2692</v>
      </c>
      <c r="Y10" s="383">
        <f>+W10/X10</f>
        <v>0.83395245170876675</v>
      </c>
      <c r="Z10" s="383">
        <v>0.98</v>
      </c>
      <c r="AA10" s="531">
        <v>2.6315789473684209E-2</v>
      </c>
      <c r="AB10" s="533" t="s">
        <v>344</v>
      </c>
      <c r="AC10" s="535">
        <v>1.8867924528301886E-2</v>
      </c>
      <c r="AD10" s="537">
        <v>2296</v>
      </c>
      <c r="AE10" s="537">
        <v>2692</v>
      </c>
      <c r="AF10" s="383">
        <f>+AD10/AE10</f>
        <v>0.8528974739970282</v>
      </c>
      <c r="AG10" s="383">
        <v>1</v>
      </c>
      <c r="AH10" s="531">
        <v>1.1320754716981131E-2</v>
      </c>
      <c r="AI10" s="533" t="s">
        <v>345</v>
      </c>
      <c r="AJ10" s="535">
        <v>1.8867924528301886E-2</v>
      </c>
      <c r="AK10" s="537">
        <v>2296</v>
      </c>
      <c r="AL10" s="537">
        <v>2692</v>
      </c>
      <c r="AM10" s="383">
        <f>+AK10/AL10</f>
        <v>0.8528974739970282</v>
      </c>
      <c r="AN10" s="383">
        <v>1</v>
      </c>
      <c r="AO10" s="531">
        <v>1.8867924528301886E-2</v>
      </c>
      <c r="AP10" s="556" t="s">
        <v>346</v>
      </c>
      <c r="AQ10" s="418"/>
      <c r="AR10" s="379">
        <v>2297</v>
      </c>
      <c r="AS10" s="379">
        <v>2692</v>
      </c>
      <c r="AT10" s="383">
        <f>+AR10/AS10</f>
        <v>0.85326894502228823</v>
      </c>
      <c r="AU10" s="383">
        <v>1</v>
      </c>
      <c r="AV10" s="418"/>
      <c r="AW10" s="387" t="s">
        <v>458</v>
      </c>
      <c r="AX10" s="418"/>
      <c r="AY10" s="389">
        <v>2305</v>
      </c>
      <c r="AZ10" s="389">
        <v>2692</v>
      </c>
      <c r="BA10" s="383">
        <f>+AY10/AZ10</f>
        <v>0.85624071322436845</v>
      </c>
      <c r="BB10" s="383">
        <v>1</v>
      </c>
      <c r="BC10" s="418"/>
      <c r="BD10" s="387" t="s">
        <v>458</v>
      </c>
      <c r="BE10" s="379">
        <v>1.8181818181818181E-2</v>
      </c>
      <c r="BF10" s="379">
        <v>2314</v>
      </c>
      <c r="BG10" s="379">
        <v>2692</v>
      </c>
      <c r="BH10" s="383">
        <f>+BF10/BG10</f>
        <v>0.85958395245170882</v>
      </c>
      <c r="BI10" s="383">
        <v>1</v>
      </c>
      <c r="BJ10" s="379">
        <v>1.8181818181818181E-2</v>
      </c>
      <c r="BK10" s="387" t="s">
        <v>520</v>
      </c>
      <c r="BL10" s="379">
        <v>1.8181818181818181E-2</v>
      </c>
      <c r="BM10" s="379">
        <v>2314</v>
      </c>
      <c r="BN10" s="379">
        <v>2692</v>
      </c>
      <c r="BO10" s="365">
        <f>+BM10/BN10</f>
        <v>0.85958395245170882</v>
      </c>
      <c r="BP10" s="365">
        <v>1</v>
      </c>
      <c r="BQ10" s="385">
        <v>1.8181818181818181E-2</v>
      </c>
      <c r="BR10" s="389" t="s">
        <v>459</v>
      </c>
      <c r="BS10" s="379">
        <v>1.8518518518518517E-2</v>
      </c>
      <c r="BT10" s="379">
        <v>2314</v>
      </c>
      <c r="BU10" s="379">
        <v>2692</v>
      </c>
      <c r="BV10" s="381">
        <f>+BT10/BU10</f>
        <v>0.85958395245170882</v>
      </c>
      <c r="BW10" s="383">
        <v>1</v>
      </c>
      <c r="BX10" s="385">
        <f>+BS10*BW10</f>
        <v>1.8518518518518517E-2</v>
      </c>
      <c r="BY10" s="387" t="s">
        <v>704</v>
      </c>
      <c r="BZ10" s="379">
        <v>1.8518518518518517E-2</v>
      </c>
      <c r="CA10" s="389">
        <v>2361</v>
      </c>
      <c r="CB10" s="389">
        <v>2692</v>
      </c>
      <c r="CC10" s="383">
        <f>+CA10/CB10</f>
        <v>0.87704309063893016</v>
      </c>
      <c r="CD10" s="383">
        <v>1</v>
      </c>
      <c r="CE10" s="385">
        <f>+BZ10*CD10</f>
        <v>1.8518518518518517E-2</v>
      </c>
      <c r="CF10" s="387" t="s">
        <v>705</v>
      </c>
      <c r="CG10" s="379">
        <v>1.7241379310344827E-2</v>
      </c>
      <c r="CH10" s="379">
        <v>2325</v>
      </c>
      <c r="CI10" s="379">
        <v>2692</v>
      </c>
      <c r="CJ10" s="383">
        <f>+CH10/CI10</f>
        <v>0.86367013372956913</v>
      </c>
      <c r="CK10" s="383">
        <v>1</v>
      </c>
      <c r="CL10" s="385">
        <v>1.6949152542372881E-2</v>
      </c>
      <c r="CM10" s="387" t="s">
        <v>706</v>
      </c>
      <c r="CN10" s="379">
        <v>1.6666666666666666E-2</v>
      </c>
      <c r="CO10" s="379">
        <v>2325</v>
      </c>
      <c r="CP10" s="379">
        <v>2692</v>
      </c>
      <c r="CQ10" s="383">
        <f>+CO10/CP10</f>
        <v>0.86367013372956913</v>
      </c>
      <c r="CR10" s="383">
        <v>1</v>
      </c>
      <c r="CS10" s="385">
        <f>+CN10*CR10</f>
        <v>1.6666666666666666E-2</v>
      </c>
      <c r="CT10" s="387" t="s">
        <v>707</v>
      </c>
      <c r="CU10" s="370" t="s">
        <v>895</v>
      </c>
    </row>
    <row r="11" spans="1:99" ht="113.25" thickBot="1" x14ac:dyDescent="0.3">
      <c r="A11" s="2"/>
      <c r="B11" s="15"/>
      <c r="C11" s="13" t="s">
        <v>30</v>
      </c>
      <c r="D11" s="13" t="s">
        <v>31</v>
      </c>
      <c r="E11" s="502"/>
      <c r="F11" s="439"/>
      <c r="G11" s="528"/>
      <c r="H11" s="502"/>
      <c r="I11" s="513"/>
      <c r="J11" s="511"/>
      <c r="K11" s="504"/>
      <c r="L11" s="550"/>
      <c r="M11" s="551"/>
      <c r="N11" s="534"/>
      <c r="O11" s="536"/>
      <c r="P11" s="538"/>
      <c r="Q11" s="538"/>
      <c r="R11" s="384"/>
      <c r="S11" s="384"/>
      <c r="T11" s="555"/>
      <c r="U11" s="534"/>
      <c r="V11" s="536"/>
      <c r="W11" s="538"/>
      <c r="X11" s="538"/>
      <c r="Y11" s="384"/>
      <c r="Z11" s="384"/>
      <c r="AA11" s="532"/>
      <c r="AB11" s="534"/>
      <c r="AC11" s="536"/>
      <c r="AD11" s="538"/>
      <c r="AE11" s="538"/>
      <c r="AF11" s="384"/>
      <c r="AG11" s="384"/>
      <c r="AH11" s="532"/>
      <c r="AI11" s="534"/>
      <c r="AJ11" s="536"/>
      <c r="AK11" s="538"/>
      <c r="AL11" s="538"/>
      <c r="AM11" s="384"/>
      <c r="AN11" s="384"/>
      <c r="AO11" s="532"/>
      <c r="AP11" s="557"/>
      <c r="AQ11" s="419"/>
      <c r="AR11" s="380"/>
      <c r="AS11" s="380"/>
      <c r="AT11" s="384"/>
      <c r="AU11" s="384"/>
      <c r="AV11" s="419"/>
      <c r="AW11" s="388"/>
      <c r="AX11" s="419"/>
      <c r="AY11" s="390"/>
      <c r="AZ11" s="390"/>
      <c r="BA11" s="384"/>
      <c r="BB11" s="384"/>
      <c r="BC11" s="419"/>
      <c r="BD11" s="388"/>
      <c r="BE11" s="380"/>
      <c r="BF11" s="380"/>
      <c r="BG11" s="380"/>
      <c r="BH11" s="384"/>
      <c r="BI11" s="384"/>
      <c r="BJ11" s="380"/>
      <c r="BK11" s="388"/>
      <c r="BL11" s="380"/>
      <c r="BM11" s="380"/>
      <c r="BN11" s="380"/>
      <c r="BO11" s="366"/>
      <c r="BP11" s="366"/>
      <c r="BQ11" s="386"/>
      <c r="BR11" s="390"/>
      <c r="BS11" s="380"/>
      <c r="BT11" s="380"/>
      <c r="BU11" s="380"/>
      <c r="BV11" s="382"/>
      <c r="BW11" s="384"/>
      <c r="BX11" s="386"/>
      <c r="BY11" s="388"/>
      <c r="BZ11" s="380"/>
      <c r="CA11" s="390"/>
      <c r="CB11" s="390"/>
      <c r="CC11" s="384"/>
      <c r="CD11" s="384"/>
      <c r="CE11" s="386"/>
      <c r="CF11" s="388"/>
      <c r="CG11" s="380"/>
      <c r="CH11" s="380"/>
      <c r="CI11" s="380"/>
      <c r="CJ11" s="384"/>
      <c r="CK11" s="384"/>
      <c r="CL11" s="386"/>
      <c r="CM11" s="388"/>
      <c r="CN11" s="380"/>
      <c r="CO11" s="380"/>
      <c r="CP11" s="380"/>
      <c r="CQ11" s="384"/>
      <c r="CR11" s="384"/>
      <c r="CS11" s="386"/>
      <c r="CT11" s="388"/>
      <c r="CU11" s="371"/>
    </row>
    <row r="12" spans="1:99" ht="180" customHeight="1" thickBot="1" x14ac:dyDescent="0.3">
      <c r="A12" s="2"/>
      <c r="B12" s="12"/>
      <c r="C12" s="13" t="s">
        <v>14</v>
      </c>
      <c r="D12" s="14" t="s">
        <v>32</v>
      </c>
      <c r="E12" s="502"/>
      <c r="F12" s="440"/>
      <c r="G12" s="541">
        <v>2</v>
      </c>
      <c r="H12" s="465" t="s">
        <v>33</v>
      </c>
      <c r="I12" s="430">
        <v>4</v>
      </c>
      <c r="J12" s="448" t="s">
        <v>34</v>
      </c>
      <c r="K12" s="460" t="s">
        <v>35</v>
      </c>
      <c r="L12" s="349" t="s">
        <v>351</v>
      </c>
      <c r="M12" s="41" t="s">
        <v>24</v>
      </c>
      <c r="N12" s="61" t="s">
        <v>244</v>
      </c>
      <c r="O12" s="171">
        <f t="shared" ref="O12:O26" si="10">1/$O$92</f>
        <v>2.6315789473684209E-2</v>
      </c>
      <c r="P12" s="139">
        <v>0</v>
      </c>
      <c r="Q12" s="139">
        <v>1299</v>
      </c>
      <c r="R12" s="109">
        <v>1</v>
      </c>
      <c r="S12" s="109">
        <v>1</v>
      </c>
      <c r="T12" s="99">
        <f t="shared" ref="T12:T26" si="11">+S12*O12</f>
        <v>2.6315789473684209E-2</v>
      </c>
      <c r="U12" s="140" t="s">
        <v>347</v>
      </c>
      <c r="V12" s="98">
        <f t="shared" ref="V12:V26" si="12">1/$V$92</f>
        <v>2.6315789473684209E-2</v>
      </c>
      <c r="W12" s="139">
        <v>0</v>
      </c>
      <c r="X12" s="139">
        <v>1150</v>
      </c>
      <c r="Y12" s="109">
        <v>1</v>
      </c>
      <c r="Z12" s="109">
        <v>1</v>
      </c>
      <c r="AA12" s="99">
        <f t="shared" ref="AA12:AA26" si="13">+Z12*V12</f>
        <v>2.6315789473684209E-2</v>
      </c>
      <c r="AB12" s="128" t="s">
        <v>348</v>
      </c>
      <c r="AC12" s="98">
        <f t="shared" ref="AC12:AC26" si="14">1/$AC$92</f>
        <v>1.9230769230769232E-2</v>
      </c>
      <c r="AD12" s="139">
        <v>0</v>
      </c>
      <c r="AE12" s="139">
        <v>1179</v>
      </c>
      <c r="AF12" s="109">
        <v>1</v>
      </c>
      <c r="AG12" s="109">
        <v>1</v>
      </c>
      <c r="AH12" s="99">
        <f t="shared" ref="AH12:AH26" si="15">+AC12*AG12</f>
        <v>1.9230769230769232E-2</v>
      </c>
      <c r="AI12" s="128" t="s">
        <v>348</v>
      </c>
      <c r="AJ12" s="98">
        <f t="shared" ref="AJ12:AJ26" si="16">1/$AJ$92</f>
        <v>1.9230769230769232E-2</v>
      </c>
      <c r="AK12" s="129">
        <f t="shared" ref="AK12:AL14" si="17">+AD12+W12+P12</f>
        <v>0</v>
      </c>
      <c r="AL12" s="129">
        <f t="shared" si="17"/>
        <v>3628</v>
      </c>
      <c r="AM12" s="109">
        <v>1</v>
      </c>
      <c r="AN12" s="109">
        <v>1</v>
      </c>
      <c r="AO12" s="174">
        <f t="shared" ref="AO12:AO27" si="18">+AJ12*AN12</f>
        <v>1.9230769230769232E-2</v>
      </c>
      <c r="AP12" s="209" t="s">
        <v>349</v>
      </c>
      <c r="AQ12" s="66"/>
      <c r="AR12" s="85">
        <v>0</v>
      </c>
      <c r="AS12" s="85">
        <v>1193</v>
      </c>
      <c r="AT12" s="109">
        <f>+AR12/AS12</f>
        <v>0</v>
      </c>
      <c r="AU12" s="109">
        <v>1</v>
      </c>
      <c r="AV12" s="85"/>
      <c r="AW12" s="91" t="s">
        <v>460</v>
      </c>
      <c r="AX12" s="57"/>
      <c r="AY12" s="85">
        <v>0</v>
      </c>
      <c r="AZ12" s="85">
        <v>1281</v>
      </c>
      <c r="BA12" s="109">
        <f>+AY12/AZ12</f>
        <v>0</v>
      </c>
      <c r="BB12" s="109">
        <v>1</v>
      </c>
      <c r="BC12" s="57"/>
      <c r="BD12" s="91" t="s">
        <v>461</v>
      </c>
      <c r="BE12" s="161">
        <f t="shared" ref="BE12:BE26" si="19">1/$BE$92</f>
        <v>1.7241379310344827E-2</v>
      </c>
      <c r="BF12" s="85">
        <v>0</v>
      </c>
      <c r="BG12" s="85">
        <v>1214</v>
      </c>
      <c r="BH12" s="109">
        <f>+BF12/BG12</f>
        <v>0</v>
      </c>
      <c r="BI12" s="109">
        <v>1</v>
      </c>
      <c r="BJ12" s="85">
        <f t="shared" ref="BJ12:BJ26" si="20">+BE12*BI12</f>
        <v>1.7241379310344827E-2</v>
      </c>
      <c r="BK12" s="91" t="s">
        <v>462</v>
      </c>
      <c r="BL12" s="241">
        <f t="shared" ref="BL12:BL26" si="21">1/$BL$92</f>
        <v>1.6949152542372881E-2</v>
      </c>
      <c r="BM12" s="85">
        <f t="shared" ref="BM12:BN15" si="22">+BF12+AY12+AR12</f>
        <v>0</v>
      </c>
      <c r="BN12" s="85">
        <f t="shared" si="22"/>
        <v>3688</v>
      </c>
      <c r="BO12" s="253">
        <f>+BM12/BN12</f>
        <v>0</v>
      </c>
      <c r="BP12" s="253">
        <v>1</v>
      </c>
      <c r="BQ12" s="86">
        <f t="shared" ref="BQ12:BQ26" si="23">+BL12*BP12</f>
        <v>1.6949152542372881E-2</v>
      </c>
      <c r="BR12" s="91" t="s">
        <v>463</v>
      </c>
      <c r="BS12" s="317">
        <f t="shared" ref="BS12:BS26" si="24">1/$BS$92</f>
        <v>1.8181818181818181E-2</v>
      </c>
      <c r="BT12" s="85">
        <v>0</v>
      </c>
      <c r="BU12" s="85">
        <v>1283</v>
      </c>
      <c r="BV12" s="109">
        <v>0</v>
      </c>
      <c r="BW12" s="109">
        <v>1</v>
      </c>
      <c r="BX12" s="246">
        <f t="shared" ref="BX12:BX26" si="25">+BS12*BW12</f>
        <v>1.8181818181818181E-2</v>
      </c>
      <c r="BY12" s="91" t="s">
        <v>708</v>
      </c>
      <c r="BZ12" s="91">
        <f t="shared" ref="BZ12:BZ26" si="26">1/$BZ$92</f>
        <v>1.8518518518518517E-2</v>
      </c>
      <c r="CA12" s="85">
        <v>0</v>
      </c>
      <c r="CB12" s="85">
        <v>1261</v>
      </c>
      <c r="CC12" s="109">
        <v>0</v>
      </c>
      <c r="CD12" s="109">
        <v>1</v>
      </c>
      <c r="CE12" s="86">
        <f t="shared" ref="CE12:CE26" si="27">+BZ12*CD12</f>
        <v>1.8518518518518517E-2</v>
      </c>
      <c r="CF12" s="91" t="s">
        <v>709</v>
      </c>
      <c r="CG12" s="161">
        <f t="shared" ref="CG12:CG26" si="28">1/$CG$92</f>
        <v>1.6949152542372881E-2</v>
      </c>
      <c r="CH12" s="85">
        <v>0</v>
      </c>
      <c r="CI12" s="85">
        <v>1281</v>
      </c>
      <c r="CJ12" s="109">
        <v>0</v>
      </c>
      <c r="CK12" s="109">
        <v>1</v>
      </c>
      <c r="CL12" s="315">
        <f t="shared" ref="CL12:CL26" si="29">+CG12*CK12</f>
        <v>1.6949152542372881E-2</v>
      </c>
      <c r="CM12" s="91" t="s">
        <v>709</v>
      </c>
      <c r="CN12" s="317">
        <f t="shared" ref="CN12:CN26" si="30">1/$CN$92</f>
        <v>1.6393442622950821E-2</v>
      </c>
      <c r="CO12" s="85">
        <v>0</v>
      </c>
      <c r="CP12" s="85">
        <f>+CI12+CB12+BU12</f>
        <v>3825</v>
      </c>
      <c r="CQ12" s="253">
        <v>0</v>
      </c>
      <c r="CR12" s="253">
        <v>1</v>
      </c>
      <c r="CS12" s="86">
        <f>+CN12/CR12</f>
        <v>1.6393442622950821E-2</v>
      </c>
      <c r="CT12" s="91" t="s">
        <v>710</v>
      </c>
      <c r="CU12" s="343" t="s">
        <v>895</v>
      </c>
    </row>
    <row r="13" spans="1:99" ht="183" customHeight="1" thickBot="1" x14ac:dyDescent="0.3">
      <c r="A13" s="2"/>
      <c r="B13" s="516"/>
      <c r="C13" s="473"/>
      <c r="D13" s="517"/>
      <c r="E13" s="502"/>
      <c r="F13" s="440"/>
      <c r="G13" s="514"/>
      <c r="H13" s="514"/>
      <c r="I13" s="431"/>
      <c r="J13" s="449"/>
      <c r="K13" s="449"/>
      <c r="L13" s="356" t="s">
        <v>350</v>
      </c>
      <c r="M13" s="27" t="s">
        <v>24</v>
      </c>
      <c r="N13" s="61" t="s">
        <v>244</v>
      </c>
      <c r="O13" s="98">
        <f t="shared" si="10"/>
        <v>2.6315789473684209E-2</v>
      </c>
      <c r="P13" s="139">
        <v>23</v>
      </c>
      <c r="Q13" s="139">
        <v>1314</v>
      </c>
      <c r="R13" s="142">
        <f>+P13/Q13*1000</f>
        <v>17.50380517503805</v>
      </c>
      <c r="S13" s="109">
        <v>0.49</v>
      </c>
      <c r="T13" s="99">
        <f t="shared" si="11"/>
        <v>1.2894736842105263E-2</v>
      </c>
      <c r="U13" s="71" t="s">
        <v>352</v>
      </c>
      <c r="V13" s="98">
        <f t="shared" si="12"/>
        <v>2.6315789473684209E-2</v>
      </c>
      <c r="W13" s="139">
        <v>28</v>
      </c>
      <c r="X13" s="139">
        <v>1185</v>
      </c>
      <c r="Y13" s="143">
        <f>+W13/X13*1000</f>
        <v>23.628691983122362</v>
      </c>
      <c r="Z13" s="109">
        <v>0</v>
      </c>
      <c r="AA13" s="99">
        <f t="shared" si="13"/>
        <v>0</v>
      </c>
      <c r="AB13" s="71" t="s">
        <v>353</v>
      </c>
      <c r="AC13" s="98">
        <f t="shared" si="14"/>
        <v>1.9230769230769232E-2</v>
      </c>
      <c r="AD13" s="139">
        <v>10</v>
      </c>
      <c r="AE13" s="139">
        <v>1193</v>
      </c>
      <c r="AF13" s="130">
        <f>+AD13/AE13*1000</f>
        <v>8.3822296730930432</v>
      </c>
      <c r="AG13" s="109">
        <v>1</v>
      </c>
      <c r="AH13" s="99">
        <f t="shared" si="15"/>
        <v>1.9230769230769232E-2</v>
      </c>
      <c r="AI13" s="128" t="s">
        <v>354</v>
      </c>
      <c r="AJ13" s="98">
        <f t="shared" si="16"/>
        <v>1.9230769230769232E-2</v>
      </c>
      <c r="AK13" s="129">
        <f t="shared" si="17"/>
        <v>61</v>
      </c>
      <c r="AL13" s="129">
        <f t="shared" si="17"/>
        <v>3692</v>
      </c>
      <c r="AM13" s="143">
        <f>+AK13/AL13*1000</f>
        <v>16.522210184182015</v>
      </c>
      <c r="AN13" s="109">
        <v>0.57999999999999996</v>
      </c>
      <c r="AO13" s="174">
        <f t="shared" si="18"/>
        <v>1.1153846153846153E-2</v>
      </c>
      <c r="AP13" s="209" t="s">
        <v>355</v>
      </c>
      <c r="AQ13" s="208"/>
      <c r="AR13" s="91">
        <v>25</v>
      </c>
      <c r="AS13" s="91">
        <v>1215</v>
      </c>
      <c r="AT13" s="217">
        <f>+AR13/AS13*1000</f>
        <v>20.5761316872428</v>
      </c>
      <c r="AU13" s="109">
        <f>11.65/AT13</f>
        <v>0.56618999999999997</v>
      </c>
      <c r="AV13" s="218"/>
      <c r="AW13" s="91" t="s">
        <v>464</v>
      </c>
      <c r="AX13" s="57"/>
      <c r="AY13" s="85">
        <v>21</v>
      </c>
      <c r="AZ13" s="85">
        <v>1295</v>
      </c>
      <c r="BA13" s="217">
        <f>+AY13/AZ13*1000</f>
        <v>16.216216216216218</v>
      </c>
      <c r="BB13" s="109">
        <f>11.6/BA13</f>
        <v>0.71533333333333327</v>
      </c>
      <c r="BC13" s="57"/>
      <c r="BD13" s="91" t="s">
        <v>465</v>
      </c>
      <c r="BE13" s="161">
        <f t="shared" si="19"/>
        <v>1.7241379310344827E-2</v>
      </c>
      <c r="BF13" s="85">
        <v>24</v>
      </c>
      <c r="BG13" s="85">
        <v>1290</v>
      </c>
      <c r="BH13" s="217">
        <f>+BF13/BG13*1000</f>
        <v>18.604651162790699</v>
      </c>
      <c r="BI13" s="109">
        <f>11.6/BH13</f>
        <v>0.62349999999999994</v>
      </c>
      <c r="BJ13" s="85">
        <f t="shared" si="20"/>
        <v>1.0749999999999999E-2</v>
      </c>
      <c r="BK13" s="91" t="s">
        <v>466</v>
      </c>
      <c r="BL13" s="241">
        <f t="shared" si="21"/>
        <v>1.6949152542372881E-2</v>
      </c>
      <c r="BM13" s="91">
        <f t="shared" si="22"/>
        <v>70</v>
      </c>
      <c r="BN13" s="91">
        <f t="shared" si="22"/>
        <v>3800</v>
      </c>
      <c r="BO13" s="250">
        <f>+BM13/BN13*1000</f>
        <v>18.421052631578945</v>
      </c>
      <c r="BP13" s="253">
        <f>11.6/BO13</f>
        <v>0.62971428571428578</v>
      </c>
      <c r="BQ13" s="86">
        <f t="shared" si="23"/>
        <v>1.067312348668281E-2</v>
      </c>
      <c r="BR13" s="91" t="s">
        <v>467</v>
      </c>
      <c r="BS13" s="317">
        <f t="shared" si="24"/>
        <v>1.8181818181818181E-2</v>
      </c>
      <c r="BT13" s="91">
        <v>19</v>
      </c>
      <c r="BU13" s="91">
        <v>1296</v>
      </c>
      <c r="BV13" s="278">
        <f>+BT13/BU13*1000</f>
        <v>14.660493827160494</v>
      </c>
      <c r="BW13" s="279">
        <v>0.79</v>
      </c>
      <c r="BX13" s="246">
        <f t="shared" si="25"/>
        <v>1.4363636363636363E-2</v>
      </c>
      <c r="BY13" s="91" t="s">
        <v>711</v>
      </c>
      <c r="BZ13" s="91">
        <f t="shared" si="26"/>
        <v>1.8518518518518517E-2</v>
      </c>
      <c r="CA13" s="85">
        <v>14</v>
      </c>
      <c r="CB13" s="85">
        <v>1273</v>
      </c>
      <c r="CC13" s="217">
        <f>+CA13/CB13*1000</f>
        <v>10.997643362136685</v>
      </c>
      <c r="CD13" s="109">
        <v>1</v>
      </c>
      <c r="CE13" s="86">
        <f t="shared" si="27"/>
        <v>1.8518518518518517E-2</v>
      </c>
      <c r="CF13" s="91" t="s">
        <v>712</v>
      </c>
      <c r="CG13" s="161">
        <f t="shared" si="28"/>
        <v>1.6949152542372881E-2</v>
      </c>
      <c r="CH13" s="85">
        <v>13</v>
      </c>
      <c r="CI13" s="85">
        <v>1302</v>
      </c>
      <c r="CJ13" s="217">
        <f>+CH13/CI13*1000</f>
        <v>9.9846390168970807</v>
      </c>
      <c r="CK13" s="109">
        <v>1</v>
      </c>
      <c r="CL13" s="315">
        <f t="shared" si="29"/>
        <v>1.6949152542372881E-2</v>
      </c>
      <c r="CM13" s="91" t="s">
        <v>713</v>
      </c>
      <c r="CN13" s="317">
        <f t="shared" si="30"/>
        <v>1.6393442622950821E-2</v>
      </c>
      <c r="CO13" s="91">
        <f>+CH13+CA13+BT13</f>
        <v>46</v>
      </c>
      <c r="CP13" s="91">
        <f>+CI13+CB13+BU13</f>
        <v>3871</v>
      </c>
      <c r="CQ13" s="250">
        <f>+CO13/CP13*1000</f>
        <v>11.88323430638078</v>
      </c>
      <c r="CR13" s="253">
        <v>0.98</v>
      </c>
      <c r="CS13" s="86">
        <f t="shared" ref="CS13:CS26" si="31">+CN13*CR13</f>
        <v>1.6065573770491805E-2</v>
      </c>
      <c r="CT13" s="91" t="s">
        <v>714</v>
      </c>
      <c r="CU13" s="343" t="s">
        <v>895</v>
      </c>
    </row>
    <row r="14" spans="1:99" ht="176.25" customHeight="1" thickBot="1" x14ac:dyDescent="0.3">
      <c r="A14" s="2"/>
      <c r="B14" s="475"/>
      <c r="C14" s="476"/>
      <c r="D14" s="518"/>
      <c r="E14" s="502"/>
      <c r="F14" s="440"/>
      <c r="G14" s="514"/>
      <c r="H14" s="514"/>
      <c r="I14" s="431"/>
      <c r="J14" s="449"/>
      <c r="K14" s="449"/>
      <c r="L14" s="349" t="s">
        <v>361</v>
      </c>
      <c r="M14" s="32" t="s">
        <v>24</v>
      </c>
      <c r="N14" s="61" t="s">
        <v>244</v>
      </c>
      <c r="O14" s="98">
        <f t="shared" si="10"/>
        <v>2.6315789473684209E-2</v>
      </c>
      <c r="P14" s="139">
        <v>17</v>
      </c>
      <c r="Q14" s="139">
        <v>1299</v>
      </c>
      <c r="R14" s="143">
        <f>+P14/Q14*1000</f>
        <v>13.086989992301771</v>
      </c>
      <c r="S14" s="109">
        <v>0.48</v>
      </c>
      <c r="T14" s="99">
        <f t="shared" si="11"/>
        <v>1.2631578947368419E-2</v>
      </c>
      <c r="U14" s="71" t="s">
        <v>356</v>
      </c>
      <c r="V14" s="98">
        <f t="shared" si="12"/>
        <v>2.6315789473684209E-2</v>
      </c>
      <c r="W14" s="144">
        <v>18</v>
      </c>
      <c r="X14" s="144">
        <v>1150</v>
      </c>
      <c r="Y14" s="143">
        <f>+W14/X14*1000</f>
        <v>15.65217391304348</v>
      </c>
      <c r="Z14" s="109">
        <v>0.18</v>
      </c>
      <c r="AA14" s="99">
        <f t="shared" si="13"/>
        <v>4.7368421052631574E-3</v>
      </c>
      <c r="AB14" s="91" t="s">
        <v>357</v>
      </c>
      <c r="AC14" s="98">
        <f t="shared" si="14"/>
        <v>1.9230769230769232E-2</v>
      </c>
      <c r="AD14" s="139">
        <v>7</v>
      </c>
      <c r="AE14" s="139">
        <v>1179</v>
      </c>
      <c r="AF14" s="130">
        <f>+AD14/AE14*1000</f>
        <v>5.9372349448685329</v>
      </c>
      <c r="AG14" s="109">
        <v>1</v>
      </c>
      <c r="AH14" s="99">
        <f t="shared" si="15"/>
        <v>1.9230769230769232E-2</v>
      </c>
      <c r="AI14" s="128" t="s">
        <v>358</v>
      </c>
      <c r="AJ14" s="98">
        <f t="shared" si="16"/>
        <v>1.9230769230769232E-2</v>
      </c>
      <c r="AK14" s="129">
        <f t="shared" si="17"/>
        <v>42</v>
      </c>
      <c r="AL14" s="129">
        <f t="shared" si="17"/>
        <v>3628</v>
      </c>
      <c r="AM14" s="143">
        <f>+AK14/AL14*1000</f>
        <v>11.576626240352812</v>
      </c>
      <c r="AN14" s="109">
        <v>0.67</v>
      </c>
      <c r="AO14" s="174">
        <f t="shared" si="18"/>
        <v>1.2884615384615387E-2</v>
      </c>
      <c r="AP14" s="209" t="s">
        <v>359</v>
      </c>
      <c r="AQ14" s="208"/>
      <c r="AR14" s="85">
        <v>6</v>
      </c>
      <c r="AS14" s="85">
        <v>1193</v>
      </c>
      <c r="AT14" s="219">
        <f>+AR14/AS14*1000</f>
        <v>5.0293378038558254</v>
      </c>
      <c r="AU14" s="109">
        <v>1</v>
      </c>
      <c r="AV14" s="57"/>
      <c r="AW14" s="91" t="s">
        <v>469</v>
      </c>
      <c r="AX14" s="57"/>
      <c r="AY14" s="85">
        <v>12</v>
      </c>
      <c r="AZ14" s="85">
        <v>1281</v>
      </c>
      <c r="BA14" s="219">
        <f>+AY14/AZ14*1000</f>
        <v>9.3676814988290396</v>
      </c>
      <c r="BB14" s="109">
        <f>8.6/BA14</f>
        <v>0.91805000000000003</v>
      </c>
      <c r="BC14" s="57"/>
      <c r="BD14" s="91" t="s">
        <v>468</v>
      </c>
      <c r="BE14" s="161">
        <f t="shared" si="19"/>
        <v>1.7241379310344827E-2</v>
      </c>
      <c r="BF14" s="85">
        <v>13</v>
      </c>
      <c r="BG14" s="85">
        <v>1214</v>
      </c>
      <c r="BH14" s="220">
        <f>+BF14/BG14*1000</f>
        <v>10.70840197693575</v>
      </c>
      <c r="BI14" s="109">
        <f>8.6/BH14</f>
        <v>0.80310769230769219</v>
      </c>
      <c r="BJ14" s="85">
        <f t="shared" si="20"/>
        <v>1.3846684350132624E-2</v>
      </c>
      <c r="BK14" s="91" t="s">
        <v>470</v>
      </c>
      <c r="BL14" s="241">
        <f t="shared" si="21"/>
        <v>1.6949152542372881E-2</v>
      </c>
      <c r="BM14" s="85">
        <f t="shared" si="22"/>
        <v>31</v>
      </c>
      <c r="BN14" s="85">
        <f t="shared" si="22"/>
        <v>3688</v>
      </c>
      <c r="BO14" s="254">
        <f>+BM14/BN14*1000</f>
        <v>8.405639913232104</v>
      </c>
      <c r="BP14" s="253">
        <v>1</v>
      </c>
      <c r="BQ14" s="86">
        <f t="shared" si="23"/>
        <v>1.6949152542372881E-2</v>
      </c>
      <c r="BR14" s="91" t="s">
        <v>471</v>
      </c>
      <c r="BS14" s="317">
        <f t="shared" si="24"/>
        <v>1.8181818181818181E-2</v>
      </c>
      <c r="BT14" s="85">
        <v>7</v>
      </c>
      <c r="BU14" s="85">
        <v>1283</v>
      </c>
      <c r="BV14" s="219">
        <f>+BT14/BU14*1000</f>
        <v>5.4559625876851134</v>
      </c>
      <c r="BW14" s="109">
        <v>1</v>
      </c>
      <c r="BX14" s="86">
        <f t="shared" si="25"/>
        <v>1.8181818181818181E-2</v>
      </c>
      <c r="BY14" s="91" t="s">
        <v>715</v>
      </c>
      <c r="BZ14" s="91">
        <f t="shared" si="26"/>
        <v>1.8518518518518517E-2</v>
      </c>
      <c r="CA14" s="85">
        <v>5</v>
      </c>
      <c r="CB14" s="85">
        <v>1261</v>
      </c>
      <c r="CC14" s="219">
        <f>+CA14/CB14*1000</f>
        <v>3.9651070578905627</v>
      </c>
      <c r="CD14" s="109">
        <v>1</v>
      </c>
      <c r="CE14" s="86">
        <f t="shared" si="27"/>
        <v>1.8518518518518517E-2</v>
      </c>
      <c r="CF14" s="146" t="s">
        <v>716</v>
      </c>
      <c r="CG14" s="161">
        <f t="shared" si="28"/>
        <v>1.6949152542372881E-2</v>
      </c>
      <c r="CH14" s="85">
        <v>8</v>
      </c>
      <c r="CI14" s="85">
        <v>1281</v>
      </c>
      <c r="CJ14" s="219">
        <f>+CH14/CI14*1000</f>
        <v>6.2451209992193597</v>
      </c>
      <c r="CK14" s="109">
        <v>1</v>
      </c>
      <c r="CL14" s="315">
        <f t="shared" si="29"/>
        <v>1.6949152542372881E-2</v>
      </c>
      <c r="CM14" s="146" t="s">
        <v>717</v>
      </c>
      <c r="CN14" s="317">
        <f t="shared" si="30"/>
        <v>1.6393442622950821E-2</v>
      </c>
      <c r="CO14" s="85">
        <f>+CH14+CA14+BT14</f>
        <v>20</v>
      </c>
      <c r="CP14" s="85">
        <f>+CI14+CB14+BU14</f>
        <v>3825</v>
      </c>
      <c r="CQ14" s="254">
        <f>+CO14/CP14*1000</f>
        <v>5.2287581699346406</v>
      </c>
      <c r="CR14" s="253">
        <v>1</v>
      </c>
      <c r="CS14" s="86">
        <f t="shared" si="31"/>
        <v>1.6393442622950821E-2</v>
      </c>
      <c r="CT14" s="91" t="s">
        <v>718</v>
      </c>
      <c r="CU14" s="343" t="s">
        <v>895</v>
      </c>
    </row>
    <row r="15" spans="1:99" ht="150" customHeight="1" thickBot="1" x14ac:dyDescent="0.3">
      <c r="A15" s="2"/>
      <c r="B15" s="475"/>
      <c r="C15" s="476"/>
      <c r="D15" s="518"/>
      <c r="E15" s="502"/>
      <c r="F15" s="440"/>
      <c r="G15" s="514"/>
      <c r="H15" s="514"/>
      <c r="I15" s="431"/>
      <c r="J15" s="449"/>
      <c r="K15" s="449"/>
      <c r="L15" s="349" t="s">
        <v>360</v>
      </c>
      <c r="M15" s="32" t="s">
        <v>24</v>
      </c>
      <c r="N15" s="61" t="s">
        <v>244</v>
      </c>
      <c r="O15" s="98">
        <f t="shared" si="10"/>
        <v>2.6315789473684209E-2</v>
      </c>
      <c r="P15" s="139">
        <v>19</v>
      </c>
      <c r="Q15" s="139">
        <v>1299</v>
      </c>
      <c r="R15" s="143">
        <f>+P15/Q15*1000</f>
        <v>14.626635873749038</v>
      </c>
      <c r="S15" s="109">
        <v>0.47</v>
      </c>
      <c r="T15" s="99">
        <f t="shared" si="11"/>
        <v>1.2368421052631577E-2</v>
      </c>
      <c r="U15" s="71" t="s">
        <v>362</v>
      </c>
      <c r="V15" s="98">
        <f t="shared" si="12"/>
        <v>2.6315789473684209E-2</v>
      </c>
      <c r="W15" s="139">
        <v>18</v>
      </c>
      <c r="X15" s="139">
        <v>1150</v>
      </c>
      <c r="Y15" s="143">
        <f>+W15/X15*1000</f>
        <v>15.65217391304348</v>
      </c>
      <c r="Z15" s="109">
        <v>0.36</v>
      </c>
      <c r="AA15" s="99">
        <f t="shared" si="13"/>
        <v>9.4736842105263147E-3</v>
      </c>
      <c r="AB15" s="71" t="s">
        <v>363</v>
      </c>
      <c r="AC15" s="98">
        <f t="shared" si="14"/>
        <v>1.9230769230769232E-2</v>
      </c>
      <c r="AD15" s="139">
        <v>8</v>
      </c>
      <c r="AE15" s="139">
        <v>1179</v>
      </c>
      <c r="AF15" s="130">
        <f>+AD15/AE15*1000</f>
        <v>6.7854113655640376</v>
      </c>
      <c r="AG15" s="109">
        <v>1</v>
      </c>
      <c r="AH15" s="99">
        <f t="shared" si="15"/>
        <v>1.9230769230769232E-2</v>
      </c>
      <c r="AI15" s="128" t="s">
        <v>364</v>
      </c>
      <c r="AJ15" s="98">
        <f t="shared" si="16"/>
        <v>1.9230769230769232E-2</v>
      </c>
      <c r="AK15" s="129">
        <f>+AD15+P15+W15</f>
        <v>45</v>
      </c>
      <c r="AL15" s="129">
        <f>+AE15+Q15+X15</f>
        <v>3628</v>
      </c>
      <c r="AM15" s="145">
        <f>+AK15/AL15*1000</f>
        <v>12.403528114663727</v>
      </c>
      <c r="AN15" s="109">
        <v>0.7</v>
      </c>
      <c r="AO15" s="174">
        <f t="shared" si="18"/>
        <v>1.3461538461538462E-2</v>
      </c>
      <c r="AP15" s="209" t="s">
        <v>365</v>
      </c>
      <c r="AQ15" s="208"/>
      <c r="AR15" s="85">
        <v>8</v>
      </c>
      <c r="AS15" s="85">
        <v>1193</v>
      </c>
      <c r="AT15" s="219">
        <f>+AR15/AS15*1000</f>
        <v>6.7057837384744339</v>
      </c>
      <c r="AU15" s="109">
        <v>1</v>
      </c>
      <c r="AV15" s="57"/>
      <c r="AW15" s="91" t="s">
        <v>472</v>
      </c>
      <c r="AX15" s="57"/>
      <c r="AY15" s="85">
        <v>14</v>
      </c>
      <c r="AZ15" s="85">
        <v>1281</v>
      </c>
      <c r="BA15" s="220">
        <f>+AY15/AZ15*1000</f>
        <v>10.928961748633879</v>
      </c>
      <c r="BB15" s="109">
        <f>9.52/BA15</f>
        <v>0.87107999999999997</v>
      </c>
      <c r="BC15" s="57"/>
      <c r="BD15" s="91" t="s">
        <v>473</v>
      </c>
      <c r="BE15" s="161">
        <f t="shared" si="19"/>
        <v>1.7241379310344827E-2</v>
      </c>
      <c r="BF15" s="85">
        <v>13</v>
      </c>
      <c r="BG15" s="85">
        <v>1214</v>
      </c>
      <c r="BH15" s="220">
        <f>+BF15/BG15*1000</f>
        <v>10.70840197693575</v>
      </c>
      <c r="BI15" s="109">
        <f>9.52/BH15</f>
        <v>0.88902153846153831</v>
      </c>
      <c r="BJ15" s="85">
        <f t="shared" si="20"/>
        <v>1.5327957559681695E-2</v>
      </c>
      <c r="BK15" s="91" t="s">
        <v>474</v>
      </c>
      <c r="BL15" s="241">
        <f t="shared" si="21"/>
        <v>1.6949152542372881E-2</v>
      </c>
      <c r="BM15" s="85">
        <f t="shared" si="22"/>
        <v>35</v>
      </c>
      <c r="BN15" s="85">
        <f t="shared" si="22"/>
        <v>3688</v>
      </c>
      <c r="BO15" s="254">
        <f>+BM15/BN15*1000</f>
        <v>9.4902386117136661</v>
      </c>
      <c r="BP15" s="255">
        <f>9.52/BO15</f>
        <v>1.003136</v>
      </c>
      <c r="BQ15" s="86">
        <f t="shared" si="23"/>
        <v>1.7002305084745765E-2</v>
      </c>
      <c r="BR15" s="91" t="s">
        <v>475</v>
      </c>
      <c r="BS15" s="317">
        <f t="shared" si="24"/>
        <v>1.8181818181818181E-2</v>
      </c>
      <c r="BT15" s="85">
        <v>8</v>
      </c>
      <c r="BU15" s="85">
        <v>1283</v>
      </c>
      <c r="BV15" s="219">
        <f>+BT15/BU15*1000</f>
        <v>6.2353858144972722</v>
      </c>
      <c r="BW15" s="109">
        <v>1</v>
      </c>
      <c r="BX15" s="86">
        <f t="shared" si="25"/>
        <v>1.8181818181818181E-2</v>
      </c>
      <c r="BY15" s="146" t="s">
        <v>719</v>
      </c>
      <c r="BZ15" s="91">
        <f t="shared" si="26"/>
        <v>1.8518518518518517E-2</v>
      </c>
      <c r="CA15" s="85">
        <v>8</v>
      </c>
      <c r="CB15" s="85">
        <v>1261</v>
      </c>
      <c r="CC15" s="219">
        <f>+CA15/CB15*1000</f>
        <v>6.3441712926249005</v>
      </c>
      <c r="CD15" s="109">
        <v>1</v>
      </c>
      <c r="CE15" s="86">
        <f t="shared" si="27"/>
        <v>1.8518518518518517E-2</v>
      </c>
      <c r="CF15" s="146" t="s">
        <v>719</v>
      </c>
      <c r="CG15" s="161">
        <f t="shared" si="28"/>
        <v>1.6949152542372881E-2</v>
      </c>
      <c r="CH15" s="85">
        <v>8</v>
      </c>
      <c r="CI15" s="85">
        <v>1281</v>
      </c>
      <c r="CJ15" s="219">
        <f>+CH15/CI15*1000</f>
        <v>6.2451209992193597</v>
      </c>
      <c r="CK15" s="109">
        <v>1</v>
      </c>
      <c r="CL15" s="315">
        <f t="shared" si="29"/>
        <v>1.6949152542372881E-2</v>
      </c>
      <c r="CM15" s="146" t="s">
        <v>724</v>
      </c>
      <c r="CN15" s="317">
        <f t="shared" si="30"/>
        <v>1.6393442622950821E-2</v>
      </c>
      <c r="CO15" s="85">
        <f>+CH15+CA15+BT15</f>
        <v>24</v>
      </c>
      <c r="CP15" s="85">
        <f>+CI15+CB15+BU15</f>
        <v>3825</v>
      </c>
      <c r="CQ15" s="254">
        <f>+CO15/CP15*1000</f>
        <v>6.2745098039215685</v>
      </c>
      <c r="CR15" s="255">
        <v>1</v>
      </c>
      <c r="CS15" s="86">
        <f t="shared" si="31"/>
        <v>1.6393442622950821E-2</v>
      </c>
      <c r="CT15" s="146" t="s">
        <v>725</v>
      </c>
      <c r="CU15" s="343" t="s">
        <v>895</v>
      </c>
    </row>
    <row r="16" spans="1:99" ht="127.5" customHeight="1" thickBot="1" x14ac:dyDescent="0.3">
      <c r="A16" s="2"/>
      <c r="B16" s="478"/>
      <c r="C16" s="479"/>
      <c r="D16" s="519"/>
      <c r="E16" s="502"/>
      <c r="F16" s="440"/>
      <c r="G16" s="514"/>
      <c r="H16" s="514"/>
      <c r="I16" s="431"/>
      <c r="J16" s="449"/>
      <c r="K16" s="449"/>
      <c r="L16" s="357" t="s">
        <v>366</v>
      </c>
      <c r="M16" s="41" t="s">
        <v>24</v>
      </c>
      <c r="N16" s="61" t="s">
        <v>244</v>
      </c>
      <c r="O16" s="98">
        <f t="shared" si="10"/>
        <v>2.6315789473684209E-2</v>
      </c>
      <c r="P16" s="139">
        <v>0</v>
      </c>
      <c r="Q16" s="139">
        <v>92016</v>
      </c>
      <c r="R16" s="109">
        <v>1</v>
      </c>
      <c r="S16" s="109">
        <v>1</v>
      </c>
      <c r="T16" s="99">
        <f t="shared" si="11"/>
        <v>2.6315789473684209E-2</v>
      </c>
      <c r="U16" s="71" t="s">
        <v>367</v>
      </c>
      <c r="V16" s="98">
        <f t="shared" si="12"/>
        <v>2.6315789473684209E-2</v>
      </c>
      <c r="W16" s="139">
        <v>0</v>
      </c>
      <c r="X16" s="139">
        <v>92016</v>
      </c>
      <c r="Y16" s="109">
        <v>1</v>
      </c>
      <c r="Z16" s="109">
        <v>1</v>
      </c>
      <c r="AA16" s="99">
        <f t="shared" si="13"/>
        <v>2.6315789473684209E-2</v>
      </c>
      <c r="AB16" s="146" t="s">
        <v>368</v>
      </c>
      <c r="AC16" s="98">
        <f t="shared" si="14"/>
        <v>1.9230769230769232E-2</v>
      </c>
      <c r="AD16" s="139">
        <v>0</v>
      </c>
      <c r="AE16" s="139">
        <v>92016</v>
      </c>
      <c r="AF16" s="109">
        <v>1</v>
      </c>
      <c r="AG16" s="109">
        <v>1</v>
      </c>
      <c r="AH16" s="99">
        <f t="shared" si="15"/>
        <v>1.9230769230769232E-2</v>
      </c>
      <c r="AI16" s="146" t="s">
        <v>369</v>
      </c>
      <c r="AJ16" s="98">
        <f t="shared" si="16"/>
        <v>1.9230769230769232E-2</v>
      </c>
      <c r="AK16" s="129">
        <f>+AD16+W16+P16</f>
        <v>0</v>
      </c>
      <c r="AL16" s="66">
        <v>92016</v>
      </c>
      <c r="AM16" s="109">
        <v>1</v>
      </c>
      <c r="AN16" s="109">
        <v>1</v>
      </c>
      <c r="AO16" s="174">
        <f t="shared" si="18"/>
        <v>1.9230769230769232E-2</v>
      </c>
      <c r="AP16" s="209" t="s">
        <v>370</v>
      </c>
      <c r="AQ16" s="208"/>
      <c r="AR16" s="85">
        <v>0</v>
      </c>
      <c r="AS16" s="85">
        <v>122351</v>
      </c>
      <c r="AT16" s="109">
        <v>1</v>
      </c>
      <c r="AU16" s="109">
        <v>1</v>
      </c>
      <c r="AV16" s="57"/>
      <c r="AW16" s="91" t="s">
        <v>476</v>
      </c>
      <c r="AX16" s="57"/>
      <c r="AY16" s="85">
        <v>0</v>
      </c>
      <c r="AZ16" s="85">
        <v>122351</v>
      </c>
      <c r="BA16" s="109">
        <v>1</v>
      </c>
      <c r="BB16" s="109">
        <v>1</v>
      </c>
      <c r="BC16" s="57"/>
      <c r="BD16" s="91" t="s">
        <v>477</v>
      </c>
      <c r="BE16" s="161">
        <f t="shared" si="19"/>
        <v>1.7241379310344827E-2</v>
      </c>
      <c r="BF16" s="85">
        <v>1</v>
      </c>
      <c r="BG16" s="85">
        <v>122351</v>
      </c>
      <c r="BH16" s="219">
        <f>+BF16/BG16*100000</f>
        <v>0.81732065941430798</v>
      </c>
      <c r="BI16" s="109">
        <v>1</v>
      </c>
      <c r="BJ16" s="85">
        <f t="shared" si="20"/>
        <v>1.7241379310344827E-2</v>
      </c>
      <c r="BK16" s="91" t="s">
        <v>478</v>
      </c>
      <c r="BL16" s="241">
        <f t="shared" si="21"/>
        <v>1.6949152542372881E-2</v>
      </c>
      <c r="BM16" s="85">
        <f>+BF16+AY16+AR16</f>
        <v>1</v>
      </c>
      <c r="BN16" s="85">
        <v>122351</v>
      </c>
      <c r="BO16" s="254">
        <f>+BM16/BN16*100000</f>
        <v>0.81732065941430798</v>
      </c>
      <c r="BP16" s="253">
        <v>1</v>
      </c>
      <c r="BQ16" s="86">
        <f t="shared" si="23"/>
        <v>1.6949152542372881E-2</v>
      </c>
      <c r="BR16" s="91" t="s">
        <v>479</v>
      </c>
      <c r="BS16" s="317">
        <f t="shared" si="24"/>
        <v>1.8181818181818181E-2</v>
      </c>
      <c r="BT16" s="85">
        <v>0</v>
      </c>
      <c r="BU16" s="85">
        <v>122351</v>
      </c>
      <c r="BV16" s="219">
        <f>+BT16/BU16*100000</f>
        <v>0</v>
      </c>
      <c r="BW16" s="109">
        <v>1</v>
      </c>
      <c r="BX16" s="86">
        <f t="shared" si="25"/>
        <v>1.8181818181818181E-2</v>
      </c>
      <c r="BY16" s="91" t="s">
        <v>720</v>
      </c>
      <c r="BZ16" s="91">
        <f t="shared" si="26"/>
        <v>1.8518518518518517E-2</v>
      </c>
      <c r="CA16" s="85">
        <v>0</v>
      </c>
      <c r="CB16" s="85">
        <v>122351</v>
      </c>
      <c r="CC16" s="219">
        <f>+CA16/CB16*100000</f>
        <v>0</v>
      </c>
      <c r="CD16" s="109">
        <v>1</v>
      </c>
      <c r="CE16" s="86">
        <f t="shared" si="27"/>
        <v>1.8518518518518517E-2</v>
      </c>
      <c r="CF16" s="91" t="s">
        <v>721</v>
      </c>
      <c r="CG16" s="161">
        <f t="shared" si="28"/>
        <v>1.6949152542372881E-2</v>
      </c>
      <c r="CH16" s="85">
        <v>0</v>
      </c>
      <c r="CI16" s="85">
        <v>122351</v>
      </c>
      <c r="CJ16" s="219">
        <f>+CH16/CI16*100000</f>
        <v>0</v>
      </c>
      <c r="CK16" s="109">
        <v>1</v>
      </c>
      <c r="CL16" s="315">
        <f t="shared" si="29"/>
        <v>1.6949152542372881E-2</v>
      </c>
      <c r="CM16" s="146" t="s">
        <v>722</v>
      </c>
      <c r="CN16" s="317">
        <f t="shared" si="30"/>
        <v>1.6393442622950821E-2</v>
      </c>
      <c r="CO16" s="85">
        <v>0</v>
      </c>
      <c r="CP16" s="85">
        <v>122351</v>
      </c>
      <c r="CQ16" s="254">
        <f>+CO16/CP16*100000</f>
        <v>0</v>
      </c>
      <c r="CR16" s="253">
        <v>1</v>
      </c>
      <c r="CS16" s="86">
        <f t="shared" si="31"/>
        <v>1.6393442622950821E-2</v>
      </c>
      <c r="CT16" s="91" t="s">
        <v>723</v>
      </c>
      <c r="CU16" s="343" t="s">
        <v>895</v>
      </c>
    </row>
    <row r="17" spans="1:99" ht="162" customHeight="1" thickBot="1" x14ac:dyDescent="0.3">
      <c r="A17" s="2"/>
      <c r="B17" s="12"/>
      <c r="C17" s="13" t="s">
        <v>14</v>
      </c>
      <c r="D17" s="14" t="s">
        <v>36</v>
      </c>
      <c r="E17" s="502"/>
      <c r="F17" s="440"/>
      <c r="G17" s="514"/>
      <c r="H17" s="514"/>
      <c r="I17" s="431"/>
      <c r="J17" s="449"/>
      <c r="K17" s="449"/>
      <c r="L17" s="349" t="s">
        <v>371</v>
      </c>
      <c r="M17" s="32" t="s">
        <v>24</v>
      </c>
      <c r="N17" s="61" t="s">
        <v>244</v>
      </c>
      <c r="O17" s="98">
        <f t="shared" si="10"/>
        <v>2.6315789473684209E-2</v>
      </c>
      <c r="P17" s="66">
        <v>0</v>
      </c>
      <c r="Q17" s="66">
        <v>92016</v>
      </c>
      <c r="R17" s="109">
        <v>1</v>
      </c>
      <c r="S17" s="109">
        <v>1</v>
      </c>
      <c r="T17" s="99">
        <f t="shared" si="11"/>
        <v>2.6315789473684209E-2</v>
      </c>
      <c r="U17" s="146" t="s">
        <v>372</v>
      </c>
      <c r="V17" s="98">
        <f t="shared" si="12"/>
        <v>2.6315789473684209E-2</v>
      </c>
      <c r="W17" s="66">
        <v>0</v>
      </c>
      <c r="X17" s="66">
        <v>92016</v>
      </c>
      <c r="Y17" s="109">
        <v>1</v>
      </c>
      <c r="Z17" s="109">
        <v>1</v>
      </c>
      <c r="AA17" s="99">
        <f t="shared" si="13"/>
        <v>2.6315789473684209E-2</v>
      </c>
      <c r="AB17" s="147" t="s">
        <v>373</v>
      </c>
      <c r="AC17" s="98">
        <f t="shared" si="14"/>
        <v>1.9230769230769232E-2</v>
      </c>
      <c r="AD17" s="66">
        <v>0</v>
      </c>
      <c r="AE17" s="66">
        <v>92016</v>
      </c>
      <c r="AF17" s="109">
        <v>1</v>
      </c>
      <c r="AG17" s="109">
        <v>1</v>
      </c>
      <c r="AH17" s="99">
        <f t="shared" si="15"/>
        <v>1.9230769230769232E-2</v>
      </c>
      <c r="AI17" s="147" t="s">
        <v>374</v>
      </c>
      <c r="AJ17" s="98">
        <f t="shared" si="16"/>
        <v>1.9230769230769232E-2</v>
      </c>
      <c r="AK17" s="85">
        <v>0</v>
      </c>
      <c r="AL17" s="66">
        <v>92016</v>
      </c>
      <c r="AM17" s="109">
        <v>1</v>
      </c>
      <c r="AN17" s="109">
        <v>1</v>
      </c>
      <c r="AO17" s="174">
        <f t="shared" si="18"/>
        <v>1.9230769230769232E-2</v>
      </c>
      <c r="AP17" s="209" t="s">
        <v>375</v>
      </c>
      <c r="AQ17" s="208"/>
      <c r="AR17" s="66">
        <v>0</v>
      </c>
      <c r="AS17" s="66">
        <v>122351</v>
      </c>
      <c r="AT17" s="109">
        <f>+AR17/AS17</f>
        <v>0</v>
      </c>
      <c r="AU17" s="109">
        <v>1</v>
      </c>
      <c r="AV17" s="57"/>
      <c r="AW17" s="91" t="s">
        <v>493</v>
      </c>
      <c r="AX17" s="57"/>
      <c r="AY17" s="66">
        <v>0</v>
      </c>
      <c r="AZ17" s="66">
        <v>122351</v>
      </c>
      <c r="BA17" s="109">
        <f>+AY17/AZ17</f>
        <v>0</v>
      </c>
      <c r="BB17" s="109">
        <v>1</v>
      </c>
      <c r="BC17" s="57"/>
      <c r="BD17" s="128" t="s">
        <v>494</v>
      </c>
      <c r="BE17" s="161">
        <f t="shared" si="19"/>
        <v>1.7241379310344827E-2</v>
      </c>
      <c r="BF17" s="66">
        <v>1</v>
      </c>
      <c r="BG17" s="66">
        <v>122351</v>
      </c>
      <c r="BH17" s="109">
        <f>+BF17/BG17</f>
        <v>8.1732065941430799E-6</v>
      </c>
      <c r="BI17" s="109">
        <v>1</v>
      </c>
      <c r="BJ17" s="85">
        <f t="shared" si="20"/>
        <v>1.7241379310344827E-2</v>
      </c>
      <c r="BK17" s="128" t="s">
        <v>495</v>
      </c>
      <c r="BL17" s="241">
        <f t="shared" si="21"/>
        <v>1.6949152542372881E-2</v>
      </c>
      <c r="BM17" s="66">
        <f>+BF17+AY17+AR17</f>
        <v>1</v>
      </c>
      <c r="BN17" s="66">
        <v>122351</v>
      </c>
      <c r="BO17" s="253">
        <f>+BM17/BN17</f>
        <v>8.1732065941430799E-6</v>
      </c>
      <c r="BP17" s="253">
        <v>1</v>
      </c>
      <c r="BQ17" s="86">
        <f t="shared" si="23"/>
        <v>1.6949152542372881E-2</v>
      </c>
      <c r="BR17" s="128" t="s">
        <v>495</v>
      </c>
      <c r="BS17" s="317">
        <f t="shared" si="24"/>
        <v>1.8181818181818181E-2</v>
      </c>
      <c r="BT17" s="277">
        <v>0</v>
      </c>
      <c r="BU17" s="277">
        <v>122351</v>
      </c>
      <c r="BV17" s="109">
        <f>+BT17/BU17*100000</f>
        <v>0</v>
      </c>
      <c r="BW17" s="109">
        <v>1</v>
      </c>
      <c r="BX17" s="86">
        <f t="shared" si="25"/>
        <v>1.8181818181818181E-2</v>
      </c>
      <c r="BY17" s="146" t="s">
        <v>726</v>
      </c>
      <c r="BZ17" s="91">
        <f t="shared" si="26"/>
        <v>1.8518518518518517E-2</v>
      </c>
      <c r="CA17" s="277">
        <v>0</v>
      </c>
      <c r="CB17" s="277">
        <v>122351</v>
      </c>
      <c r="CC17" s="109">
        <f>+CA17/CB17</f>
        <v>0</v>
      </c>
      <c r="CD17" s="109">
        <v>1</v>
      </c>
      <c r="CE17" s="86">
        <f t="shared" si="27"/>
        <v>1.8518518518518517E-2</v>
      </c>
      <c r="CF17" s="146" t="s">
        <v>727</v>
      </c>
      <c r="CG17" s="161">
        <f t="shared" si="28"/>
        <v>1.6949152542372881E-2</v>
      </c>
      <c r="CH17" s="277">
        <v>0</v>
      </c>
      <c r="CI17" s="277">
        <v>122351</v>
      </c>
      <c r="CJ17" s="109">
        <f>+CH17/CI17*100000</f>
        <v>0</v>
      </c>
      <c r="CK17" s="109">
        <v>1</v>
      </c>
      <c r="CL17" s="315">
        <f t="shared" si="29"/>
        <v>1.6949152542372881E-2</v>
      </c>
      <c r="CM17" s="146" t="s">
        <v>728</v>
      </c>
      <c r="CN17" s="317">
        <f t="shared" si="30"/>
        <v>1.6393442622950821E-2</v>
      </c>
      <c r="CO17" s="277">
        <v>0</v>
      </c>
      <c r="CP17" s="277">
        <v>122351</v>
      </c>
      <c r="CQ17" s="109">
        <f>+CO17/CP17*100000</f>
        <v>0</v>
      </c>
      <c r="CR17" s="109">
        <v>1</v>
      </c>
      <c r="CS17" s="86">
        <f t="shared" si="31"/>
        <v>1.6393442622950821E-2</v>
      </c>
      <c r="CT17" s="128" t="s">
        <v>729</v>
      </c>
      <c r="CU17" s="343" t="s">
        <v>895</v>
      </c>
    </row>
    <row r="18" spans="1:99" ht="101.25" customHeight="1" thickBot="1" x14ac:dyDescent="0.3">
      <c r="A18" s="2"/>
      <c r="B18" s="516"/>
      <c r="C18" s="473"/>
      <c r="D18" s="517"/>
      <c r="E18" s="502"/>
      <c r="F18" s="440"/>
      <c r="G18" s="514"/>
      <c r="H18" s="514"/>
      <c r="I18" s="431"/>
      <c r="J18" s="449"/>
      <c r="K18" s="449"/>
      <c r="L18" s="349" t="s">
        <v>377</v>
      </c>
      <c r="M18" s="32" t="s">
        <v>24</v>
      </c>
      <c r="N18" s="61" t="s">
        <v>244</v>
      </c>
      <c r="O18" s="98">
        <f t="shared" si="10"/>
        <v>2.6315789473684209E-2</v>
      </c>
      <c r="P18" s="66">
        <v>0</v>
      </c>
      <c r="Q18" s="66">
        <v>92016</v>
      </c>
      <c r="R18" s="109">
        <v>1</v>
      </c>
      <c r="S18" s="109">
        <v>1</v>
      </c>
      <c r="T18" s="99">
        <f t="shared" si="11"/>
        <v>2.6315789473684209E-2</v>
      </c>
      <c r="U18" s="123" t="s">
        <v>376</v>
      </c>
      <c r="V18" s="98">
        <f t="shared" si="12"/>
        <v>2.6315789473684209E-2</v>
      </c>
      <c r="W18" s="66">
        <v>0</v>
      </c>
      <c r="X18" s="66">
        <v>92016</v>
      </c>
      <c r="Y18" s="109">
        <v>1</v>
      </c>
      <c r="Z18" s="109">
        <v>1</v>
      </c>
      <c r="AA18" s="99">
        <f t="shared" si="13"/>
        <v>2.6315789473684209E-2</v>
      </c>
      <c r="AB18" s="123" t="s">
        <v>376</v>
      </c>
      <c r="AC18" s="98">
        <f t="shared" si="14"/>
        <v>1.9230769230769232E-2</v>
      </c>
      <c r="AD18" s="66">
        <v>0</v>
      </c>
      <c r="AE18" s="66">
        <v>92016</v>
      </c>
      <c r="AF18" s="109">
        <v>1</v>
      </c>
      <c r="AG18" s="109">
        <v>1</v>
      </c>
      <c r="AH18" s="99">
        <f t="shared" si="15"/>
        <v>1.9230769230769232E-2</v>
      </c>
      <c r="AI18" s="123" t="s">
        <v>376</v>
      </c>
      <c r="AJ18" s="98">
        <f t="shared" si="16"/>
        <v>1.9230769230769232E-2</v>
      </c>
      <c r="AK18" s="85">
        <v>0</v>
      </c>
      <c r="AL18" s="66">
        <v>92016</v>
      </c>
      <c r="AM18" s="109">
        <v>1</v>
      </c>
      <c r="AN18" s="109">
        <v>1</v>
      </c>
      <c r="AO18" s="174">
        <f t="shared" si="18"/>
        <v>1.9230769230769232E-2</v>
      </c>
      <c r="AP18" s="209" t="s">
        <v>378</v>
      </c>
      <c r="AQ18" s="208"/>
      <c r="AR18" s="85">
        <v>0</v>
      </c>
      <c r="AS18" s="85">
        <v>122351</v>
      </c>
      <c r="AT18" s="109">
        <v>1</v>
      </c>
      <c r="AU18" s="109">
        <v>1</v>
      </c>
      <c r="AV18" s="57"/>
      <c r="AW18" s="91" t="s">
        <v>480</v>
      </c>
      <c r="AX18" s="57"/>
      <c r="AY18" s="85">
        <v>0</v>
      </c>
      <c r="AZ18" s="85">
        <v>122351</v>
      </c>
      <c r="BA18" s="109">
        <v>1</v>
      </c>
      <c r="BB18" s="109">
        <v>1</v>
      </c>
      <c r="BC18" s="57"/>
      <c r="BD18" s="91" t="s">
        <v>480</v>
      </c>
      <c r="BE18" s="161">
        <f t="shared" si="19"/>
        <v>1.7241379310344827E-2</v>
      </c>
      <c r="BF18" s="85">
        <v>0</v>
      </c>
      <c r="BG18" s="85">
        <v>122351</v>
      </c>
      <c r="BH18" s="109">
        <v>1</v>
      </c>
      <c r="BI18" s="109">
        <v>1</v>
      </c>
      <c r="BJ18" s="85">
        <f t="shared" si="20"/>
        <v>1.7241379310344827E-2</v>
      </c>
      <c r="BK18" s="91" t="s">
        <v>480</v>
      </c>
      <c r="BL18" s="241">
        <f t="shared" si="21"/>
        <v>1.6949152542372881E-2</v>
      </c>
      <c r="BM18" s="85">
        <v>0</v>
      </c>
      <c r="BN18" s="85">
        <v>122351</v>
      </c>
      <c r="BO18" s="253">
        <v>1</v>
      </c>
      <c r="BP18" s="253">
        <v>1</v>
      </c>
      <c r="BQ18" s="86">
        <f t="shared" si="23"/>
        <v>1.6949152542372881E-2</v>
      </c>
      <c r="BR18" s="221" t="s">
        <v>481</v>
      </c>
      <c r="BS18" s="317">
        <f t="shared" si="24"/>
        <v>1.8181818181818181E-2</v>
      </c>
      <c r="BT18" s="277">
        <v>0</v>
      </c>
      <c r="BU18" s="277">
        <v>122351</v>
      </c>
      <c r="BV18" s="109">
        <f>+BT18/BU18*100000</f>
        <v>0</v>
      </c>
      <c r="BW18" s="109">
        <v>1</v>
      </c>
      <c r="BX18" s="86">
        <f t="shared" si="25"/>
        <v>1.8181818181818181E-2</v>
      </c>
      <c r="BY18" s="123" t="s">
        <v>730</v>
      </c>
      <c r="BZ18" s="91">
        <f t="shared" si="26"/>
        <v>1.8518518518518517E-2</v>
      </c>
      <c r="CA18" s="277">
        <v>0</v>
      </c>
      <c r="CB18" s="277">
        <v>122351</v>
      </c>
      <c r="CC18" s="109">
        <f>+CA18/CB18*100000</f>
        <v>0</v>
      </c>
      <c r="CD18" s="109">
        <v>1</v>
      </c>
      <c r="CE18" s="86">
        <f t="shared" si="27"/>
        <v>1.8518518518518517E-2</v>
      </c>
      <c r="CF18" s="123" t="s">
        <v>731</v>
      </c>
      <c r="CG18" s="161">
        <f t="shared" si="28"/>
        <v>1.6949152542372881E-2</v>
      </c>
      <c r="CH18" s="277">
        <v>0</v>
      </c>
      <c r="CI18" s="277">
        <v>122351</v>
      </c>
      <c r="CJ18" s="109">
        <f>+CH18/CI18*100000</f>
        <v>0</v>
      </c>
      <c r="CK18" s="109">
        <v>1</v>
      </c>
      <c r="CL18" s="315">
        <f t="shared" si="29"/>
        <v>1.6949152542372881E-2</v>
      </c>
      <c r="CM18" s="123" t="s">
        <v>480</v>
      </c>
      <c r="CN18" s="317">
        <f t="shared" si="30"/>
        <v>1.6393442622950821E-2</v>
      </c>
      <c r="CO18" s="85">
        <v>0</v>
      </c>
      <c r="CP18" s="85">
        <v>122351</v>
      </c>
      <c r="CQ18" s="253">
        <f>+CO18/CP18*100000</f>
        <v>0</v>
      </c>
      <c r="CR18" s="253">
        <v>1</v>
      </c>
      <c r="CS18" s="86">
        <f t="shared" si="31"/>
        <v>1.6393442622950821E-2</v>
      </c>
      <c r="CT18" s="128" t="s">
        <v>732</v>
      </c>
      <c r="CU18" s="343" t="s">
        <v>895</v>
      </c>
    </row>
    <row r="19" spans="1:99" ht="105" customHeight="1" thickBot="1" x14ac:dyDescent="0.3">
      <c r="A19" s="2"/>
      <c r="B19" s="478"/>
      <c r="C19" s="479"/>
      <c r="D19" s="519"/>
      <c r="E19" s="502"/>
      <c r="F19" s="440"/>
      <c r="G19" s="514"/>
      <c r="H19" s="514"/>
      <c r="I19" s="431"/>
      <c r="J19" s="449"/>
      <c r="K19" s="449"/>
      <c r="L19" s="349" t="s">
        <v>379</v>
      </c>
      <c r="M19" s="32" t="s">
        <v>24</v>
      </c>
      <c r="N19" s="61" t="s">
        <v>244</v>
      </c>
      <c r="O19" s="98">
        <f t="shared" si="10"/>
        <v>2.6315789473684209E-2</v>
      </c>
      <c r="P19" s="66">
        <v>0</v>
      </c>
      <c r="Q19" s="66">
        <v>92016</v>
      </c>
      <c r="R19" s="109">
        <v>1</v>
      </c>
      <c r="S19" s="109">
        <v>1</v>
      </c>
      <c r="T19" s="99">
        <f t="shared" si="11"/>
        <v>2.6315789473684209E-2</v>
      </c>
      <c r="U19" s="123" t="s">
        <v>380</v>
      </c>
      <c r="V19" s="98">
        <f t="shared" si="12"/>
        <v>2.6315789473684209E-2</v>
      </c>
      <c r="W19" s="66">
        <v>0</v>
      </c>
      <c r="X19" s="66">
        <v>92016</v>
      </c>
      <c r="Y19" s="109">
        <v>1</v>
      </c>
      <c r="Z19" s="109">
        <v>1</v>
      </c>
      <c r="AA19" s="99">
        <f t="shared" si="13"/>
        <v>2.6315789473684209E-2</v>
      </c>
      <c r="AB19" s="123" t="s">
        <v>380</v>
      </c>
      <c r="AC19" s="98">
        <f t="shared" si="14"/>
        <v>1.9230769230769232E-2</v>
      </c>
      <c r="AD19" s="66">
        <v>0</v>
      </c>
      <c r="AE19" s="66">
        <v>92016</v>
      </c>
      <c r="AF19" s="109">
        <v>1</v>
      </c>
      <c r="AG19" s="109">
        <v>1</v>
      </c>
      <c r="AH19" s="99">
        <f t="shared" si="15"/>
        <v>1.9230769230769232E-2</v>
      </c>
      <c r="AI19" s="123" t="s">
        <v>380</v>
      </c>
      <c r="AJ19" s="98">
        <f t="shared" si="16"/>
        <v>1.9230769230769232E-2</v>
      </c>
      <c r="AK19" s="85">
        <v>0</v>
      </c>
      <c r="AL19" s="66">
        <v>92016</v>
      </c>
      <c r="AM19" s="109">
        <v>1</v>
      </c>
      <c r="AN19" s="109">
        <v>1</v>
      </c>
      <c r="AO19" s="174">
        <f t="shared" si="18"/>
        <v>1.9230769230769232E-2</v>
      </c>
      <c r="AP19" s="210" t="s">
        <v>381</v>
      </c>
      <c r="AQ19" s="208"/>
      <c r="AR19" s="85">
        <v>0</v>
      </c>
      <c r="AS19" s="85">
        <v>122351</v>
      </c>
      <c r="AT19" s="109">
        <v>1</v>
      </c>
      <c r="AU19" s="109">
        <v>1</v>
      </c>
      <c r="AV19" s="57"/>
      <c r="AW19" s="91" t="s">
        <v>380</v>
      </c>
      <c r="AX19" s="57"/>
      <c r="AY19" s="85">
        <v>0</v>
      </c>
      <c r="AZ19" s="85">
        <v>122351</v>
      </c>
      <c r="BA19" s="109">
        <v>1</v>
      </c>
      <c r="BB19" s="109">
        <v>1</v>
      </c>
      <c r="BC19" s="57"/>
      <c r="BD19" s="91" t="s">
        <v>380</v>
      </c>
      <c r="BE19" s="161">
        <f t="shared" si="19"/>
        <v>1.7241379310344827E-2</v>
      </c>
      <c r="BF19" s="85">
        <v>0</v>
      </c>
      <c r="BG19" s="85">
        <v>122351</v>
      </c>
      <c r="BH19" s="109">
        <v>1</v>
      </c>
      <c r="BI19" s="109">
        <v>1</v>
      </c>
      <c r="BJ19" s="85">
        <f t="shared" si="20"/>
        <v>1.7241379310344827E-2</v>
      </c>
      <c r="BK19" s="91" t="s">
        <v>380</v>
      </c>
      <c r="BL19" s="241">
        <f t="shared" si="21"/>
        <v>1.6949152542372881E-2</v>
      </c>
      <c r="BM19" s="85">
        <v>0</v>
      </c>
      <c r="BN19" s="85">
        <v>122351</v>
      </c>
      <c r="BO19" s="253">
        <v>1</v>
      </c>
      <c r="BP19" s="253">
        <v>1</v>
      </c>
      <c r="BQ19" s="86">
        <f t="shared" si="23"/>
        <v>1.6949152542372881E-2</v>
      </c>
      <c r="BR19" s="210" t="s">
        <v>482</v>
      </c>
      <c r="BS19" s="317">
        <f t="shared" si="24"/>
        <v>1.8181818181818181E-2</v>
      </c>
      <c r="BT19" s="277">
        <v>0</v>
      </c>
      <c r="BU19" s="277">
        <v>122351</v>
      </c>
      <c r="BV19" s="109">
        <f>+BT19/BU19*100000</f>
        <v>0</v>
      </c>
      <c r="BW19" s="109">
        <v>1</v>
      </c>
      <c r="BX19" s="86">
        <f t="shared" si="25"/>
        <v>1.8181818181818181E-2</v>
      </c>
      <c r="BY19" s="123" t="s">
        <v>380</v>
      </c>
      <c r="BZ19" s="91">
        <f t="shared" si="26"/>
        <v>1.8518518518518517E-2</v>
      </c>
      <c r="CA19" s="277">
        <v>0</v>
      </c>
      <c r="CB19" s="277">
        <v>122351</v>
      </c>
      <c r="CC19" s="109">
        <f>+CA19/CB19*100000</f>
        <v>0</v>
      </c>
      <c r="CD19" s="109">
        <v>1</v>
      </c>
      <c r="CE19" s="86">
        <f t="shared" si="27"/>
        <v>1.8518518518518517E-2</v>
      </c>
      <c r="CF19" s="123" t="s">
        <v>380</v>
      </c>
      <c r="CG19" s="161">
        <f t="shared" si="28"/>
        <v>1.6949152542372881E-2</v>
      </c>
      <c r="CH19" s="277">
        <v>0</v>
      </c>
      <c r="CI19" s="277">
        <v>122351</v>
      </c>
      <c r="CJ19" s="109">
        <f>+CH19/CI19*100000</f>
        <v>0</v>
      </c>
      <c r="CK19" s="109">
        <v>1</v>
      </c>
      <c r="CL19" s="315">
        <f t="shared" si="29"/>
        <v>1.6949152542372881E-2</v>
      </c>
      <c r="CM19" s="123" t="s">
        <v>380</v>
      </c>
      <c r="CN19" s="317">
        <f t="shared" si="30"/>
        <v>1.6393442622950821E-2</v>
      </c>
      <c r="CO19" s="277">
        <v>0</v>
      </c>
      <c r="CP19" s="277">
        <v>122351</v>
      </c>
      <c r="CQ19" s="109">
        <f>+CO19/CP19*100000</f>
        <v>0</v>
      </c>
      <c r="CR19" s="109">
        <v>1</v>
      </c>
      <c r="CS19" s="86">
        <f t="shared" si="31"/>
        <v>1.6393442622950821E-2</v>
      </c>
      <c r="CT19" s="123" t="s">
        <v>380</v>
      </c>
      <c r="CU19" s="343" t="s">
        <v>895</v>
      </c>
    </row>
    <row r="20" spans="1:99" ht="174" customHeight="1" thickBot="1" x14ac:dyDescent="0.3">
      <c r="A20" s="2"/>
      <c r="B20" s="12"/>
      <c r="C20" s="13" t="s">
        <v>14</v>
      </c>
      <c r="D20" s="14" t="s">
        <v>37</v>
      </c>
      <c r="E20" s="502"/>
      <c r="F20" s="440"/>
      <c r="G20" s="514"/>
      <c r="H20" s="514"/>
      <c r="I20" s="431"/>
      <c r="J20" s="449"/>
      <c r="K20" s="449"/>
      <c r="L20" s="349" t="s">
        <v>382</v>
      </c>
      <c r="M20" s="32" t="s">
        <v>24</v>
      </c>
      <c r="N20" s="61" t="s">
        <v>244</v>
      </c>
      <c r="O20" s="98">
        <f t="shared" si="10"/>
        <v>2.6315789473684209E-2</v>
      </c>
      <c r="P20" s="148">
        <v>5</v>
      </c>
      <c r="Q20" s="148">
        <v>1299</v>
      </c>
      <c r="R20" s="143">
        <f>+P20/Q20*1000</f>
        <v>3.8491147036181679</v>
      </c>
      <c r="S20" s="109">
        <v>0</v>
      </c>
      <c r="T20" s="99">
        <f t="shared" si="11"/>
        <v>0</v>
      </c>
      <c r="U20" s="123" t="s">
        <v>383</v>
      </c>
      <c r="V20" s="98">
        <f t="shared" si="12"/>
        <v>2.6315789473684209E-2</v>
      </c>
      <c r="W20" s="148">
        <v>4</v>
      </c>
      <c r="X20" s="148">
        <v>1150</v>
      </c>
      <c r="Y20" s="143">
        <f>+W20/X20*1000</f>
        <v>3.4782608695652177</v>
      </c>
      <c r="Z20" s="109">
        <v>0</v>
      </c>
      <c r="AA20" s="99">
        <f t="shared" si="13"/>
        <v>0</v>
      </c>
      <c r="AB20" s="128" t="s">
        <v>384</v>
      </c>
      <c r="AC20" s="98">
        <f t="shared" si="14"/>
        <v>1.9230769230769232E-2</v>
      </c>
      <c r="AD20" s="148">
        <v>5</v>
      </c>
      <c r="AE20" s="148">
        <v>1179</v>
      </c>
      <c r="AF20" s="143">
        <f>+AD20/AE20*1000</f>
        <v>4.2408821034775235</v>
      </c>
      <c r="AG20" s="109">
        <v>0</v>
      </c>
      <c r="AH20" s="99">
        <f t="shared" si="15"/>
        <v>0</v>
      </c>
      <c r="AI20" s="128" t="s">
        <v>385</v>
      </c>
      <c r="AJ20" s="98">
        <f t="shared" si="16"/>
        <v>1.9230769230769232E-2</v>
      </c>
      <c r="AK20" s="139">
        <f>+P20+W20+AD20</f>
        <v>14</v>
      </c>
      <c r="AL20" s="139">
        <f>+Q20+X20+AE20</f>
        <v>3628</v>
      </c>
      <c r="AM20" s="143">
        <f>+AK20/AL20*1000</f>
        <v>3.8588754134509369</v>
      </c>
      <c r="AN20" s="109">
        <v>0</v>
      </c>
      <c r="AO20" s="174">
        <f t="shared" si="18"/>
        <v>0</v>
      </c>
      <c r="AP20" s="209" t="s">
        <v>386</v>
      </c>
      <c r="AQ20" s="208"/>
      <c r="AR20" s="85">
        <v>7</v>
      </c>
      <c r="AS20" s="85">
        <v>1215</v>
      </c>
      <c r="AT20" s="217">
        <f>+AR20/AS20*1000</f>
        <v>5.761316872427984</v>
      </c>
      <c r="AU20" s="109">
        <v>0</v>
      </c>
      <c r="AV20" s="57"/>
      <c r="AW20" s="91" t="s">
        <v>483</v>
      </c>
      <c r="AX20" s="57"/>
      <c r="AY20" s="85">
        <v>5</v>
      </c>
      <c r="AZ20" s="85">
        <v>1295</v>
      </c>
      <c r="BA20" s="217">
        <f>+AY20/AZ20*1000</f>
        <v>3.8610038610038613</v>
      </c>
      <c r="BB20" s="109">
        <v>0</v>
      </c>
      <c r="BC20" s="57"/>
      <c r="BD20" s="91" t="s">
        <v>484</v>
      </c>
      <c r="BE20" s="161">
        <f t="shared" si="19"/>
        <v>1.7241379310344827E-2</v>
      </c>
      <c r="BF20" s="85">
        <v>7</v>
      </c>
      <c r="BG20" s="85">
        <v>1290</v>
      </c>
      <c r="BH20" s="217">
        <f>+BF20/BG20*1000</f>
        <v>5.4263565891472867</v>
      </c>
      <c r="BI20" s="109">
        <v>0</v>
      </c>
      <c r="BJ20" s="85">
        <f t="shared" si="20"/>
        <v>0</v>
      </c>
      <c r="BK20" s="91" t="s">
        <v>485</v>
      </c>
      <c r="BL20" s="241">
        <f t="shared" si="21"/>
        <v>1.6949152542372881E-2</v>
      </c>
      <c r="BM20" s="85">
        <f>+BF20+AY20+AR20</f>
        <v>19</v>
      </c>
      <c r="BN20" s="85">
        <f>+BG20+AZ20+AS20</f>
        <v>3800</v>
      </c>
      <c r="BO20" s="256">
        <f>+BM20/BN20*1000</f>
        <v>5</v>
      </c>
      <c r="BP20" s="253">
        <v>0</v>
      </c>
      <c r="BQ20" s="86">
        <f t="shared" si="23"/>
        <v>0</v>
      </c>
      <c r="BR20" s="221" t="s">
        <v>486</v>
      </c>
      <c r="BS20" s="317">
        <f t="shared" si="24"/>
        <v>1.8181818181818181E-2</v>
      </c>
      <c r="BT20" s="148">
        <v>6</v>
      </c>
      <c r="BU20" s="148">
        <v>1283</v>
      </c>
      <c r="BV20" s="217">
        <f>+BT20/BU20*1000</f>
        <v>4.6765393608729546</v>
      </c>
      <c r="BW20" s="109">
        <v>0</v>
      </c>
      <c r="BX20" s="86">
        <f t="shared" si="25"/>
        <v>0</v>
      </c>
      <c r="BY20" s="91" t="s">
        <v>733</v>
      </c>
      <c r="BZ20" s="91">
        <f t="shared" si="26"/>
        <v>1.8518518518518517E-2</v>
      </c>
      <c r="CA20" s="85">
        <v>11</v>
      </c>
      <c r="CB20" s="85">
        <v>1261</v>
      </c>
      <c r="CC20" s="217">
        <f>+CA20/CB20*1000</f>
        <v>8.7232355273592397</v>
      </c>
      <c r="CD20" s="109">
        <v>0</v>
      </c>
      <c r="CE20" s="86">
        <f t="shared" si="27"/>
        <v>0</v>
      </c>
      <c r="CF20" s="91" t="s">
        <v>734</v>
      </c>
      <c r="CG20" s="161">
        <f t="shared" si="28"/>
        <v>1.6949152542372881E-2</v>
      </c>
      <c r="CH20" s="85">
        <v>2</v>
      </c>
      <c r="CI20" s="85">
        <v>1281</v>
      </c>
      <c r="CJ20" s="217">
        <f>+CH20/CI20</f>
        <v>1.56128024980484E-3</v>
      </c>
      <c r="CK20" s="109">
        <v>0</v>
      </c>
      <c r="CL20" s="315">
        <f t="shared" si="29"/>
        <v>0</v>
      </c>
      <c r="CM20" s="123" t="s">
        <v>735</v>
      </c>
      <c r="CN20" s="317">
        <f t="shared" si="30"/>
        <v>1.6393442622950821E-2</v>
      </c>
      <c r="CO20" s="281">
        <f>+CH20+CA20+BT20</f>
        <v>19</v>
      </c>
      <c r="CP20" s="281">
        <f>+CI20+CB20+BU20</f>
        <v>3825</v>
      </c>
      <c r="CQ20" s="217">
        <f>+CO20/CP20*1000</f>
        <v>4.9673202614379086</v>
      </c>
      <c r="CR20" s="109">
        <v>0</v>
      </c>
      <c r="CS20" s="86">
        <f t="shared" si="31"/>
        <v>0</v>
      </c>
      <c r="CT20" s="280" t="s">
        <v>736</v>
      </c>
      <c r="CU20" s="343" t="s">
        <v>894</v>
      </c>
    </row>
    <row r="21" spans="1:99" ht="138" customHeight="1" thickBot="1" x14ac:dyDescent="0.3">
      <c r="A21" s="2"/>
      <c r="B21" s="516"/>
      <c r="C21" s="473"/>
      <c r="D21" s="517"/>
      <c r="E21" s="502"/>
      <c r="F21" s="440"/>
      <c r="G21" s="514"/>
      <c r="H21" s="514"/>
      <c r="I21" s="431"/>
      <c r="J21" s="449"/>
      <c r="K21" s="449"/>
      <c r="L21" s="349" t="s">
        <v>387</v>
      </c>
      <c r="M21" s="32" t="s">
        <v>24</v>
      </c>
      <c r="N21" s="61" t="s">
        <v>244</v>
      </c>
      <c r="O21" s="98">
        <f t="shared" si="10"/>
        <v>2.6315789473684209E-2</v>
      </c>
      <c r="P21" s="125">
        <v>201</v>
      </c>
      <c r="Q21" s="125">
        <v>53603</v>
      </c>
      <c r="R21" s="130">
        <f>+P21/Q21*1000</f>
        <v>3.7497901236871072</v>
      </c>
      <c r="S21" s="109">
        <v>1</v>
      </c>
      <c r="T21" s="99">
        <f t="shared" si="11"/>
        <v>2.6315789473684209E-2</v>
      </c>
      <c r="U21" s="123" t="s">
        <v>388</v>
      </c>
      <c r="V21" s="98">
        <f t="shared" si="12"/>
        <v>2.6315789473684209E-2</v>
      </c>
      <c r="W21" s="125">
        <v>173</v>
      </c>
      <c r="X21" s="125">
        <v>53603</v>
      </c>
      <c r="Y21" s="130">
        <f>+W21/X21*1000</f>
        <v>3.2274313004869128</v>
      </c>
      <c r="Z21" s="109">
        <v>1</v>
      </c>
      <c r="AA21" s="99">
        <f t="shared" si="13"/>
        <v>2.6315789473684209E-2</v>
      </c>
      <c r="AB21" s="123" t="s">
        <v>389</v>
      </c>
      <c r="AC21" s="98">
        <f t="shared" si="14"/>
        <v>1.9230769230769232E-2</v>
      </c>
      <c r="AD21" s="125">
        <v>189</v>
      </c>
      <c r="AE21" s="125">
        <v>53603</v>
      </c>
      <c r="AF21" s="130">
        <f>+AD21/AE21*1000</f>
        <v>3.5259220566013094</v>
      </c>
      <c r="AG21" s="109">
        <v>1</v>
      </c>
      <c r="AH21" s="99">
        <f t="shared" si="15"/>
        <v>1.9230769230769232E-2</v>
      </c>
      <c r="AI21" s="123" t="s">
        <v>390</v>
      </c>
      <c r="AJ21" s="98">
        <f t="shared" si="16"/>
        <v>1.9230769230769232E-2</v>
      </c>
      <c r="AK21" s="129">
        <f>+AD21+W21+P21</f>
        <v>563</v>
      </c>
      <c r="AL21" s="129">
        <v>53603</v>
      </c>
      <c r="AM21" s="130">
        <f>+AK21/AL21*1000</f>
        <v>10.50314348077533</v>
      </c>
      <c r="AN21" s="109">
        <v>1</v>
      </c>
      <c r="AO21" s="174">
        <f t="shared" si="18"/>
        <v>1.9230769230769232E-2</v>
      </c>
      <c r="AP21" s="211" t="s">
        <v>391</v>
      </c>
      <c r="AQ21" s="208"/>
      <c r="AR21" s="85">
        <v>188</v>
      </c>
      <c r="AS21" s="85">
        <v>53736</v>
      </c>
      <c r="AT21" s="219">
        <f>+AR21/AS21*1000</f>
        <v>3.4985856781301172</v>
      </c>
      <c r="AU21" s="109">
        <v>1</v>
      </c>
      <c r="AV21" s="57"/>
      <c r="AW21" s="91" t="s">
        <v>487</v>
      </c>
      <c r="AX21" s="57"/>
      <c r="AY21" s="85">
        <v>191</v>
      </c>
      <c r="AZ21" s="85">
        <v>53736</v>
      </c>
      <c r="BA21" s="219">
        <f>+AY21/AZ21*1000</f>
        <v>3.5544141729938961</v>
      </c>
      <c r="BB21" s="109">
        <v>1</v>
      </c>
      <c r="BC21" s="57"/>
      <c r="BD21" s="91" t="s">
        <v>488</v>
      </c>
      <c r="BE21" s="161">
        <f t="shared" si="19"/>
        <v>1.7241379310344827E-2</v>
      </c>
      <c r="BF21" s="85">
        <v>182</v>
      </c>
      <c r="BG21" s="85">
        <v>53736</v>
      </c>
      <c r="BH21" s="219">
        <f>+BF21/BG21*1000</f>
        <v>3.3869286884025605</v>
      </c>
      <c r="BI21" s="109">
        <v>1</v>
      </c>
      <c r="BJ21" s="85">
        <f t="shared" si="20"/>
        <v>1.7241379310344827E-2</v>
      </c>
      <c r="BK21" s="91" t="s">
        <v>489</v>
      </c>
      <c r="BL21" s="241">
        <f t="shared" si="21"/>
        <v>1.6949152542372881E-2</v>
      </c>
      <c r="BM21" s="85">
        <f t="shared" ref="BM21:BM30" si="32">+BF21+AY21+AR21</f>
        <v>561</v>
      </c>
      <c r="BN21" s="85">
        <v>53736</v>
      </c>
      <c r="BO21" s="254">
        <f>+BM21/BN21*1000</f>
        <v>10.439928539526575</v>
      </c>
      <c r="BP21" s="253">
        <v>1</v>
      </c>
      <c r="BQ21" s="86">
        <f t="shared" si="23"/>
        <v>1.6949152542372881E-2</v>
      </c>
      <c r="BR21" s="222" t="s">
        <v>490</v>
      </c>
      <c r="BS21" s="317">
        <f t="shared" si="24"/>
        <v>1.8181818181818181E-2</v>
      </c>
      <c r="BT21" s="125">
        <v>188</v>
      </c>
      <c r="BU21" s="125">
        <v>53736</v>
      </c>
      <c r="BV21" s="219">
        <f>+BT21/BU21*1000</f>
        <v>3.4985856781301172</v>
      </c>
      <c r="BW21" s="109">
        <v>1</v>
      </c>
      <c r="BX21" s="86">
        <f t="shared" si="25"/>
        <v>1.8181818181818181E-2</v>
      </c>
      <c r="BY21" s="91" t="s">
        <v>737</v>
      </c>
      <c r="BZ21" s="91">
        <f t="shared" si="26"/>
        <v>1.8518518518518517E-2</v>
      </c>
      <c r="CA21" s="125">
        <v>211</v>
      </c>
      <c r="CB21" s="125">
        <v>53736</v>
      </c>
      <c r="CC21" s="219">
        <f>+CA21/CB21*1000</f>
        <v>3.9266041387524195</v>
      </c>
      <c r="CD21" s="109">
        <v>1</v>
      </c>
      <c r="CE21" s="86">
        <f t="shared" si="27"/>
        <v>1.8518518518518517E-2</v>
      </c>
      <c r="CF21" s="91" t="s">
        <v>738</v>
      </c>
      <c r="CG21" s="161">
        <f t="shared" si="28"/>
        <v>1.6949152542372881E-2</v>
      </c>
      <c r="CH21" s="125">
        <v>190</v>
      </c>
      <c r="CI21" s="125">
        <v>53736</v>
      </c>
      <c r="CJ21" s="219">
        <f>+CH21/CI21*1000</f>
        <v>3.5358046747059699</v>
      </c>
      <c r="CK21" s="109">
        <v>1</v>
      </c>
      <c r="CL21" s="315">
        <f t="shared" si="29"/>
        <v>1.6949152542372881E-2</v>
      </c>
      <c r="CM21" s="91" t="s">
        <v>739</v>
      </c>
      <c r="CN21" s="317">
        <f t="shared" si="30"/>
        <v>1.6393442622950821E-2</v>
      </c>
      <c r="CO21" s="129">
        <f t="shared" ref="CO21:CO30" si="33">+CH21+CA21+BT21</f>
        <v>589</v>
      </c>
      <c r="CP21" s="125">
        <v>53736</v>
      </c>
      <c r="CQ21" s="254">
        <f>+CO21/CP21*1000</f>
        <v>10.960994491588506</v>
      </c>
      <c r="CR21" s="253">
        <v>1</v>
      </c>
      <c r="CS21" s="86">
        <f t="shared" si="31"/>
        <v>1.6393442622950821E-2</v>
      </c>
      <c r="CT21" s="222" t="s">
        <v>740</v>
      </c>
      <c r="CU21" s="343" t="s">
        <v>895</v>
      </c>
    </row>
    <row r="22" spans="1:99" ht="221.25" customHeight="1" thickBot="1" x14ac:dyDescent="0.3">
      <c r="A22" s="2"/>
      <c r="B22" s="475"/>
      <c r="C22" s="476"/>
      <c r="D22" s="518"/>
      <c r="E22" s="502"/>
      <c r="F22" s="440"/>
      <c r="G22" s="514"/>
      <c r="H22" s="514"/>
      <c r="I22" s="291">
        <v>5</v>
      </c>
      <c r="J22" s="336" t="s">
        <v>38</v>
      </c>
      <c r="K22" s="337" t="s">
        <v>39</v>
      </c>
      <c r="L22" s="203" t="s">
        <v>40</v>
      </c>
      <c r="M22" s="32" t="s">
        <v>24</v>
      </c>
      <c r="N22" s="61" t="s">
        <v>244</v>
      </c>
      <c r="O22" s="98">
        <f t="shared" si="10"/>
        <v>2.6315789473684209E-2</v>
      </c>
      <c r="P22" s="139">
        <v>231</v>
      </c>
      <c r="Q22" s="139">
        <v>336</v>
      </c>
      <c r="R22" s="109">
        <f t="shared" ref="R22:R27" si="34">+P22/Q22</f>
        <v>0.6875</v>
      </c>
      <c r="S22" s="109">
        <v>0.81</v>
      </c>
      <c r="T22" s="99">
        <f t="shared" si="11"/>
        <v>2.1315789473684212E-2</v>
      </c>
      <c r="U22" s="71" t="s">
        <v>392</v>
      </c>
      <c r="V22" s="98">
        <f t="shared" si="12"/>
        <v>2.6315789473684209E-2</v>
      </c>
      <c r="W22" s="139">
        <v>474</v>
      </c>
      <c r="X22" s="139">
        <v>664</v>
      </c>
      <c r="Y22" s="109">
        <f t="shared" ref="Y22:Y27" si="35">+W22/X22</f>
        <v>0.71385542168674698</v>
      </c>
      <c r="Z22" s="109">
        <v>0.83</v>
      </c>
      <c r="AA22" s="99">
        <f t="shared" si="13"/>
        <v>2.1842105263157892E-2</v>
      </c>
      <c r="AB22" s="71" t="s">
        <v>393</v>
      </c>
      <c r="AC22" s="98">
        <f t="shared" si="14"/>
        <v>1.9230769230769232E-2</v>
      </c>
      <c r="AD22" s="139">
        <v>689</v>
      </c>
      <c r="AE22" s="139">
        <v>966</v>
      </c>
      <c r="AF22" s="109">
        <f t="shared" ref="AF22:AF27" si="36">+AD22/AE22</f>
        <v>0.71325051759834368</v>
      </c>
      <c r="AG22" s="109">
        <v>0.83</v>
      </c>
      <c r="AH22" s="99">
        <f t="shared" si="15"/>
        <v>1.5961538461538461E-2</v>
      </c>
      <c r="AI22" s="71" t="s">
        <v>393</v>
      </c>
      <c r="AJ22" s="98">
        <f t="shared" si="16"/>
        <v>1.9230769230769232E-2</v>
      </c>
      <c r="AK22" s="129">
        <f>+AD22+W22+P22</f>
        <v>1394</v>
      </c>
      <c r="AL22" s="129">
        <f>+AE22+X22+Q22</f>
        <v>1966</v>
      </c>
      <c r="AM22" s="109">
        <f t="shared" ref="AM22:AM27" si="37">+AK22/AL22</f>
        <v>0.70905391658189221</v>
      </c>
      <c r="AN22" s="109">
        <v>0.83</v>
      </c>
      <c r="AO22" s="174">
        <f t="shared" si="18"/>
        <v>1.5961538461538461E-2</v>
      </c>
      <c r="AP22" s="209" t="s">
        <v>394</v>
      </c>
      <c r="AQ22" s="212"/>
      <c r="AR22" s="85">
        <v>130</v>
      </c>
      <c r="AS22" s="85">
        <v>210</v>
      </c>
      <c r="AT22" s="109">
        <f>+AR22/AS22</f>
        <v>0.61904761904761907</v>
      </c>
      <c r="AU22" s="109">
        <v>0.73</v>
      </c>
      <c r="AV22" s="57"/>
      <c r="AW22" s="91" t="s">
        <v>491</v>
      </c>
      <c r="AX22" s="57"/>
      <c r="AY22" s="85">
        <v>257</v>
      </c>
      <c r="AZ22" s="85">
        <v>317</v>
      </c>
      <c r="BA22" s="109">
        <f>+AY22/AZ22</f>
        <v>0.81072555205047314</v>
      </c>
      <c r="BB22" s="109">
        <v>0.95</v>
      </c>
      <c r="BC22" s="57"/>
      <c r="BD22" s="91" t="s">
        <v>492</v>
      </c>
      <c r="BE22" s="161">
        <f t="shared" si="19"/>
        <v>1.7241379310344827E-2</v>
      </c>
      <c r="BF22" s="85">
        <v>221</v>
      </c>
      <c r="BG22" s="85">
        <v>315</v>
      </c>
      <c r="BH22" s="109">
        <f>+BF22/BG22</f>
        <v>0.70158730158730154</v>
      </c>
      <c r="BI22" s="109">
        <v>0.82</v>
      </c>
      <c r="BJ22" s="85">
        <f t="shared" si="20"/>
        <v>1.4137931034482758E-2</v>
      </c>
      <c r="BK22" s="91" t="s">
        <v>741</v>
      </c>
      <c r="BL22" s="241">
        <f t="shared" si="21"/>
        <v>1.6949152542372881E-2</v>
      </c>
      <c r="BM22" s="249">
        <f t="shared" si="32"/>
        <v>608</v>
      </c>
      <c r="BN22" s="249">
        <f t="shared" ref="BN22:BN30" si="38">+BG22+AZ22+AS22</f>
        <v>842</v>
      </c>
      <c r="BO22" s="253">
        <f>+BM22/BN22</f>
        <v>0.7220902612826603</v>
      </c>
      <c r="BP22" s="253">
        <v>0.85</v>
      </c>
      <c r="BQ22" s="246">
        <f t="shared" si="23"/>
        <v>1.4406779661016949E-2</v>
      </c>
      <c r="BR22" s="128" t="s">
        <v>496</v>
      </c>
      <c r="BS22" s="317">
        <f t="shared" si="24"/>
        <v>1.8181818181818181E-2</v>
      </c>
      <c r="BT22" s="85">
        <v>241</v>
      </c>
      <c r="BU22" s="85">
        <v>339</v>
      </c>
      <c r="BV22" s="109">
        <f t="shared" ref="BV22:BV27" si="39">+BT22/BU22</f>
        <v>0.71091445427728617</v>
      </c>
      <c r="BW22" s="109">
        <f>+BV22/85%</f>
        <v>0.83636994620857197</v>
      </c>
      <c r="BX22" s="86">
        <f t="shared" si="25"/>
        <v>1.5206726294701307E-2</v>
      </c>
      <c r="BY22" s="91" t="s">
        <v>742</v>
      </c>
      <c r="BZ22" s="91">
        <f t="shared" si="26"/>
        <v>1.8518518518518517E-2</v>
      </c>
      <c r="CA22" s="85">
        <v>209</v>
      </c>
      <c r="CB22" s="85">
        <v>294</v>
      </c>
      <c r="CC22" s="109">
        <f t="shared" ref="CC22:CC27" si="40">+CA22/CB22</f>
        <v>0.71088435374149661</v>
      </c>
      <c r="CD22" s="109">
        <f>+CC22/85%</f>
        <v>0.8363345338135254</v>
      </c>
      <c r="CE22" s="86">
        <f t="shared" si="27"/>
        <v>1.5487676552102321E-2</v>
      </c>
      <c r="CF22" s="91" t="s">
        <v>743</v>
      </c>
      <c r="CG22" s="161">
        <f t="shared" si="28"/>
        <v>1.6949152542372881E-2</v>
      </c>
      <c r="CH22" s="85">
        <v>215</v>
      </c>
      <c r="CI22" s="85">
        <v>304</v>
      </c>
      <c r="CJ22" s="109">
        <f t="shared" ref="CJ22:CJ27" si="41">+CH22/CI22</f>
        <v>0.70723684210526316</v>
      </c>
      <c r="CK22" s="109">
        <f>+CJ22/85%</f>
        <v>0.83204334365325083</v>
      </c>
      <c r="CL22" s="315">
        <f t="shared" si="29"/>
        <v>1.410242955344493E-2</v>
      </c>
      <c r="CM22" s="91" t="s">
        <v>744</v>
      </c>
      <c r="CN22" s="317">
        <f t="shared" si="30"/>
        <v>1.6393442622950821E-2</v>
      </c>
      <c r="CO22" s="249">
        <f t="shared" si="33"/>
        <v>665</v>
      </c>
      <c r="CP22" s="249">
        <f t="shared" ref="CP22:CP30" si="42">+CI22+CB22+BU22</f>
        <v>937</v>
      </c>
      <c r="CQ22" s="253">
        <f t="shared" ref="CQ22:CQ27" si="43">+CO22/CP22</f>
        <v>0.7097118463180363</v>
      </c>
      <c r="CR22" s="253">
        <f>+CQ22/85%</f>
        <v>0.83495511331533689</v>
      </c>
      <c r="CS22" s="246">
        <f t="shared" si="31"/>
        <v>1.3687788742874376E-2</v>
      </c>
      <c r="CT22" s="128" t="s">
        <v>745</v>
      </c>
      <c r="CU22" s="343" t="s">
        <v>895</v>
      </c>
    </row>
    <row r="23" spans="1:99" ht="237" customHeight="1" x14ac:dyDescent="0.25">
      <c r="A23" s="2"/>
      <c r="B23" s="475"/>
      <c r="C23" s="476"/>
      <c r="D23" s="518"/>
      <c r="E23" s="502"/>
      <c r="F23" s="440"/>
      <c r="G23" s="514"/>
      <c r="H23" s="514"/>
      <c r="I23" s="430">
        <v>6</v>
      </c>
      <c r="J23" s="460" t="s">
        <v>41</v>
      </c>
      <c r="K23" s="336" t="s">
        <v>395</v>
      </c>
      <c r="L23" s="298" t="s">
        <v>42</v>
      </c>
      <c r="M23" s="30" t="s">
        <v>24</v>
      </c>
      <c r="N23" s="61" t="s">
        <v>244</v>
      </c>
      <c r="O23" s="98">
        <f t="shared" si="10"/>
        <v>2.6315789473684209E-2</v>
      </c>
      <c r="P23" s="139">
        <v>1776</v>
      </c>
      <c r="Q23" s="139">
        <v>1826</v>
      </c>
      <c r="R23" s="109">
        <f t="shared" si="34"/>
        <v>0.97261774370208109</v>
      </c>
      <c r="S23" s="109">
        <v>1</v>
      </c>
      <c r="T23" s="99">
        <f t="shared" si="11"/>
        <v>2.6315789473684209E-2</v>
      </c>
      <c r="U23" s="71" t="s">
        <v>396</v>
      </c>
      <c r="V23" s="98">
        <f t="shared" si="12"/>
        <v>2.6315789473684209E-2</v>
      </c>
      <c r="W23" s="139">
        <v>1545</v>
      </c>
      <c r="X23" s="139">
        <v>1615</v>
      </c>
      <c r="Y23" s="109">
        <f t="shared" si="35"/>
        <v>0.95665634674922606</v>
      </c>
      <c r="Z23" s="109">
        <v>1</v>
      </c>
      <c r="AA23" s="99">
        <f t="shared" si="13"/>
        <v>2.6315789473684209E-2</v>
      </c>
      <c r="AB23" s="71" t="s">
        <v>396</v>
      </c>
      <c r="AC23" s="98">
        <f t="shared" si="14"/>
        <v>1.9230769230769232E-2</v>
      </c>
      <c r="AD23" s="139">
        <v>1597</v>
      </c>
      <c r="AE23" s="139">
        <v>1855</v>
      </c>
      <c r="AF23" s="109">
        <f t="shared" si="36"/>
        <v>0.86091644204851747</v>
      </c>
      <c r="AG23" s="109">
        <v>0.91</v>
      </c>
      <c r="AH23" s="99">
        <f t="shared" si="15"/>
        <v>1.7500000000000002E-2</v>
      </c>
      <c r="AI23" s="71" t="s">
        <v>397</v>
      </c>
      <c r="AJ23" s="98">
        <f t="shared" si="16"/>
        <v>1.9230769230769232E-2</v>
      </c>
      <c r="AK23" s="129">
        <f>+AD23+W23+P23</f>
        <v>4918</v>
      </c>
      <c r="AL23" s="129">
        <f>+AE23+X23+Q23</f>
        <v>5296</v>
      </c>
      <c r="AM23" s="109">
        <f t="shared" si="37"/>
        <v>0.9286253776435045</v>
      </c>
      <c r="AN23" s="109">
        <v>1</v>
      </c>
      <c r="AO23" s="174">
        <f t="shared" si="18"/>
        <v>1.9230769230769232E-2</v>
      </c>
      <c r="AP23" s="213" t="s">
        <v>398</v>
      </c>
      <c r="AQ23" s="208"/>
      <c r="AR23" s="85">
        <v>1459</v>
      </c>
      <c r="AS23" s="85">
        <v>1815</v>
      </c>
      <c r="AT23" s="109">
        <f>+AR23/AS23</f>
        <v>0.8038567493112948</v>
      </c>
      <c r="AU23" s="109">
        <v>0.84</v>
      </c>
      <c r="AV23" s="57"/>
      <c r="AW23" s="128" t="s">
        <v>497</v>
      </c>
      <c r="AX23" s="57"/>
      <c r="AY23" s="85">
        <v>1438</v>
      </c>
      <c r="AZ23" s="85">
        <v>1800</v>
      </c>
      <c r="BA23" s="109">
        <f>+AY23/AZ23</f>
        <v>0.79888888888888887</v>
      </c>
      <c r="BB23" s="109">
        <v>0.84</v>
      </c>
      <c r="BC23" s="57"/>
      <c r="BD23" s="128" t="s">
        <v>498</v>
      </c>
      <c r="BE23" s="161">
        <f t="shared" si="19"/>
        <v>1.7241379310344827E-2</v>
      </c>
      <c r="BF23" s="85">
        <v>1454</v>
      </c>
      <c r="BG23" s="85">
        <v>1714</v>
      </c>
      <c r="BH23" s="109">
        <f>+BF23/BG23</f>
        <v>0.84830805134189036</v>
      </c>
      <c r="BI23" s="109">
        <v>0.89</v>
      </c>
      <c r="BJ23" s="85">
        <f t="shared" si="20"/>
        <v>1.5344827586206897E-2</v>
      </c>
      <c r="BK23" s="128" t="s">
        <v>499</v>
      </c>
      <c r="BL23" s="241">
        <f t="shared" si="21"/>
        <v>1.6949152542372881E-2</v>
      </c>
      <c r="BM23" s="249">
        <f t="shared" si="32"/>
        <v>4351</v>
      </c>
      <c r="BN23" s="249">
        <f t="shared" si="38"/>
        <v>5329</v>
      </c>
      <c r="BO23" s="253">
        <f>+BM23/BN23</f>
        <v>0.8164758866579096</v>
      </c>
      <c r="BP23" s="253">
        <v>0.86</v>
      </c>
      <c r="BQ23" s="246">
        <f t="shared" si="23"/>
        <v>1.4576271186440677E-2</v>
      </c>
      <c r="BR23" s="128" t="s">
        <v>500</v>
      </c>
      <c r="BS23" s="317">
        <f t="shared" si="24"/>
        <v>1.8181818181818181E-2</v>
      </c>
      <c r="BT23" s="85">
        <v>1458</v>
      </c>
      <c r="BU23" s="85">
        <v>1807</v>
      </c>
      <c r="BV23" s="182">
        <f t="shared" si="39"/>
        <v>0.80686220254565577</v>
      </c>
      <c r="BW23" s="109">
        <f>+BV23/95%</f>
        <v>0.84932863425858507</v>
      </c>
      <c r="BX23" s="86">
        <f t="shared" si="25"/>
        <v>1.5442338804701547E-2</v>
      </c>
      <c r="BY23" s="128" t="s">
        <v>746</v>
      </c>
      <c r="BZ23" s="91">
        <f t="shared" si="26"/>
        <v>1.8518518518518517E-2</v>
      </c>
      <c r="CA23" s="85">
        <v>1316</v>
      </c>
      <c r="CB23" s="85">
        <v>1602</v>
      </c>
      <c r="CC23" s="109">
        <f t="shared" si="40"/>
        <v>0.82147315855181025</v>
      </c>
      <c r="CD23" s="109">
        <f>+CC23/95%</f>
        <v>0.86470858794927397</v>
      </c>
      <c r="CE23" s="86">
        <f t="shared" si="27"/>
        <v>1.6013121999060628E-2</v>
      </c>
      <c r="CF23" s="128" t="s">
        <v>750</v>
      </c>
      <c r="CG23" s="161">
        <f t="shared" si="28"/>
        <v>1.6949152542372881E-2</v>
      </c>
      <c r="CH23" s="85">
        <v>1412</v>
      </c>
      <c r="CI23" s="85">
        <v>1645</v>
      </c>
      <c r="CJ23" s="109">
        <f t="shared" si="41"/>
        <v>0.85835866261398175</v>
      </c>
      <c r="CK23" s="109">
        <f>+CJ23/95%</f>
        <v>0.90353543433050709</v>
      </c>
      <c r="CL23" s="315">
        <f t="shared" si="29"/>
        <v>1.53141599039069E-2</v>
      </c>
      <c r="CM23" s="128" t="s">
        <v>747</v>
      </c>
      <c r="CN23" s="317">
        <f t="shared" si="30"/>
        <v>1.6393442622950821E-2</v>
      </c>
      <c r="CO23" s="249">
        <f t="shared" si="33"/>
        <v>4186</v>
      </c>
      <c r="CP23" s="249">
        <f t="shared" si="42"/>
        <v>5054</v>
      </c>
      <c r="CQ23" s="253">
        <f t="shared" si="43"/>
        <v>0.82825484764542934</v>
      </c>
      <c r="CR23" s="109">
        <f>+CQ23/95%</f>
        <v>0.87184720804782034</v>
      </c>
      <c r="CS23" s="246">
        <f t="shared" si="31"/>
        <v>1.429257718111181E-2</v>
      </c>
      <c r="CT23" s="128" t="s">
        <v>748</v>
      </c>
      <c r="CU23" s="343" t="s">
        <v>895</v>
      </c>
    </row>
    <row r="24" spans="1:99" ht="320.25" customHeight="1" x14ac:dyDescent="0.25">
      <c r="A24" s="2"/>
      <c r="B24" s="475"/>
      <c r="C24" s="476"/>
      <c r="D24" s="518"/>
      <c r="E24" s="502"/>
      <c r="F24" s="440"/>
      <c r="G24" s="514"/>
      <c r="H24" s="514"/>
      <c r="I24" s="431"/>
      <c r="J24" s="449"/>
      <c r="K24" s="336" t="s">
        <v>399</v>
      </c>
      <c r="L24" s="299" t="s">
        <v>43</v>
      </c>
      <c r="M24" s="31" t="s">
        <v>24</v>
      </c>
      <c r="N24" s="61" t="s">
        <v>244</v>
      </c>
      <c r="O24" s="98">
        <f t="shared" si="10"/>
        <v>2.6315789473684209E-2</v>
      </c>
      <c r="P24" s="139">
        <v>11073</v>
      </c>
      <c r="Q24" s="139">
        <v>11890</v>
      </c>
      <c r="R24" s="109">
        <f t="shared" si="34"/>
        <v>0.9312867956265769</v>
      </c>
      <c r="S24" s="109">
        <v>1</v>
      </c>
      <c r="T24" s="99">
        <f t="shared" si="11"/>
        <v>2.6315789473684209E-2</v>
      </c>
      <c r="U24" s="112" t="s">
        <v>400</v>
      </c>
      <c r="V24" s="98">
        <f t="shared" si="12"/>
        <v>2.6315789473684209E-2</v>
      </c>
      <c r="W24" s="139">
        <v>11261</v>
      </c>
      <c r="X24" s="139">
        <v>12207</v>
      </c>
      <c r="Y24" s="109">
        <f t="shared" si="35"/>
        <v>0.92250348160891293</v>
      </c>
      <c r="Z24" s="109">
        <v>1</v>
      </c>
      <c r="AA24" s="99">
        <f t="shared" si="13"/>
        <v>2.6315789473684209E-2</v>
      </c>
      <c r="AB24" s="112" t="s">
        <v>401</v>
      </c>
      <c r="AC24" s="98">
        <f t="shared" si="14"/>
        <v>1.9230769230769232E-2</v>
      </c>
      <c r="AD24" s="139">
        <v>11476</v>
      </c>
      <c r="AE24" s="139">
        <v>12503</v>
      </c>
      <c r="AF24" s="109">
        <f t="shared" si="36"/>
        <v>0.91785971366871955</v>
      </c>
      <c r="AG24" s="109">
        <v>1</v>
      </c>
      <c r="AH24" s="99">
        <f t="shared" si="15"/>
        <v>1.9230769230769232E-2</v>
      </c>
      <c r="AI24" s="112" t="s">
        <v>401</v>
      </c>
      <c r="AJ24" s="98">
        <f t="shared" si="16"/>
        <v>1.9230769230769232E-2</v>
      </c>
      <c r="AK24" s="129">
        <f>+AD24+W24+P24</f>
        <v>33810</v>
      </c>
      <c r="AL24" s="129">
        <f>+AE24+X24+Q24</f>
        <v>36600</v>
      </c>
      <c r="AM24" s="109">
        <f t="shared" si="37"/>
        <v>0.92377049180327864</v>
      </c>
      <c r="AN24" s="109">
        <v>1</v>
      </c>
      <c r="AO24" s="86">
        <f t="shared" si="18"/>
        <v>1.9230769230769232E-2</v>
      </c>
      <c r="AP24" s="213" t="s">
        <v>402</v>
      </c>
      <c r="AQ24" s="208"/>
      <c r="AR24" s="85">
        <v>10063</v>
      </c>
      <c r="AS24" s="85">
        <v>12511</v>
      </c>
      <c r="AT24" s="109">
        <f>+AR24/AS24</f>
        <v>0.80433218767484616</v>
      </c>
      <c r="AU24" s="109">
        <v>0.89</v>
      </c>
      <c r="AV24" s="57"/>
      <c r="AW24" s="128" t="s">
        <v>502</v>
      </c>
      <c r="AX24" s="57"/>
      <c r="AY24" s="85">
        <v>10126</v>
      </c>
      <c r="AZ24" s="85">
        <v>12521</v>
      </c>
      <c r="BA24" s="109">
        <f>+AY24/AZ24</f>
        <v>0.80872134813513297</v>
      </c>
      <c r="BB24" s="109">
        <v>0.9</v>
      </c>
      <c r="BC24" s="57"/>
      <c r="BD24" s="128" t="s">
        <v>503</v>
      </c>
      <c r="BE24" s="161">
        <f t="shared" si="19"/>
        <v>1.7241379310344827E-2</v>
      </c>
      <c r="BF24" s="85">
        <v>10245</v>
      </c>
      <c r="BG24" s="85">
        <v>12522</v>
      </c>
      <c r="BH24" s="109">
        <f>+BF24/BG24</f>
        <v>0.8181600383325347</v>
      </c>
      <c r="BI24" s="109">
        <v>0.91</v>
      </c>
      <c r="BJ24" s="85">
        <f t="shared" si="20"/>
        <v>1.5689655172413792E-2</v>
      </c>
      <c r="BK24" s="128" t="s">
        <v>504</v>
      </c>
      <c r="BL24" s="241">
        <f t="shared" si="21"/>
        <v>1.6949152542372881E-2</v>
      </c>
      <c r="BM24" s="249">
        <f t="shared" si="32"/>
        <v>30434</v>
      </c>
      <c r="BN24" s="249">
        <f t="shared" si="38"/>
        <v>37554</v>
      </c>
      <c r="BO24" s="253">
        <f>+BM24/BN24</f>
        <v>0.81040634819193691</v>
      </c>
      <c r="BP24" s="253">
        <v>0.9</v>
      </c>
      <c r="BQ24" s="86">
        <f t="shared" si="23"/>
        <v>1.5254237288135594E-2</v>
      </c>
      <c r="BR24" s="128" t="s">
        <v>505</v>
      </c>
      <c r="BS24" s="317">
        <f t="shared" si="24"/>
        <v>1.8181818181818181E-2</v>
      </c>
      <c r="BT24" s="85">
        <v>11154</v>
      </c>
      <c r="BU24" s="85">
        <v>12523</v>
      </c>
      <c r="BV24" s="182">
        <f t="shared" si="39"/>
        <v>0.89068114669009024</v>
      </c>
      <c r="BW24" s="109">
        <f>+BV24/90%</f>
        <v>0.98964571854454464</v>
      </c>
      <c r="BX24" s="86">
        <f t="shared" si="25"/>
        <v>1.7993558518991721E-2</v>
      </c>
      <c r="BY24" s="128" t="s">
        <v>749</v>
      </c>
      <c r="BZ24" s="91">
        <f t="shared" si="26"/>
        <v>1.8518518518518517E-2</v>
      </c>
      <c r="CA24" s="85">
        <v>10451</v>
      </c>
      <c r="CB24" s="85">
        <v>13741</v>
      </c>
      <c r="CC24" s="109">
        <f t="shared" si="40"/>
        <v>0.76057055527254203</v>
      </c>
      <c r="CD24" s="109">
        <f>+CC24/90%</f>
        <v>0.84507839474726887</v>
      </c>
      <c r="CE24" s="86">
        <f t="shared" si="27"/>
        <v>1.5649599902727199E-2</v>
      </c>
      <c r="CF24" s="128" t="s">
        <v>751</v>
      </c>
      <c r="CG24" s="161">
        <f t="shared" si="28"/>
        <v>1.6949152542372881E-2</v>
      </c>
      <c r="CH24" s="85">
        <v>10502</v>
      </c>
      <c r="CI24" s="85">
        <v>13741</v>
      </c>
      <c r="CJ24" s="109">
        <f t="shared" si="41"/>
        <v>0.76428207554035366</v>
      </c>
      <c r="CK24" s="109">
        <f>+CJ24/90%</f>
        <v>0.84920230615594849</v>
      </c>
      <c r="CL24" s="315">
        <f t="shared" si="29"/>
        <v>1.4393259426372009E-2</v>
      </c>
      <c r="CM24" s="128" t="s">
        <v>752</v>
      </c>
      <c r="CN24" s="317">
        <f t="shared" si="30"/>
        <v>1.6393442622950821E-2</v>
      </c>
      <c r="CO24" s="249">
        <f t="shared" si="33"/>
        <v>32107</v>
      </c>
      <c r="CP24" s="249">
        <f t="shared" si="42"/>
        <v>40005</v>
      </c>
      <c r="CQ24" s="253">
        <f t="shared" si="43"/>
        <v>0.80257467816522932</v>
      </c>
      <c r="CR24" s="282">
        <f>+CQ24/90%</f>
        <v>0.89174964240581034</v>
      </c>
      <c r="CS24" s="246">
        <f t="shared" si="31"/>
        <v>1.4618846596816564E-2</v>
      </c>
      <c r="CT24" s="128" t="s">
        <v>753</v>
      </c>
      <c r="CU24" s="343" t="s">
        <v>895</v>
      </c>
    </row>
    <row r="25" spans="1:99" ht="153" customHeight="1" thickBot="1" x14ac:dyDescent="0.3">
      <c r="A25" s="2"/>
      <c r="B25" s="478"/>
      <c r="C25" s="479"/>
      <c r="D25" s="519"/>
      <c r="E25" s="502"/>
      <c r="F25" s="440"/>
      <c r="G25" s="514"/>
      <c r="H25" s="514"/>
      <c r="I25" s="431"/>
      <c r="J25" s="449"/>
      <c r="K25" s="336" t="s">
        <v>501</v>
      </c>
      <c r="L25" s="299" t="s">
        <v>44</v>
      </c>
      <c r="M25" s="31" t="s">
        <v>24</v>
      </c>
      <c r="N25" s="61" t="s">
        <v>244</v>
      </c>
      <c r="O25" s="98">
        <f t="shared" si="10"/>
        <v>2.6315789473684209E-2</v>
      </c>
      <c r="P25" s="139">
        <v>13745</v>
      </c>
      <c r="Q25" s="139">
        <v>16347</v>
      </c>
      <c r="R25" s="109">
        <f t="shared" si="34"/>
        <v>0.84082706306967636</v>
      </c>
      <c r="S25" s="109">
        <v>0.93</v>
      </c>
      <c r="T25" s="99">
        <f t="shared" si="11"/>
        <v>2.4473684210526314E-2</v>
      </c>
      <c r="U25" s="71" t="s">
        <v>403</v>
      </c>
      <c r="V25" s="98">
        <f t="shared" si="12"/>
        <v>2.6315789473684209E-2</v>
      </c>
      <c r="W25" s="139">
        <v>13879</v>
      </c>
      <c r="X25" s="139">
        <v>16370</v>
      </c>
      <c r="Y25" s="109">
        <f t="shared" si="35"/>
        <v>0.84783139890042758</v>
      </c>
      <c r="Z25" s="109">
        <v>0.94</v>
      </c>
      <c r="AA25" s="99">
        <f t="shared" si="13"/>
        <v>2.4736842105263154E-2</v>
      </c>
      <c r="AB25" s="71" t="s">
        <v>404</v>
      </c>
      <c r="AC25" s="98">
        <f t="shared" si="14"/>
        <v>1.9230769230769232E-2</v>
      </c>
      <c r="AD25" s="139">
        <v>11476</v>
      </c>
      <c r="AE25" s="139">
        <v>12503</v>
      </c>
      <c r="AF25" s="109">
        <f t="shared" si="36"/>
        <v>0.91785971366871955</v>
      </c>
      <c r="AG25" s="109">
        <v>1</v>
      </c>
      <c r="AH25" s="99">
        <f t="shared" si="15"/>
        <v>1.9230769230769232E-2</v>
      </c>
      <c r="AI25" s="71" t="s">
        <v>405</v>
      </c>
      <c r="AJ25" s="98">
        <f t="shared" si="16"/>
        <v>1.9230769230769232E-2</v>
      </c>
      <c r="AK25" s="129">
        <f>+AD25+W25+P25</f>
        <v>39100</v>
      </c>
      <c r="AL25" s="129">
        <f>+AE25+X25+Q25</f>
        <v>45220</v>
      </c>
      <c r="AM25" s="109">
        <f t="shared" si="37"/>
        <v>0.86466165413533835</v>
      </c>
      <c r="AN25" s="109">
        <v>0.96</v>
      </c>
      <c r="AO25" s="86">
        <f t="shared" si="18"/>
        <v>1.8461538461538463E-2</v>
      </c>
      <c r="AP25" s="209" t="s">
        <v>406</v>
      </c>
      <c r="AQ25" s="208"/>
      <c r="AR25" s="85">
        <v>11592</v>
      </c>
      <c r="AS25" s="85">
        <v>12757</v>
      </c>
      <c r="AT25" s="109">
        <f>+AR25/AS25</f>
        <v>0.90867758877479032</v>
      </c>
      <c r="AU25" s="109">
        <v>1</v>
      </c>
      <c r="AV25" s="57"/>
      <c r="AW25" s="128" t="s">
        <v>506</v>
      </c>
      <c r="AX25" s="57"/>
      <c r="AY25" s="85">
        <v>11869</v>
      </c>
      <c r="AZ25" s="85">
        <v>12836</v>
      </c>
      <c r="BA25" s="109">
        <f>+AY25/AZ25</f>
        <v>0.92466500467435342</v>
      </c>
      <c r="BB25" s="109">
        <v>1</v>
      </c>
      <c r="BC25" s="57"/>
      <c r="BD25" s="128" t="s">
        <v>507</v>
      </c>
      <c r="BE25" s="161">
        <f t="shared" si="19"/>
        <v>1.7241379310344827E-2</v>
      </c>
      <c r="BF25" s="85">
        <v>11879</v>
      </c>
      <c r="BG25" s="85">
        <v>12899</v>
      </c>
      <c r="BH25" s="109">
        <f>+BF25/BG25</f>
        <v>0.92092410264361579</v>
      </c>
      <c r="BI25" s="109">
        <v>1</v>
      </c>
      <c r="BJ25" s="85">
        <f t="shared" si="20"/>
        <v>1.7241379310344827E-2</v>
      </c>
      <c r="BK25" s="128" t="s">
        <v>507</v>
      </c>
      <c r="BL25" s="241">
        <f t="shared" si="21"/>
        <v>1.6949152542372881E-2</v>
      </c>
      <c r="BM25" s="249">
        <f t="shared" si="32"/>
        <v>35340</v>
      </c>
      <c r="BN25" s="249">
        <f t="shared" si="38"/>
        <v>38492</v>
      </c>
      <c r="BO25" s="253">
        <f>+BM25/BN25</f>
        <v>0.91811285461914161</v>
      </c>
      <c r="BP25" s="253">
        <v>1</v>
      </c>
      <c r="BQ25" s="86">
        <f t="shared" si="23"/>
        <v>1.6949152542372881E-2</v>
      </c>
      <c r="BR25" s="128" t="s">
        <v>508</v>
      </c>
      <c r="BS25" s="317">
        <f t="shared" si="24"/>
        <v>1.8181818181818181E-2</v>
      </c>
      <c r="BT25" s="85">
        <v>11214</v>
      </c>
      <c r="BU25" s="85">
        <v>12899</v>
      </c>
      <c r="BV25" s="109">
        <f t="shared" si="39"/>
        <v>0.86936971858283585</v>
      </c>
      <c r="BW25" s="109">
        <f>+BV25/90%</f>
        <v>0.96596635398092867</v>
      </c>
      <c r="BX25" s="86">
        <f t="shared" si="25"/>
        <v>1.7563024617835064E-2</v>
      </c>
      <c r="BY25" s="128" t="s">
        <v>754</v>
      </c>
      <c r="BZ25" s="91">
        <f t="shared" si="26"/>
        <v>1.8518518518518517E-2</v>
      </c>
      <c r="CA25" s="85">
        <v>11789</v>
      </c>
      <c r="CB25" s="85">
        <v>12687</v>
      </c>
      <c r="CC25" s="109">
        <f t="shared" si="40"/>
        <v>0.9292188854733191</v>
      </c>
      <c r="CD25" s="109">
        <v>1</v>
      </c>
      <c r="CE25" s="86">
        <f t="shared" si="27"/>
        <v>1.8518518518518517E-2</v>
      </c>
      <c r="CF25" s="128" t="s">
        <v>755</v>
      </c>
      <c r="CG25" s="161">
        <f t="shared" si="28"/>
        <v>1.6949152542372881E-2</v>
      </c>
      <c r="CH25" s="85">
        <v>11814</v>
      </c>
      <c r="CI25" s="85">
        <v>12745</v>
      </c>
      <c r="CJ25" s="109">
        <f t="shared" si="41"/>
        <v>0.92695174578265982</v>
      </c>
      <c r="CK25" s="109">
        <v>1</v>
      </c>
      <c r="CL25" s="315">
        <f t="shared" si="29"/>
        <v>1.6949152542372881E-2</v>
      </c>
      <c r="CM25" s="128" t="s">
        <v>755</v>
      </c>
      <c r="CN25" s="317">
        <f t="shared" si="30"/>
        <v>1.6393442622950821E-2</v>
      </c>
      <c r="CO25" s="249">
        <f t="shared" si="33"/>
        <v>34817</v>
      </c>
      <c r="CP25" s="249">
        <f t="shared" si="42"/>
        <v>38331</v>
      </c>
      <c r="CQ25" s="253">
        <f t="shared" si="43"/>
        <v>0.90832485455636425</v>
      </c>
      <c r="CR25" s="253">
        <v>1</v>
      </c>
      <c r="CS25" s="86">
        <f t="shared" si="31"/>
        <v>1.6393442622950821E-2</v>
      </c>
      <c r="CT25" s="128" t="s">
        <v>756</v>
      </c>
      <c r="CU25" s="343" t="s">
        <v>895</v>
      </c>
    </row>
    <row r="26" spans="1:99" ht="246" customHeight="1" thickBot="1" x14ac:dyDescent="0.3">
      <c r="A26" s="2"/>
      <c r="B26" s="12"/>
      <c r="C26" s="13" t="s">
        <v>30</v>
      </c>
      <c r="D26" s="14" t="s">
        <v>45</v>
      </c>
      <c r="E26" s="502"/>
      <c r="F26" s="440"/>
      <c r="G26" s="514"/>
      <c r="H26" s="514"/>
      <c r="I26" s="431"/>
      <c r="J26" s="449"/>
      <c r="K26" s="336" t="s">
        <v>407</v>
      </c>
      <c r="L26" s="300" t="s">
        <v>46</v>
      </c>
      <c r="M26" s="42" t="s">
        <v>24</v>
      </c>
      <c r="N26" s="61" t="s">
        <v>244</v>
      </c>
      <c r="O26" s="98">
        <f t="shared" si="10"/>
        <v>2.6315789473684209E-2</v>
      </c>
      <c r="P26" s="125">
        <v>119</v>
      </c>
      <c r="Q26" s="125">
        <v>129</v>
      </c>
      <c r="R26" s="109">
        <f t="shared" si="34"/>
        <v>0.92248062015503873</v>
      </c>
      <c r="S26" s="109">
        <v>1</v>
      </c>
      <c r="T26" s="99">
        <f t="shared" si="11"/>
        <v>2.6315789473684209E-2</v>
      </c>
      <c r="U26" s="71" t="s">
        <v>408</v>
      </c>
      <c r="V26" s="98">
        <f t="shared" si="12"/>
        <v>2.6315789473684209E-2</v>
      </c>
      <c r="W26" s="125">
        <v>151</v>
      </c>
      <c r="X26" s="125">
        <v>166</v>
      </c>
      <c r="Y26" s="109">
        <f t="shared" si="35"/>
        <v>0.90963855421686746</v>
      </c>
      <c r="Z26" s="109">
        <v>1</v>
      </c>
      <c r="AA26" s="99">
        <f t="shared" si="13"/>
        <v>2.6315789473684209E-2</v>
      </c>
      <c r="AB26" s="150" t="s">
        <v>409</v>
      </c>
      <c r="AC26" s="98">
        <f t="shared" si="14"/>
        <v>1.9230769230769232E-2</v>
      </c>
      <c r="AD26" s="125">
        <v>182</v>
      </c>
      <c r="AE26" s="125">
        <v>184</v>
      </c>
      <c r="AF26" s="109">
        <f t="shared" si="36"/>
        <v>0.98913043478260865</v>
      </c>
      <c r="AG26" s="109">
        <v>1</v>
      </c>
      <c r="AH26" s="99">
        <f t="shared" si="15"/>
        <v>1.9230769230769232E-2</v>
      </c>
      <c r="AI26" s="150" t="s">
        <v>410</v>
      </c>
      <c r="AJ26" s="98">
        <f t="shared" si="16"/>
        <v>1.9230769230769232E-2</v>
      </c>
      <c r="AK26" s="125">
        <v>182</v>
      </c>
      <c r="AL26" s="125">
        <v>184</v>
      </c>
      <c r="AM26" s="109">
        <f t="shared" si="37"/>
        <v>0.98913043478260865</v>
      </c>
      <c r="AN26" s="109">
        <v>1</v>
      </c>
      <c r="AO26" s="86">
        <f t="shared" si="18"/>
        <v>1.9230769230769232E-2</v>
      </c>
      <c r="AP26" s="214" t="s">
        <v>411</v>
      </c>
      <c r="AQ26" s="208"/>
      <c r="AR26" s="85">
        <v>193</v>
      </c>
      <c r="AS26" s="85">
        <v>199</v>
      </c>
      <c r="AT26" s="109">
        <f>+AR26/AS26</f>
        <v>0.96984924623115576</v>
      </c>
      <c r="AU26" s="109">
        <v>1</v>
      </c>
      <c r="AV26" s="57"/>
      <c r="AW26" s="128" t="s">
        <v>509</v>
      </c>
      <c r="AX26" s="57"/>
      <c r="AY26" s="85">
        <v>202</v>
      </c>
      <c r="AZ26" s="85">
        <v>207</v>
      </c>
      <c r="BA26" s="109">
        <f>+AY26/AZ26</f>
        <v>0.97584541062801933</v>
      </c>
      <c r="BB26" s="109">
        <v>1</v>
      </c>
      <c r="BC26" s="57"/>
      <c r="BD26" s="223" t="s">
        <v>510</v>
      </c>
      <c r="BE26" s="161">
        <f t="shared" si="19"/>
        <v>1.7241379310344827E-2</v>
      </c>
      <c r="BF26" s="85">
        <v>213</v>
      </c>
      <c r="BG26" s="85">
        <v>216</v>
      </c>
      <c r="BH26" s="109">
        <f>+BF26/BG26</f>
        <v>0.98611111111111116</v>
      </c>
      <c r="BI26" s="109">
        <v>1</v>
      </c>
      <c r="BJ26" s="85">
        <f t="shared" si="20"/>
        <v>1.7241379310344827E-2</v>
      </c>
      <c r="BK26" s="128" t="s">
        <v>511</v>
      </c>
      <c r="BL26" s="241">
        <f t="shared" si="21"/>
        <v>1.6949152542372881E-2</v>
      </c>
      <c r="BM26" s="249">
        <f t="shared" si="32"/>
        <v>608</v>
      </c>
      <c r="BN26" s="249">
        <f t="shared" si="38"/>
        <v>622</v>
      </c>
      <c r="BO26" s="253">
        <f>+BM26/BN26</f>
        <v>0.977491961414791</v>
      </c>
      <c r="BP26" s="253">
        <v>1</v>
      </c>
      <c r="BQ26" s="86">
        <f t="shared" si="23"/>
        <v>1.6949152542372881E-2</v>
      </c>
      <c r="BR26" s="128" t="s">
        <v>512</v>
      </c>
      <c r="BS26" s="317">
        <f t="shared" si="24"/>
        <v>1.8181818181818181E-2</v>
      </c>
      <c r="BT26" s="85">
        <v>225</v>
      </c>
      <c r="BU26" s="85">
        <v>228</v>
      </c>
      <c r="BV26" s="109">
        <f t="shared" si="39"/>
        <v>0.98684210526315785</v>
      </c>
      <c r="BW26" s="109">
        <v>1</v>
      </c>
      <c r="BX26" s="86">
        <f t="shared" si="25"/>
        <v>1.8181818181818181E-2</v>
      </c>
      <c r="BY26" s="128" t="s">
        <v>757</v>
      </c>
      <c r="BZ26" s="91">
        <f t="shared" si="26"/>
        <v>1.8518518518518517E-2</v>
      </c>
      <c r="CA26" s="85">
        <v>240</v>
      </c>
      <c r="CB26" s="85">
        <v>241</v>
      </c>
      <c r="CC26" s="109">
        <f t="shared" si="40"/>
        <v>0.99585062240663902</v>
      </c>
      <c r="CD26" s="109">
        <v>1</v>
      </c>
      <c r="CE26" s="86">
        <f t="shared" si="27"/>
        <v>1.8518518518518517E-2</v>
      </c>
      <c r="CF26" s="128" t="s">
        <v>758</v>
      </c>
      <c r="CG26" s="161">
        <f t="shared" si="28"/>
        <v>1.6949152542372881E-2</v>
      </c>
      <c r="CH26" s="85">
        <v>258</v>
      </c>
      <c r="CI26" s="85">
        <v>263</v>
      </c>
      <c r="CJ26" s="109">
        <f t="shared" si="41"/>
        <v>0.98098859315589348</v>
      </c>
      <c r="CK26" s="109">
        <v>1</v>
      </c>
      <c r="CL26" s="315">
        <f t="shared" si="29"/>
        <v>1.6949152542372881E-2</v>
      </c>
      <c r="CM26" s="128" t="s">
        <v>759</v>
      </c>
      <c r="CN26" s="317">
        <f t="shared" si="30"/>
        <v>1.6393442622950821E-2</v>
      </c>
      <c r="CO26" s="249">
        <f t="shared" si="33"/>
        <v>723</v>
      </c>
      <c r="CP26" s="249">
        <f t="shared" si="42"/>
        <v>732</v>
      </c>
      <c r="CQ26" s="253">
        <f t="shared" si="43"/>
        <v>0.98770491803278693</v>
      </c>
      <c r="CR26" s="253">
        <v>1</v>
      </c>
      <c r="CS26" s="86">
        <f t="shared" si="31"/>
        <v>1.6393442622950821E-2</v>
      </c>
      <c r="CT26" s="128" t="s">
        <v>760</v>
      </c>
      <c r="CU26" s="343" t="s">
        <v>895</v>
      </c>
    </row>
    <row r="27" spans="1:99" ht="161.25" customHeight="1" thickBot="1" x14ac:dyDescent="0.3">
      <c r="A27" s="2"/>
      <c r="B27" s="15"/>
      <c r="C27" s="16" t="s">
        <v>47</v>
      </c>
      <c r="D27" s="17" t="s">
        <v>48</v>
      </c>
      <c r="E27" s="502"/>
      <c r="F27" s="440"/>
      <c r="G27" s="514"/>
      <c r="H27" s="514"/>
      <c r="I27" s="430">
        <v>7</v>
      </c>
      <c r="J27" s="448" t="s">
        <v>49</v>
      </c>
      <c r="K27" s="460" t="s">
        <v>50</v>
      </c>
      <c r="L27" s="547" t="s">
        <v>51</v>
      </c>
      <c r="M27" s="530" t="s">
        <v>24</v>
      </c>
      <c r="N27" s="546" t="s">
        <v>244</v>
      </c>
      <c r="O27" s="410">
        <v>2.6315789473684209E-2</v>
      </c>
      <c r="P27" s="552">
        <v>13456</v>
      </c>
      <c r="Q27" s="552">
        <v>24132</v>
      </c>
      <c r="R27" s="383">
        <f t="shared" si="34"/>
        <v>0.55759986739598877</v>
      </c>
      <c r="S27" s="383">
        <v>0.62</v>
      </c>
      <c r="T27" s="565">
        <f>+O27*S27</f>
        <v>1.6315789473684211E-2</v>
      </c>
      <c r="U27" s="535" t="s">
        <v>412</v>
      </c>
      <c r="V27" s="410">
        <v>2.6315789473684209E-2</v>
      </c>
      <c r="W27" s="552">
        <v>21056</v>
      </c>
      <c r="X27" s="552">
        <v>24132</v>
      </c>
      <c r="Y27" s="383">
        <f t="shared" si="35"/>
        <v>0.87253439416542355</v>
      </c>
      <c r="Z27" s="383">
        <v>0.97</v>
      </c>
      <c r="AA27" s="565">
        <v>2.6315789473684209E-2</v>
      </c>
      <c r="AB27" s="535" t="s">
        <v>413</v>
      </c>
      <c r="AC27" s="410">
        <v>1.8867924528301886E-2</v>
      </c>
      <c r="AD27" s="552">
        <v>16966</v>
      </c>
      <c r="AE27" s="552">
        <v>24132</v>
      </c>
      <c r="AF27" s="383">
        <f t="shared" si="36"/>
        <v>0.70304989225924086</v>
      </c>
      <c r="AG27" s="383">
        <v>0.78</v>
      </c>
      <c r="AH27" s="565">
        <v>1.1320754716981131E-2</v>
      </c>
      <c r="AI27" s="535" t="s">
        <v>414</v>
      </c>
      <c r="AJ27" s="410">
        <v>1.8867924528301886E-2</v>
      </c>
      <c r="AK27" s="564">
        <f>+AD27+W27+P27</f>
        <v>51478</v>
      </c>
      <c r="AL27" s="564">
        <f>+AE27+X27+Q27</f>
        <v>72396</v>
      </c>
      <c r="AM27" s="383">
        <f t="shared" si="37"/>
        <v>0.71106138460688439</v>
      </c>
      <c r="AN27" s="383">
        <v>0.79</v>
      </c>
      <c r="AO27" s="565">
        <f t="shared" si="18"/>
        <v>1.4905660377358491E-2</v>
      </c>
      <c r="AP27" s="558" t="s">
        <v>415</v>
      </c>
      <c r="AQ27" s="421"/>
      <c r="AR27" s="374">
        <v>11082</v>
      </c>
      <c r="AS27" s="391">
        <v>24132</v>
      </c>
      <c r="AT27" s="383">
        <f t="shared" ref="AT27" si="44">+AR27/AS27</f>
        <v>0.45922426653406268</v>
      </c>
      <c r="AU27" s="383">
        <v>0.52</v>
      </c>
      <c r="AV27" s="421"/>
      <c r="AW27" s="420" t="s">
        <v>513</v>
      </c>
      <c r="AX27" s="421"/>
      <c r="AY27" s="391">
        <v>13456</v>
      </c>
      <c r="AZ27" s="391">
        <v>24132</v>
      </c>
      <c r="BA27" s="383">
        <f t="shared" ref="BA27" si="45">+AY27/AZ27</f>
        <v>0.55759986739598877</v>
      </c>
      <c r="BB27" s="383">
        <v>0.62</v>
      </c>
      <c r="BC27" s="421"/>
      <c r="BD27" s="420" t="s">
        <v>514</v>
      </c>
      <c r="BE27" s="391">
        <v>1.8181818181818181E-2</v>
      </c>
      <c r="BF27" s="391">
        <v>14212</v>
      </c>
      <c r="BG27" s="391">
        <v>24132</v>
      </c>
      <c r="BH27" s="383">
        <f t="shared" ref="BH27" si="46">+BF27/BG27</f>
        <v>0.58892756505884303</v>
      </c>
      <c r="BI27" s="383">
        <v>0.66</v>
      </c>
      <c r="BJ27" s="391">
        <v>1.8181818181818181E-2</v>
      </c>
      <c r="BK27" s="420" t="s">
        <v>515</v>
      </c>
      <c r="BL27" s="391">
        <v>1.8181818181818181E-2</v>
      </c>
      <c r="BM27" s="425">
        <f t="shared" si="32"/>
        <v>38750</v>
      </c>
      <c r="BN27" s="425">
        <f t="shared" si="38"/>
        <v>72396</v>
      </c>
      <c r="BO27" s="365">
        <f t="shared" ref="BO27" si="47">+BM27/BN27</f>
        <v>0.53525056632963142</v>
      </c>
      <c r="BP27" s="365">
        <v>0.6</v>
      </c>
      <c r="BQ27" s="426">
        <v>1.5636363636363636E-2</v>
      </c>
      <c r="BR27" s="420" t="s">
        <v>516</v>
      </c>
      <c r="BS27" s="391">
        <v>1.8518518518518517E-2</v>
      </c>
      <c r="BT27" s="374">
        <v>13370</v>
      </c>
      <c r="BU27" s="391">
        <v>18970</v>
      </c>
      <c r="BV27" s="383">
        <f t="shared" si="39"/>
        <v>0.70479704797047971</v>
      </c>
      <c r="BW27" s="383">
        <f>+BV27/90%</f>
        <v>0.78310783107831072</v>
      </c>
      <c r="BX27" s="373">
        <v>1.8181818181818181E-2</v>
      </c>
      <c r="BY27" s="420" t="s">
        <v>761</v>
      </c>
      <c r="BZ27" s="421">
        <v>1.8518518518518517E-2</v>
      </c>
      <c r="CA27" s="391">
        <v>14844</v>
      </c>
      <c r="CB27" s="391">
        <v>18970</v>
      </c>
      <c r="CC27" s="383">
        <f t="shared" si="40"/>
        <v>0.78249868212967844</v>
      </c>
      <c r="CD27" s="383">
        <f>+CC27/90%</f>
        <v>0.86944298014408716</v>
      </c>
      <c r="CE27" s="421">
        <v>1.8518518518518517E-2</v>
      </c>
      <c r="CF27" s="420" t="s">
        <v>762</v>
      </c>
      <c r="CG27" s="391">
        <v>1.7241379310344827E-2</v>
      </c>
      <c r="CH27" s="391">
        <v>15032</v>
      </c>
      <c r="CI27" s="391">
        <v>18970</v>
      </c>
      <c r="CJ27" s="383">
        <f t="shared" si="41"/>
        <v>0.79240906694781232</v>
      </c>
      <c r="CK27" s="383">
        <f>+CJ27/90%</f>
        <v>0.88045451883090253</v>
      </c>
      <c r="CL27" s="426">
        <v>1.6949152542372881E-2</v>
      </c>
      <c r="CM27" s="420" t="s">
        <v>763</v>
      </c>
      <c r="CN27" s="391">
        <v>1.6666666666666666E-2</v>
      </c>
      <c r="CO27" s="425">
        <f t="shared" si="33"/>
        <v>43246</v>
      </c>
      <c r="CP27" s="425">
        <f t="shared" si="42"/>
        <v>56910</v>
      </c>
      <c r="CQ27" s="365">
        <f t="shared" si="43"/>
        <v>0.75990159901599019</v>
      </c>
      <c r="CR27" s="365">
        <f>+CQ27/90%</f>
        <v>0.84433511001776684</v>
      </c>
      <c r="CS27" s="426">
        <v>1.6333333333333332E-2</v>
      </c>
      <c r="CT27" s="420" t="s">
        <v>764</v>
      </c>
      <c r="CU27" s="370" t="s">
        <v>895</v>
      </c>
    </row>
    <row r="28" spans="1:99" ht="173.25" customHeight="1" thickBot="1" x14ac:dyDescent="0.3">
      <c r="A28" s="2"/>
      <c r="B28" s="18"/>
      <c r="C28" s="14" t="s">
        <v>52</v>
      </c>
      <c r="D28" s="17" t="s">
        <v>53</v>
      </c>
      <c r="E28" s="502"/>
      <c r="F28" s="440"/>
      <c r="G28" s="514"/>
      <c r="H28" s="514"/>
      <c r="I28" s="431"/>
      <c r="J28" s="449"/>
      <c r="K28" s="449"/>
      <c r="L28" s="548"/>
      <c r="M28" s="469"/>
      <c r="N28" s="534"/>
      <c r="O28" s="394"/>
      <c r="P28" s="553"/>
      <c r="Q28" s="553"/>
      <c r="R28" s="384"/>
      <c r="S28" s="384"/>
      <c r="T28" s="566"/>
      <c r="U28" s="536"/>
      <c r="V28" s="394"/>
      <c r="W28" s="553"/>
      <c r="X28" s="553"/>
      <c r="Y28" s="384"/>
      <c r="Z28" s="384"/>
      <c r="AA28" s="566"/>
      <c r="AB28" s="536"/>
      <c r="AC28" s="394"/>
      <c r="AD28" s="553"/>
      <c r="AE28" s="553"/>
      <c r="AF28" s="384"/>
      <c r="AG28" s="384"/>
      <c r="AH28" s="566"/>
      <c r="AI28" s="536"/>
      <c r="AJ28" s="394"/>
      <c r="AK28" s="394"/>
      <c r="AL28" s="394"/>
      <c r="AM28" s="384"/>
      <c r="AN28" s="384"/>
      <c r="AO28" s="566"/>
      <c r="AP28" s="559"/>
      <c r="AQ28" s="421"/>
      <c r="AR28" s="374"/>
      <c r="AS28" s="391"/>
      <c r="AT28" s="384"/>
      <c r="AU28" s="384"/>
      <c r="AV28" s="421"/>
      <c r="AW28" s="374"/>
      <c r="AX28" s="421"/>
      <c r="AY28" s="391"/>
      <c r="AZ28" s="391"/>
      <c r="BA28" s="384"/>
      <c r="BB28" s="384"/>
      <c r="BC28" s="421"/>
      <c r="BD28" s="374"/>
      <c r="BE28" s="391"/>
      <c r="BF28" s="391"/>
      <c r="BG28" s="391"/>
      <c r="BH28" s="384"/>
      <c r="BI28" s="384"/>
      <c r="BJ28" s="391"/>
      <c r="BK28" s="374"/>
      <c r="BL28" s="391"/>
      <c r="BM28" s="425"/>
      <c r="BN28" s="425"/>
      <c r="BO28" s="366"/>
      <c r="BP28" s="366"/>
      <c r="BQ28" s="426"/>
      <c r="BR28" s="391"/>
      <c r="BS28" s="391"/>
      <c r="BT28" s="374"/>
      <c r="BU28" s="391"/>
      <c r="BV28" s="384"/>
      <c r="BW28" s="384"/>
      <c r="BX28" s="373"/>
      <c r="BY28" s="374"/>
      <c r="BZ28" s="421"/>
      <c r="CA28" s="391"/>
      <c r="CB28" s="391"/>
      <c r="CC28" s="384"/>
      <c r="CD28" s="384"/>
      <c r="CE28" s="421"/>
      <c r="CF28" s="374"/>
      <c r="CG28" s="391"/>
      <c r="CH28" s="391"/>
      <c r="CI28" s="391"/>
      <c r="CJ28" s="384"/>
      <c r="CK28" s="384"/>
      <c r="CL28" s="426"/>
      <c r="CM28" s="374"/>
      <c r="CN28" s="391"/>
      <c r="CO28" s="425"/>
      <c r="CP28" s="425"/>
      <c r="CQ28" s="366"/>
      <c r="CR28" s="366"/>
      <c r="CS28" s="426"/>
      <c r="CT28" s="391"/>
      <c r="CU28" s="371"/>
    </row>
    <row r="29" spans="1:99" ht="163.5" customHeight="1" x14ac:dyDescent="0.25">
      <c r="A29" s="2"/>
      <c r="B29" s="516"/>
      <c r="C29" s="473"/>
      <c r="D29" s="517"/>
      <c r="E29" s="502"/>
      <c r="F29" s="440"/>
      <c r="G29" s="514"/>
      <c r="H29" s="514"/>
      <c r="I29" s="430">
        <v>8</v>
      </c>
      <c r="J29" s="448" t="s">
        <v>54</v>
      </c>
      <c r="K29" s="337" t="s">
        <v>55</v>
      </c>
      <c r="L29" s="298" t="s">
        <v>56</v>
      </c>
      <c r="M29" s="43" t="s">
        <v>57</v>
      </c>
      <c r="N29" s="546" t="s">
        <v>244</v>
      </c>
      <c r="O29" s="98">
        <f>1/$O$92</f>
        <v>2.6315789473684209E-2</v>
      </c>
      <c r="P29" s="152">
        <v>1266</v>
      </c>
      <c r="Q29" s="152">
        <v>1378</v>
      </c>
      <c r="R29" s="109">
        <f>+P29/Q29</f>
        <v>0.91872278664731499</v>
      </c>
      <c r="S29" s="109">
        <v>0.97</v>
      </c>
      <c r="T29" s="172">
        <f>+O29*S29</f>
        <v>2.5526315789473682E-2</v>
      </c>
      <c r="U29" s="71" t="s">
        <v>416</v>
      </c>
      <c r="V29" s="69">
        <f>1/$V$92</f>
        <v>2.6315789473684209E-2</v>
      </c>
      <c r="W29" s="125">
        <v>1139</v>
      </c>
      <c r="X29" s="152">
        <v>1378</v>
      </c>
      <c r="Y29" s="109">
        <f>+W29/X29</f>
        <v>0.82656023222060959</v>
      </c>
      <c r="Z29" s="109">
        <v>0.87</v>
      </c>
      <c r="AA29" s="172">
        <f>+V29*Z29</f>
        <v>2.2894736842105263E-2</v>
      </c>
      <c r="AB29" s="128" t="s">
        <v>417</v>
      </c>
      <c r="AC29" s="85">
        <f>1/$AC$92</f>
        <v>1.9230769230769232E-2</v>
      </c>
      <c r="AD29" s="125">
        <v>1382</v>
      </c>
      <c r="AE29" s="152">
        <v>1378</v>
      </c>
      <c r="AF29" s="109">
        <v>1</v>
      </c>
      <c r="AG29" s="109">
        <v>1</v>
      </c>
      <c r="AH29" s="86">
        <f>+AC29*AG29</f>
        <v>1.9230769230769232E-2</v>
      </c>
      <c r="AI29" s="128" t="s">
        <v>418</v>
      </c>
      <c r="AJ29" s="85">
        <f>1/$AJ$92</f>
        <v>1.9230769230769232E-2</v>
      </c>
      <c r="AK29" s="129">
        <f>+AD29+W29+P29</f>
        <v>3787</v>
      </c>
      <c r="AL29" s="129">
        <f>+AE29+X29+Q29</f>
        <v>4134</v>
      </c>
      <c r="AM29" s="109">
        <f>+AK29/AL29</f>
        <v>0.91606192549588772</v>
      </c>
      <c r="AN29" s="109">
        <v>0.97</v>
      </c>
      <c r="AO29" s="86">
        <f>+AJ29*AN29</f>
        <v>1.8653846153846153E-2</v>
      </c>
      <c r="AP29" s="209" t="s">
        <v>419</v>
      </c>
      <c r="AQ29" s="208"/>
      <c r="AR29" s="85">
        <v>1160</v>
      </c>
      <c r="AS29" s="85">
        <v>1378</v>
      </c>
      <c r="AT29" s="109">
        <f>+AR29/AS29</f>
        <v>0.84179970972423801</v>
      </c>
      <c r="AU29" s="109">
        <v>0.88</v>
      </c>
      <c r="AV29" s="57"/>
      <c r="AW29" s="91" t="s">
        <v>517</v>
      </c>
      <c r="AX29" s="57"/>
      <c r="AY29" s="85">
        <v>1114</v>
      </c>
      <c r="AZ29" s="85">
        <v>1378</v>
      </c>
      <c r="BA29" s="109">
        <f>+AY29/AZ29</f>
        <v>0.80841799709724238</v>
      </c>
      <c r="BB29" s="109">
        <v>0.85</v>
      </c>
      <c r="BC29" s="57"/>
      <c r="BD29" s="91" t="s">
        <v>518</v>
      </c>
      <c r="BE29" s="161">
        <f t="shared" ref="BE29:BE35" si="48">1/$BE$92</f>
        <v>1.7241379310344827E-2</v>
      </c>
      <c r="BF29" s="85">
        <v>1019</v>
      </c>
      <c r="BG29" s="85">
        <v>1378</v>
      </c>
      <c r="BH29" s="109">
        <f t="shared" ref="BH29:BH35" si="49">+BF29/BG29</f>
        <v>0.739477503628447</v>
      </c>
      <c r="BI29" s="109">
        <v>0.78</v>
      </c>
      <c r="BJ29" s="85">
        <f t="shared" ref="BJ29:BJ35" si="50">+BE29*BI29</f>
        <v>1.3448275862068966E-2</v>
      </c>
      <c r="BK29" s="91" t="s">
        <v>523</v>
      </c>
      <c r="BL29" s="241">
        <f t="shared" ref="BL29:BL35" si="51">1/$BL$92</f>
        <v>1.6949152542372881E-2</v>
      </c>
      <c r="BM29" s="249">
        <f t="shared" si="32"/>
        <v>3293</v>
      </c>
      <c r="BN29" s="249">
        <f t="shared" si="38"/>
        <v>4134</v>
      </c>
      <c r="BO29" s="253">
        <f t="shared" ref="BO29:BO35" si="52">+BM29/BN29</f>
        <v>0.7965650701499758</v>
      </c>
      <c r="BP29" s="253">
        <v>0.84</v>
      </c>
      <c r="BQ29" s="246">
        <f t="shared" ref="BQ29:BQ35" si="53">+BL29*BP29</f>
        <v>1.423728813559322E-2</v>
      </c>
      <c r="BR29" s="91" t="s">
        <v>519</v>
      </c>
      <c r="BS29" s="317">
        <f>1/$BS$92</f>
        <v>1.8181818181818181E-2</v>
      </c>
      <c r="BT29" s="293">
        <v>1123</v>
      </c>
      <c r="BU29" s="85">
        <v>1378</v>
      </c>
      <c r="BV29" s="109">
        <f>+BT29/BU29</f>
        <v>0.81494920174165453</v>
      </c>
      <c r="BW29" s="109">
        <f>+BV29/95%</f>
        <v>0.85784126499121538</v>
      </c>
      <c r="BX29" s="86">
        <f>+BS29*BW29</f>
        <v>1.5597113908931188E-2</v>
      </c>
      <c r="BY29" s="91" t="s">
        <v>824</v>
      </c>
      <c r="BZ29" s="91">
        <f>1/$BZ$92</f>
        <v>1.8518518518518517E-2</v>
      </c>
      <c r="CA29" s="85">
        <v>1075</v>
      </c>
      <c r="CB29" s="85">
        <v>1378</v>
      </c>
      <c r="CC29" s="109">
        <f>+CA29/CB29</f>
        <v>0.78011611030478956</v>
      </c>
      <c r="CD29" s="109">
        <f>+CC29/95%</f>
        <v>0.82117485295241011</v>
      </c>
      <c r="CE29" s="86">
        <f>+BZ29*CD29</f>
        <v>1.5206941721340928E-2</v>
      </c>
      <c r="CF29" s="91" t="s">
        <v>825</v>
      </c>
      <c r="CG29" s="161">
        <f t="shared" ref="CG29:CG37" si="54">1/$CG$92</f>
        <v>1.6949152542372881E-2</v>
      </c>
      <c r="CH29" s="85">
        <v>1000</v>
      </c>
      <c r="CI29" s="85">
        <v>1378</v>
      </c>
      <c r="CJ29" s="109">
        <f>+CH29/CI29</f>
        <v>0.72568940493468792</v>
      </c>
      <c r="CK29" s="109">
        <f>+CJ29/95%</f>
        <v>0.76388358414177682</v>
      </c>
      <c r="CL29" s="246">
        <f>+CG29*CK29</f>
        <v>1.2947179392233506E-2</v>
      </c>
      <c r="CM29" s="91" t="s">
        <v>826</v>
      </c>
      <c r="CN29" s="317">
        <f t="shared" ref="CN29:CN37" si="55">1/$CN$92</f>
        <v>1.6393442622950821E-2</v>
      </c>
      <c r="CO29" s="249">
        <f t="shared" si="33"/>
        <v>3198</v>
      </c>
      <c r="CP29" s="249">
        <f t="shared" si="42"/>
        <v>4134</v>
      </c>
      <c r="CQ29" s="253">
        <f>+CO29/CP29</f>
        <v>0.77358490566037741</v>
      </c>
      <c r="CR29" s="253">
        <f>+CQ29/95%</f>
        <v>0.81429990069513414</v>
      </c>
      <c r="CS29" s="246">
        <f t="shared" ref="CS29:CS37" si="56">+CN29*CR29</f>
        <v>1.3349178699920233E-2</v>
      </c>
      <c r="CT29" s="91" t="s">
        <v>827</v>
      </c>
      <c r="CU29" s="343" t="s">
        <v>895</v>
      </c>
    </row>
    <row r="30" spans="1:99" ht="143.25" customHeight="1" thickBot="1" x14ac:dyDescent="0.3">
      <c r="A30" s="2"/>
      <c r="B30" s="475"/>
      <c r="C30" s="476"/>
      <c r="D30" s="518"/>
      <c r="E30" s="502"/>
      <c r="F30" s="440"/>
      <c r="G30" s="514"/>
      <c r="H30" s="514"/>
      <c r="I30" s="431"/>
      <c r="J30" s="449"/>
      <c r="K30" s="337" t="s">
        <v>58</v>
      </c>
      <c r="L30" s="301" t="s">
        <v>59</v>
      </c>
      <c r="M30" s="44" t="s">
        <v>57</v>
      </c>
      <c r="N30" s="534"/>
      <c r="O30" s="98">
        <f>1/$O$92</f>
        <v>2.6315789473684209E-2</v>
      </c>
      <c r="P30" s="125">
        <v>1473</v>
      </c>
      <c r="Q30" s="152">
        <v>1378</v>
      </c>
      <c r="R30" s="109">
        <v>1</v>
      </c>
      <c r="S30" s="109">
        <v>1</v>
      </c>
      <c r="T30" s="172">
        <f>+O30*S30</f>
        <v>2.6315789473684209E-2</v>
      </c>
      <c r="U30" s="107" t="s">
        <v>420</v>
      </c>
      <c r="V30" s="69">
        <f>1/$V$92</f>
        <v>2.6315789473684209E-2</v>
      </c>
      <c r="W30" s="125">
        <v>1241</v>
      </c>
      <c r="X30" s="152">
        <v>1378</v>
      </c>
      <c r="Y30" s="109">
        <f>+W30/X30</f>
        <v>0.90058055152394778</v>
      </c>
      <c r="Z30" s="109">
        <v>0.95</v>
      </c>
      <c r="AA30" s="172">
        <f>+V30*Z30</f>
        <v>2.4999999999999998E-2</v>
      </c>
      <c r="AB30" s="107" t="s">
        <v>417</v>
      </c>
      <c r="AC30" s="85">
        <f>1/$AC$92</f>
        <v>1.9230769230769232E-2</v>
      </c>
      <c r="AD30" s="125">
        <v>1241</v>
      </c>
      <c r="AE30" s="152">
        <v>1378</v>
      </c>
      <c r="AF30" s="109">
        <f>+AD30/AE30</f>
        <v>0.90058055152394778</v>
      </c>
      <c r="AG30" s="109">
        <v>0.95</v>
      </c>
      <c r="AH30" s="86">
        <f>+AC30*AG30</f>
        <v>1.826923076923077E-2</v>
      </c>
      <c r="AI30" s="107" t="s">
        <v>421</v>
      </c>
      <c r="AJ30" s="85">
        <f>1/$AJ$92</f>
        <v>1.9230769230769232E-2</v>
      </c>
      <c r="AK30" s="129">
        <f>+AD30+W30+P30</f>
        <v>3955</v>
      </c>
      <c r="AL30" s="129">
        <f>+AE30+X30+Q30</f>
        <v>4134</v>
      </c>
      <c r="AM30" s="109">
        <f>+AK30/AL30</f>
        <v>0.95670053217223028</v>
      </c>
      <c r="AN30" s="109">
        <v>1</v>
      </c>
      <c r="AO30" s="174">
        <f>+AJ30*AN30</f>
        <v>1.9230769230769232E-2</v>
      </c>
      <c r="AP30" s="209" t="s">
        <v>422</v>
      </c>
      <c r="AQ30" s="208"/>
      <c r="AR30" s="85">
        <v>1200</v>
      </c>
      <c r="AS30" s="85">
        <v>1378</v>
      </c>
      <c r="AT30" s="109">
        <f>+AR30/AS30</f>
        <v>0.8708272859216255</v>
      </c>
      <c r="AU30" s="109">
        <v>0.92</v>
      </c>
      <c r="AV30" s="57"/>
      <c r="AW30" s="91" t="s">
        <v>521</v>
      </c>
      <c r="AX30" s="57"/>
      <c r="AY30" s="85">
        <v>1148</v>
      </c>
      <c r="AZ30" s="85">
        <v>1378</v>
      </c>
      <c r="BA30" s="109">
        <f>+AY30/AZ30</f>
        <v>0.83309143686502174</v>
      </c>
      <c r="BB30" s="109">
        <v>0.87</v>
      </c>
      <c r="BC30" s="57"/>
      <c r="BD30" s="91" t="s">
        <v>522</v>
      </c>
      <c r="BE30" s="161">
        <f t="shared" si="48"/>
        <v>1.7241379310344827E-2</v>
      </c>
      <c r="BF30" s="85">
        <v>1089</v>
      </c>
      <c r="BG30" s="85">
        <v>1378</v>
      </c>
      <c r="BH30" s="109">
        <f t="shared" si="49"/>
        <v>0.79027576197387517</v>
      </c>
      <c r="BI30" s="109">
        <v>0.83</v>
      </c>
      <c r="BJ30" s="85">
        <f t="shared" si="50"/>
        <v>1.4310344827586205E-2</v>
      </c>
      <c r="BK30" s="91" t="s">
        <v>523</v>
      </c>
      <c r="BL30" s="241">
        <f t="shared" si="51"/>
        <v>1.6949152542372881E-2</v>
      </c>
      <c r="BM30" s="249">
        <f t="shared" si="32"/>
        <v>3437</v>
      </c>
      <c r="BN30" s="249">
        <f t="shared" si="38"/>
        <v>4134</v>
      </c>
      <c r="BO30" s="253">
        <f t="shared" si="52"/>
        <v>0.83139816158684088</v>
      </c>
      <c r="BP30" s="253">
        <v>0.87</v>
      </c>
      <c r="BQ30" s="246">
        <f t="shared" si="53"/>
        <v>1.4745762711864407E-2</v>
      </c>
      <c r="BR30" s="91" t="s">
        <v>525</v>
      </c>
      <c r="BS30" s="317">
        <f>1/$BS$92</f>
        <v>1.8181818181818181E-2</v>
      </c>
      <c r="BT30" s="293">
        <v>1113</v>
      </c>
      <c r="BU30" s="85">
        <v>1378</v>
      </c>
      <c r="BV30" s="109">
        <f>+BT30/BU30</f>
        <v>0.80769230769230771</v>
      </c>
      <c r="BW30" s="109">
        <f>+BV30/95%</f>
        <v>0.8502024291497976</v>
      </c>
      <c r="BX30" s="86">
        <f>+BS30*BW30</f>
        <v>1.5458225984541774E-2</v>
      </c>
      <c r="BY30" s="91" t="s">
        <v>828</v>
      </c>
      <c r="BZ30" s="91">
        <f>1/$BZ$92</f>
        <v>1.8518518518518517E-2</v>
      </c>
      <c r="CA30" s="85">
        <v>1276</v>
      </c>
      <c r="CB30" s="85">
        <v>1378</v>
      </c>
      <c r="CC30" s="109">
        <f>+CA30/CB30</f>
        <v>0.92597968069666181</v>
      </c>
      <c r="CD30" s="109">
        <f>+CC30/95%</f>
        <v>0.97471545336490717</v>
      </c>
      <c r="CE30" s="86">
        <f>+BZ30*CD30</f>
        <v>1.8050286173424204E-2</v>
      </c>
      <c r="CF30" s="91" t="s">
        <v>829</v>
      </c>
      <c r="CG30" s="161">
        <f t="shared" si="54"/>
        <v>1.6949152542372881E-2</v>
      </c>
      <c r="CH30" s="85">
        <v>1278</v>
      </c>
      <c r="CI30" s="85">
        <v>1378</v>
      </c>
      <c r="CJ30" s="109">
        <f>+CH30/CI30</f>
        <v>0.92743105950653115</v>
      </c>
      <c r="CK30" s="109">
        <f>+CJ30/95%</f>
        <v>0.97624322053319068</v>
      </c>
      <c r="CL30" s="246">
        <f>+CG30*CK30</f>
        <v>1.6546495263274417E-2</v>
      </c>
      <c r="CM30" s="91" t="s">
        <v>830</v>
      </c>
      <c r="CN30" s="317">
        <f t="shared" si="55"/>
        <v>1.6393442622950821E-2</v>
      </c>
      <c r="CO30" s="249">
        <f t="shared" si="33"/>
        <v>3667</v>
      </c>
      <c r="CP30" s="249">
        <f t="shared" si="42"/>
        <v>4134</v>
      </c>
      <c r="CQ30" s="253">
        <f>+CO30/CP30</f>
        <v>0.88703434929850022</v>
      </c>
      <c r="CR30" s="253">
        <f>+CQ30/95%</f>
        <v>0.93372036768263189</v>
      </c>
      <c r="CS30" s="86">
        <f t="shared" si="56"/>
        <v>1.530689127348577E-2</v>
      </c>
      <c r="CT30" s="91" t="s">
        <v>831</v>
      </c>
      <c r="CU30" s="343" t="s">
        <v>895</v>
      </c>
    </row>
    <row r="31" spans="1:99" ht="234" customHeight="1" thickBot="1" x14ac:dyDescent="0.3">
      <c r="A31" s="2"/>
      <c r="B31" s="475"/>
      <c r="C31" s="476"/>
      <c r="D31" s="518"/>
      <c r="E31" s="502"/>
      <c r="F31" s="440"/>
      <c r="G31" s="514"/>
      <c r="H31" s="514"/>
      <c r="I31" s="291">
        <v>9</v>
      </c>
      <c r="J31" s="346" t="s">
        <v>60</v>
      </c>
      <c r="K31" s="336" t="s">
        <v>61</v>
      </c>
      <c r="L31" s="302" t="s">
        <v>228</v>
      </c>
      <c r="M31" s="45" t="s">
        <v>62</v>
      </c>
      <c r="N31" s="64" t="s">
        <v>245</v>
      </c>
      <c r="O31" s="56"/>
      <c r="P31" s="79" t="s">
        <v>259</v>
      </c>
      <c r="Q31" s="79" t="s">
        <v>259</v>
      </c>
      <c r="R31" s="109" t="s">
        <v>259</v>
      </c>
      <c r="S31" s="109" t="s">
        <v>259</v>
      </c>
      <c r="T31" s="81" t="s">
        <v>259</v>
      </c>
      <c r="U31" s="83" t="s">
        <v>264</v>
      </c>
      <c r="V31" s="56"/>
      <c r="W31" s="79" t="s">
        <v>259</v>
      </c>
      <c r="X31" s="81" t="s">
        <v>259</v>
      </c>
      <c r="Y31" s="109" t="s">
        <v>259</v>
      </c>
      <c r="Z31" s="109" t="s">
        <v>259</v>
      </c>
      <c r="AA31" s="81" t="s">
        <v>259</v>
      </c>
      <c r="AB31" s="83" t="s">
        <v>264</v>
      </c>
      <c r="AC31" s="85">
        <f>1/$AC$92</f>
        <v>1.9230769230769232E-2</v>
      </c>
      <c r="AD31" s="81">
        <v>34</v>
      </c>
      <c r="AE31" s="82">
        <v>39</v>
      </c>
      <c r="AF31" s="109">
        <f t="shared" ref="AF31:AF32" si="57">+AD31/AE31</f>
        <v>0.87179487179487181</v>
      </c>
      <c r="AG31" s="109">
        <v>1</v>
      </c>
      <c r="AH31" s="67">
        <f t="shared" ref="AH31" si="58">+AG31*AC31</f>
        <v>1.9230769230769232E-2</v>
      </c>
      <c r="AI31" s="75" t="s">
        <v>263</v>
      </c>
      <c r="AJ31" s="85">
        <f>1/$AJ$92</f>
        <v>1.9230769230769232E-2</v>
      </c>
      <c r="AK31" s="81">
        <v>34</v>
      </c>
      <c r="AL31" s="82">
        <v>39</v>
      </c>
      <c r="AM31" s="109">
        <f t="shared" ref="AM31:AM32" si="59">+AK31/AL31</f>
        <v>0.87179487179487181</v>
      </c>
      <c r="AN31" s="109">
        <v>1</v>
      </c>
      <c r="AO31" s="174">
        <f>+AJ31*AN31</f>
        <v>1.9230769230769232E-2</v>
      </c>
      <c r="AP31" s="215" t="s">
        <v>263</v>
      </c>
      <c r="AQ31" s="208"/>
      <c r="AR31" s="141" t="s">
        <v>259</v>
      </c>
      <c r="AS31" s="141" t="s">
        <v>259</v>
      </c>
      <c r="AT31" s="224" t="s">
        <v>259</v>
      </c>
      <c r="AU31" s="224" t="s">
        <v>259</v>
      </c>
      <c r="AV31" s="57"/>
      <c r="AW31" s="128" t="s">
        <v>530</v>
      </c>
      <c r="AX31" s="57"/>
      <c r="AY31" s="141" t="s">
        <v>259</v>
      </c>
      <c r="AZ31" s="141" t="s">
        <v>259</v>
      </c>
      <c r="BA31" s="224" t="s">
        <v>259</v>
      </c>
      <c r="BB31" s="224" t="s">
        <v>259</v>
      </c>
      <c r="BC31" s="57"/>
      <c r="BD31" s="57"/>
      <c r="BE31" s="161">
        <f t="shared" si="48"/>
        <v>1.7241379310344827E-2</v>
      </c>
      <c r="BF31" s="85">
        <v>39</v>
      </c>
      <c r="BG31" s="85">
        <v>43</v>
      </c>
      <c r="BH31" s="109">
        <f t="shared" si="49"/>
        <v>0.90697674418604646</v>
      </c>
      <c r="BI31" s="109">
        <v>1</v>
      </c>
      <c r="BJ31" s="85">
        <f t="shared" si="50"/>
        <v>1.7241379310344827E-2</v>
      </c>
      <c r="BK31" s="128" t="s">
        <v>531</v>
      </c>
      <c r="BL31" s="241">
        <f t="shared" si="51"/>
        <v>1.6949152542372881E-2</v>
      </c>
      <c r="BM31" s="249">
        <v>39</v>
      </c>
      <c r="BN31" s="249">
        <v>43</v>
      </c>
      <c r="BO31" s="253">
        <f t="shared" si="52"/>
        <v>0.90697674418604646</v>
      </c>
      <c r="BP31" s="253">
        <v>1</v>
      </c>
      <c r="BQ31" s="86">
        <f t="shared" si="53"/>
        <v>1.6949152542372881E-2</v>
      </c>
      <c r="BR31" s="128" t="s">
        <v>531</v>
      </c>
      <c r="BS31" s="208"/>
      <c r="BT31" s="103" t="s">
        <v>259</v>
      </c>
      <c r="BU31" s="103" t="s">
        <v>259</v>
      </c>
      <c r="BV31" s="224" t="s">
        <v>259</v>
      </c>
      <c r="BW31" s="224" t="str">
        <f t="shared" ref="BW31" si="60">+BV31</f>
        <v>N/A</v>
      </c>
      <c r="BX31" s="73"/>
      <c r="BY31" s="104" t="s">
        <v>683</v>
      </c>
      <c r="BZ31" s="57"/>
      <c r="CA31" s="103" t="s">
        <v>259</v>
      </c>
      <c r="CB31" s="103" t="s">
        <v>259</v>
      </c>
      <c r="CC31" s="224" t="s">
        <v>259</v>
      </c>
      <c r="CD31" s="224" t="str">
        <f t="shared" ref="CD31:CD32" si="61">+CC31</f>
        <v>N/A</v>
      </c>
      <c r="CE31" s="73"/>
      <c r="CF31" s="104" t="s">
        <v>683</v>
      </c>
      <c r="CG31" s="161">
        <f t="shared" si="54"/>
        <v>1.6949152542372881E-2</v>
      </c>
      <c r="CH31" s="85">
        <v>37</v>
      </c>
      <c r="CI31" s="85">
        <v>39</v>
      </c>
      <c r="CJ31" s="109">
        <f>+CH31/CI31</f>
        <v>0.94871794871794868</v>
      </c>
      <c r="CK31" s="109">
        <v>1</v>
      </c>
      <c r="CL31" s="246">
        <f>+CG31*CK31</f>
        <v>1.6949152542372881E-2</v>
      </c>
      <c r="CM31" s="128" t="s">
        <v>684</v>
      </c>
      <c r="CN31" s="317">
        <f t="shared" si="55"/>
        <v>1.6393442622950821E-2</v>
      </c>
      <c r="CO31" s="85">
        <v>37</v>
      </c>
      <c r="CP31" s="85">
        <v>39</v>
      </c>
      <c r="CQ31" s="109">
        <f>+CO31/CP31</f>
        <v>0.94871794871794868</v>
      </c>
      <c r="CR31" s="109">
        <v>1</v>
      </c>
      <c r="CS31" s="86">
        <f t="shared" si="56"/>
        <v>1.6393442622950821E-2</v>
      </c>
      <c r="CT31" s="128" t="s">
        <v>684</v>
      </c>
      <c r="CU31" s="343" t="s">
        <v>895</v>
      </c>
    </row>
    <row r="32" spans="1:99" ht="225.75" customHeight="1" thickBot="1" x14ac:dyDescent="0.3">
      <c r="A32" s="2"/>
      <c r="B32" s="475"/>
      <c r="C32" s="476"/>
      <c r="D32" s="518"/>
      <c r="E32" s="502"/>
      <c r="F32" s="440"/>
      <c r="G32" s="514"/>
      <c r="H32" s="514"/>
      <c r="I32" s="291">
        <v>10</v>
      </c>
      <c r="J32" s="337" t="s">
        <v>60</v>
      </c>
      <c r="K32" s="336" t="s">
        <v>63</v>
      </c>
      <c r="L32" s="303" t="s">
        <v>64</v>
      </c>
      <c r="M32" s="46" t="s">
        <v>62</v>
      </c>
      <c r="N32" s="64" t="s">
        <v>245</v>
      </c>
      <c r="O32" s="56"/>
      <c r="P32" s="79" t="s">
        <v>259</v>
      </c>
      <c r="Q32" s="79" t="s">
        <v>259</v>
      </c>
      <c r="R32" s="109" t="s">
        <v>259</v>
      </c>
      <c r="S32" s="109" t="s">
        <v>259</v>
      </c>
      <c r="T32" s="81" t="s">
        <v>259</v>
      </c>
      <c r="U32" s="83" t="s">
        <v>264</v>
      </c>
      <c r="V32" s="56"/>
      <c r="W32" s="79" t="s">
        <v>259</v>
      </c>
      <c r="X32" s="79" t="s">
        <v>259</v>
      </c>
      <c r="Y32" s="109" t="s">
        <v>259</v>
      </c>
      <c r="Z32" s="109" t="s">
        <v>259</v>
      </c>
      <c r="AA32" s="81" t="s">
        <v>259</v>
      </c>
      <c r="AB32" s="83" t="s">
        <v>264</v>
      </c>
      <c r="AC32" s="85">
        <f>1/$AC$92</f>
        <v>1.9230769230769232E-2</v>
      </c>
      <c r="AD32" s="81">
        <v>78</v>
      </c>
      <c r="AE32" s="81">
        <v>88</v>
      </c>
      <c r="AF32" s="109">
        <f t="shared" si="57"/>
        <v>0.88636363636363635</v>
      </c>
      <c r="AG32" s="109">
        <v>1</v>
      </c>
      <c r="AH32" s="86">
        <f>+AC32*AG32</f>
        <v>1.9230769230769232E-2</v>
      </c>
      <c r="AI32" s="107" t="s">
        <v>265</v>
      </c>
      <c r="AJ32" s="85">
        <f>1/$AJ$92</f>
        <v>1.9230769230769232E-2</v>
      </c>
      <c r="AK32" s="81">
        <v>78</v>
      </c>
      <c r="AL32" s="81">
        <v>88</v>
      </c>
      <c r="AM32" s="109">
        <f t="shared" si="59"/>
        <v>0.88636363636363635</v>
      </c>
      <c r="AN32" s="109">
        <v>1</v>
      </c>
      <c r="AO32" s="67">
        <f t="shared" ref="AO32" si="62">+AN32*AJ32</f>
        <v>1.9230769230769232E-2</v>
      </c>
      <c r="AP32" s="215" t="s">
        <v>265</v>
      </c>
      <c r="AQ32" s="208"/>
      <c r="AR32" s="141" t="s">
        <v>259</v>
      </c>
      <c r="AS32" s="141" t="s">
        <v>259</v>
      </c>
      <c r="AT32" s="224" t="s">
        <v>259</v>
      </c>
      <c r="AU32" s="224" t="s">
        <v>259</v>
      </c>
      <c r="AV32" s="57"/>
      <c r="AW32" s="128" t="s">
        <v>530</v>
      </c>
      <c r="AX32" s="57"/>
      <c r="AY32" s="141" t="s">
        <v>259</v>
      </c>
      <c r="AZ32" s="141" t="s">
        <v>259</v>
      </c>
      <c r="BA32" s="224" t="s">
        <v>259</v>
      </c>
      <c r="BB32" s="224" t="s">
        <v>259</v>
      </c>
      <c r="BC32" s="57"/>
      <c r="BD32" s="128" t="s">
        <v>530</v>
      </c>
      <c r="BE32" s="161">
        <f t="shared" si="48"/>
        <v>1.7241379310344827E-2</v>
      </c>
      <c r="BF32" s="85">
        <v>83</v>
      </c>
      <c r="BG32" s="85">
        <v>92</v>
      </c>
      <c r="BH32" s="109">
        <f t="shared" si="49"/>
        <v>0.90217391304347827</v>
      </c>
      <c r="BI32" s="109">
        <v>1</v>
      </c>
      <c r="BJ32" s="85">
        <f t="shared" si="50"/>
        <v>1.7241379310344827E-2</v>
      </c>
      <c r="BK32" s="128" t="s">
        <v>532</v>
      </c>
      <c r="BL32" s="241">
        <f t="shared" si="51"/>
        <v>1.6949152542372881E-2</v>
      </c>
      <c r="BM32" s="249">
        <v>83</v>
      </c>
      <c r="BN32" s="249">
        <v>92</v>
      </c>
      <c r="BO32" s="253">
        <f t="shared" si="52"/>
        <v>0.90217391304347827</v>
      </c>
      <c r="BP32" s="253">
        <v>1</v>
      </c>
      <c r="BQ32" s="86">
        <f t="shared" si="53"/>
        <v>1.6949152542372881E-2</v>
      </c>
      <c r="BR32" s="128" t="s">
        <v>532</v>
      </c>
      <c r="BS32" s="208"/>
      <c r="BT32" s="103" t="s">
        <v>259</v>
      </c>
      <c r="BU32" s="103" t="s">
        <v>259</v>
      </c>
      <c r="BV32" s="224" t="s">
        <v>259</v>
      </c>
      <c r="BW32" s="224" t="str">
        <f t="shared" ref="BW32" si="63">+BV32</f>
        <v>N/A</v>
      </c>
      <c r="BX32" s="73"/>
      <c r="BY32" s="104" t="s">
        <v>683</v>
      </c>
      <c r="BZ32" s="57"/>
      <c r="CA32" s="103" t="s">
        <v>259</v>
      </c>
      <c r="CB32" s="103" t="s">
        <v>259</v>
      </c>
      <c r="CC32" s="224" t="s">
        <v>259</v>
      </c>
      <c r="CD32" s="224" t="str">
        <f t="shared" si="61"/>
        <v>N/A</v>
      </c>
      <c r="CE32" s="73"/>
      <c r="CF32" s="104" t="s">
        <v>683</v>
      </c>
      <c r="CG32" s="161">
        <f t="shared" si="54"/>
        <v>1.6949152542372881E-2</v>
      </c>
      <c r="CH32" s="85">
        <v>82</v>
      </c>
      <c r="CI32" s="85">
        <v>91</v>
      </c>
      <c r="CJ32" s="109">
        <f>+CH32/CI32</f>
        <v>0.90109890109890112</v>
      </c>
      <c r="CK32" s="109">
        <v>1</v>
      </c>
      <c r="CL32" s="85"/>
      <c r="CM32" s="128" t="s">
        <v>685</v>
      </c>
      <c r="CN32" s="317">
        <f t="shared" si="55"/>
        <v>1.6393442622950821E-2</v>
      </c>
      <c r="CO32" s="85">
        <v>82</v>
      </c>
      <c r="CP32" s="85">
        <v>91</v>
      </c>
      <c r="CQ32" s="109">
        <f>+CO32/CP32</f>
        <v>0.90109890109890112</v>
      </c>
      <c r="CR32" s="109">
        <v>1</v>
      </c>
      <c r="CS32" s="86">
        <f t="shared" si="56"/>
        <v>1.6393442622950821E-2</v>
      </c>
      <c r="CT32" s="128" t="s">
        <v>685</v>
      </c>
      <c r="CU32" s="343" t="s">
        <v>895</v>
      </c>
    </row>
    <row r="33" spans="1:99" ht="185.25" customHeight="1" thickBot="1" x14ac:dyDescent="0.3">
      <c r="A33" s="2"/>
      <c r="B33" s="475"/>
      <c r="C33" s="476"/>
      <c r="D33" s="518"/>
      <c r="E33" s="502"/>
      <c r="F33" s="440"/>
      <c r="G33" s="514"/>
      <c r="H33" s="514"/>
      <c r="I33" s="291">
        <v>11</v>
      </c>
      <c r="J33" s="337" t="s">
        <v>65</v>
      </c>
      <c r="K33" s="289" t="s">
        <v>66</v>
      </c>
      <c r="L33" s="302" t="s">
        <v>67</v>
      </c>
      <c r="M33" s="45" t="s">
        <v>62</v>
      </c>
      <c r="N33" s="64" t="s">
        <v>246</v>
      </c>
      <c r="O33" s="56"/>
      <c r="P33" s="79" t="s">
        <v>259</v>
      </c>
      <c r="Q33" s="79" t="s">
        <v>259</v>
      </c>
      <c r="R33" s="109" t="s">
        <v>259</v>
      </c>
      <c r="S33" s="109" t="s">
        <v>259</v>
      </c>
      <c r="T33" s="81" t="s">
        <v>259</v>
      </c>
      <c r="U33" s="83" t="s">
        <v>264</v>
      </c>
      <c r="V33" s="56"/>
      <c r="W33" s="79" t="s">
        <v>259</v>
      </c>
      <c r="X33" s="79" t="s">
        <v>259</v>
      </c>
      <c r="Y33" s="109" t="s">
        <v>259</v>
      </c>
      <c r="Z33" s="109" t="s">
        <v>259</v>
      </c>
      <c r="AA33" s="81" t="s">
        <v>259</v>
      </c>
      <c r="AB33" s="83" t="s">
        <v>264</v>
      </c>
      <c r="AC33" s="57"/>
      <c r="AD33" s="66">
        <v>218</v>
      </c>
      <c r="AE33" s="66">
        <v>245</v>
      </c>
      <c r="AF33" s="109">
        <f>+AD33/AE33</f>
        <v>0.88979591836734695</v>
      </c>
      <c r="AG33" s="153" t="s">
        <v>259</v>
      </c>
      <c r="AH33" s="81"/>
      <c r="AI33" s="128" t="s">
        <v>423</v>
      </c>
      <c r="AJ33" s="85"/>
      <c r="AK33" s="66">
        <v>218</v>
      </c>
      <c r="AL33" s="66">
        <v>245</v>
      </c>
      <c r="AM33" s="109">
        <f>+AK33/AL33</f>
        <v>0.88979591836734695</v>
      </c>
      <c r="AN33" s="153" t="s">
        <v>259</v>
      </c>
      <c r="AO33" s="81"/>
      <c r="AP33" s="209" t="s">
        <v>423</v>
      </c>
      <c r="AQ33" s="66"/>
      <c r="AR33" s="85">
        <v>85</v>
      </c>
      <c r="AS33" s="85">
        <v>92</v>
      </c>
      <c r="AT33" s="109">
        <f t="shared" ref="AT33" si="64">+AR33/AS33</f>
        <v>0.92391304347826086</v>
      </c>
      <c r="AU33" s="109">
        <v>1</v>
      </c>
      <c r="AV33" s="57"/>
      <c r="AW33" s="91" t="s">
        <v>624</v>
      </c>
      <c r="AX33" s="57"/>
      <c r="AY33" s="85">
        <v>73</v>
      </c>
      <c r="AZ33" s="85">
        <v>80</v>
      </c>
      <c r="BA33" s="109">
        <f>+AY33/AZ33</f>
        <v>0.91249999999999998</v>
      </c>
      <c r="BB33" s="109">
        <v>1</v>
      </c>
      <c r="BC33" s="57"/>
      <c r="BD33" s="91" t="s">
        <v>625</v>
      </c>
      <c r="BE33" s="161">
        <f t="shared" si="48"/>
        <v>1.7241379310344827E-2</v>
      </c>
      <c r="BF33" s="85">
        <v>49</v>
      </c>
      <c r="BG33" s="85">
        <v>53</v>
      </c>
      <c r="BH33" s="109">
        <f t="shared" si="49"/>
        <v>0.92452830188679247</v>
      </c>
      <c r="BI33" s="109">
        <v>1</v>
      </c>
      <c r="BJ33" s="85">
        <f t="shared" si="50"/>
        <v>1.7241379310344827E-2</v>
      </c>
      <c r="BK33" s="91" t="s">
        <v>626</v>
      </c>
      <c r="BL33" s="241">
        <f t="shared" si="51"/>
        <v>1.6949152542372881E-2</v>
      </c>
      <c r="BM33" s="249">
        <f>+BF33+AY33+AR33</f>
        <v>207</v>
      </c>
      <c r="BN33" s="249">
        <f>+BG33+AZ33+AS33</f>
        <v>225</v>
      </c>
      <c r="BO33" s="253">
        <f t="shared" si="52"/>
        <v>0.92</v>
      </c>
      <c r="BP33" s="253">
        <v>1</v>
      </c>
      <c r="BQ33" s="86">
        <f t="shared" si="53"/>
        <v>1.6949152542372881E-2</v>
      </c>
      <c r="BR33" s="91" t="s">
        <v>627</v>
      </c>
      <c r="BS33" s="317">
        <f>1/$BS$92</f>
        <v>1.8181818181818181E-2</v>
      </c>
      <c r="BT33" s="313">
        <v>52</v>
      </c>
      <c r="BU33" s="313">
        <v>55</v>
      </c>
      <c r="BV33" s="109">
        <f t="shared" ref="BV33" si="65">+BT33/BU33</f>
        <v>0.94545454545454544</v>
      </c>
      <c r="BW33" s="109">
        <v>1</v>
      </c>
      <c r="BX33" s="86">
        <f>+BS33*BW33</f>
        <v>1.8181818181818181E-2</v>
      </c>
      <c r="BY33" s="321" t="s">
        <v>870</v>
      </c>
      <c r="BZ33" s="91">
        <f>1/$BZ$92</f>
        <v>1.8518518518518517E-2</v>
      </c>
      <c r="CA33" s="313">
        <v>64</v>
      </c>
      <c r="CB33" s="313">
        <v>69</v>
      </c>
      <c r="CC33" s="109">
        <f t="shared" ref="CC33" si="66">+CA33/CB33</f>
        <v>0.92753623188405798</v>
      </c>
      <c r="CD33" s="109">
        <v>1</v>
      </c>
      <c r="CE33" s="86">
        <f>+BZ33*CD33</f>
        <v>1.8518518518518517E-2</v>
      </c>
      <c r="CF33" s="322" t="s">
        <v>871</v>
      </c>
      <c r="CG33" s="161">
        <f t="shared" si="54"/>
        <v>1.6949152542372881E-2</v>
      </c>
      <c r="CH33" s="313">
        <v>82</v>
      </c>
      <c r="CI33" s="313">
        <v>91</v>
      </c>
      <c r="CJ33" s="109">
        <f t="shared" ref="CJ33" si="67">+CH33/CI33</f>
        <v>0.90109890109890112</v>
      </c>
      <c r="CK33" s="109">
        <v>1</v>
      </c>
      <c r="CL33" s="314"/>
      <c r="CM33" s="322" t="s">
        <v>872</v>
      </c>
      <c r="CN33" s="317">
        <f t="shared" si="55"/>
        <v>1.6393442622950821E-2</v>
      </c>
      <c r="CO33" s="313">
        <f>+CH33+CA33+BT33</f>
        <v>198</v>
      </c>
      <c r="CP33" s="313">
        <f>+CI33+CB33+BU33</f>
        <v>215</v>
      </c>
      <c r="CQ33" s="253">
        <f t="shared" ref="CQ33" si="68">+CO33/CP33</f>
        <v>0.92093023255813955</v>
      </c>
      <c r="CR33" s="253">
        <v>1</v>
      </c>
      <c r="CS33" s="86">
        <f t="shared" si="56"/>
        <v>1.6393442622950821E-2</v>
      </c>
      <c r="CT33" s="146" t="s">
        <v>873</v>
      </c>
      <c r="CU33" s="343" t="s">
        <v>895</v>
      </c>
    </row>
    <row r="34" spans="1:99" ht="207.75" customHeight="1" thickBot="1" x14ac:dyDescent="0.3">
      <c r="A34" s="2"/>
      <c r="B34" s="475"/>
      <c r="C34" s="476"/>
      <c r="D34" s="518"/>
      <c r="E34" s="502"/>
      <c r="F34" s="440"/>
      <c r="G34" s="514"/>
      <c r="H34" s="514"/>
      <c r="I34" s="291">
        <v>12</v>
      </c>
      <c r="J34" s="337" t="s">
        <v>68</v>
      </c>
      <c r="K34" s="289" t="s">
        <v>69</v>
      </c>
      <c r="L34" s="304" t="s">
        <v>70</v>
      </c>
      <c r="M34" s="47" t="s">
        <v>62</v>
      </c>
      <c r="N34" s="64" t="s">
        <v>246</v>
      </c>
      <c r="O34" s="56"/>
      <c r="P34" s="79" t="s">
        <v>259</v>
      </c>
      <c r="Q34" s="79" t="s">
        <v>259</v>
      </c>
      <c r="R34" s="109" t="s">
        <v>259</v>
      </c>
      <c r="S34" s="109" t="s">
        <v>259</v>
      </c>
      <c r="T34" s="81" t="s">
        <v>259</v>
      </c>
      <c r="U34" s="83" t="s">
        <v>264</v>
      </c>
      <c r="V34" s="56"/>
      <c r="W34" s="79" t="s">
        <v>259</v>
      </c>
      <c r="X34" s="79" t="s">
        <v>259</v>
      </c>
      <c r="Y34" s="109" t="s">
        <v>259</v>
      </c>
      <c r="Z34" s="109" t="s">
        <v>259</v>
      </c>
      <c r="AA34" s="81" t="s">
        <v>259</v>
      </c>
      <c r="AB34" s="83" t="s">
        <v>264</v>
      </c>
      <c r="AC34" s="57"/>
      <c r="AD34" s="85">
        <v>0</v>
      </c>
      <c r="AE34" s="85">
        <v>0</v>
      </c>
      <c r="AF34" s="109">
        <v>1</v>
      </c>
      <c r="AG34" s="153" t="s">
        <v>259</v>
      </c>
      <c r="AH34" s="57"/>
      <c r="AI34" s="57"/>
      <c r="AJ34" s="57"/>
      <c r="AK34" s="85">
        <v>0</v>
      </c>
      <c r="AL34" s="85">
        <v>0</v>
      </c>
      <c r="AM34" s="109">
        <v>1</v>
      </c>
      <c r="AN34" s="153" t="s">
        <v>259</v>
      </c>
      <c r="AO34" s="141"/>
      <c r="AP34" s="209" t="s">
        <v>424</v>
      </c>
      <c r="AQ34" s="208"/>
      <c r="AR34" s="85">
        <v>0</v>
      </c>
      <c r="AS34" s="85">
        <v>0</v>
      </c>
      <c r="AT34" s="109">
        <v>1</v>
      </c>
      <c r="AU34" s="109">
        <v>1</v>
      </c>
      <c r="AV34" s="57"/>
      <c r="AW34" s="91" t="s">
        <v>628</v>
      </c>
      <c r="AX34" s="57"/>
      <c r="AY34" s="85">
        <v>0</v>
      </c>
      <c r="AZ34" s="85">
        <v>0</v>
      </c>
      <c r="BA34" s="109">
        <v>1</v>
      </c>
      <c r="BB34" s="109">
        <v>1</v>
      </c>
      <c r="BC34" s="57"/>
      <c r="BD34" s="91" t="s">
        <v>628</v>
      </c>
      <c r="BE34" s="161">
        <f t="shared" si="48"/>
        <v>1.7241379310344827E-2</v>
      </c>
      <c r="BF34" s="85">
        <v>0</v>
      </c>
      <c r="BG34" s="85">
        <v>0</v>
      </c>
      <c r="BH34" s="109">
        <v>1</v>
      </c>
      <c r="BI34" s="109">
        <v>1</v>
      </c>
      <c r="BJ34" s="85">
        <f t="shared" si="50"/>
        <v>1.7241379310344827E-2</v>
      </c>
      <c r="BK34" s="91" t="s">
        <v>629</v>
      </c>
      <c r="BL34" s="241">
        <f t="shared" si="51"/>
        <v>1.6949152542372881E-2</v>
      </c>
      <c r="BM34" s="249">
        <v>0</v>
      </c>
      <c r="BN34" s="249">
        <v>0</v>
      </c>
      <c r="BO34" s="253">
        <v>1</v>
      </c>
      <c r="BP34" s="253">
        <v>1</v>
      </c>
      <c r="BQ34" s="86">
        <f t="shared" si="53"/>
        <v>1.6949152542372881E-2</v>
      </c>
      <c r="BR34" s="91" t="s">
        <v>630</v>
      </c>
      <c r="BS34" s="317">
        <f>1/$BS$92</f>
        <v>1.8181818181818181E-2</v>
      </c>
      <c r="BT34" s="313">
        <v>0</v>
      </c>
      <c r="BU34" s="313">
        <v>0</v>
      </c>
      <c r="BV34" s="109">
        <v>1</v>
      </c>
      <c r="BW34" s="109">
        <f t="shared" ref="BW34" si="69">+BV34</f>
        <v>1</v>
      </c>
      <c r="BX34" s="86">
        <f>+BS34*BW34</f>
        <v>1.8181818181818181E-2</v>
      </c>
      <c r="BY34" s="146" t="s">
        <v>628</v>
      </c>
      <c r="BZ34" s="91">
        <f>1/$BZ$92</f>
        <v>1.8518518518518517E-2</v>
      </c>
      <c r="CA34" s="313">
        <v>0</v>
      </c>
      <c r="CB34" s="313">
        <v>0</v>
      </c>
      <c r="CC34" s="109">
        <v>1</v>
      </c>
      <c r="CD34" s="109">
        <f t="shared" ref="CD34" si="70">+CC34</f>
        <v>1</v>
      </c>
      <c r="CE34" s="86">
        <f>+BZ34*CD34</f>
        <v>1.8518518518518517E-2</v>
      </c>
      <c r="CF34" s="146" t="s">
        <v>628</v>
      </c>
      <c r="CG34" s="161">
        <f t="shared" si="54"/>
        <v>1.6949152542372881E-2</v>
      </c>
      <c r="CH34" s="313">
        <v>0</v>
      </c>
      <c r="CI34" s="313">
        <v>0</v>
      </c>
      <c r="CJ34" s="109">
        <v>1</v>
      </c>
      <c r="CK34" s="109">
        <f t="shared" ref="CK34" si="71">+CJ34</f>
        <v>1</v>
      </c>
      <c r="CL34" s="246">
        <f>+CG34*CK34</f>
        <v>1.6949152542372881E-2</v>
      </c>
      <c r="CM34" s="146" t="s">
        <v>628</v>
      </c>
      <c r="CN34" s="317">
        <f t="shared" si="55"/>
        <v>1.6393442622950821E-2</v>
      </c>
      <c r="CO34" s="313">
        <v>0</v>
      </c>
      <c r="CP34" s="313">
        <v>0</v>
      </c>
      <c r="CQ34" s="253">
        <v>1</v>
      </c>
      <c r="CR34" s="253">
        <f>+CQ34</f>
        <v>1</v>
      </c>
      <c r="CS34" s="86">
        <f t="shared" si="56"/>
        <v>1.6393442622950821E-2</v>
      </c>
      <c r="CT34" s="149" t="s">
        <v>874</v>
      </c>
      <c r="CU34" s="343" t="s">
        <v>895</v>
      </c>
    </row>
    <row r="35" spans="1:99" ht="151.5" customHeight="1" thickBot="1" x14ac:dyDescent="0.3">
      <c r="A35" s="2"/>
      <c r="B35" s="475"/>
      <c r="C35" s="476"/>
      <c r="D35" s="518"/>
      <c r="E35" s="502"/>
      <c r="F35" s="440"/>
      <c r="G35" s="514"/>
      <c r="H35" s="514"/>
      <c r="I35" s="291">
        <v>13</v>
      </c>
      <c r="J35" s="337" t="s">
        <v>65</v>
      </c>
      <c r="K35" s="289" t="s">
        <v>71</v>
      </c>
      <c r="L35" s="302" t="s">
        <v>72</v>
      </c>
      <c r="M35" s="45" t="s">
        <v>62</v>
      </c>
      <c r="N35" s="64" t="s">
        <v>246</v>
      </c>
      <c r="O35" s="56"/>
      <c r="P35" s="79" t="s">
        <v>259</v>
      </c>
      <c r="Q35" s="79" t="s">
        <v>259</v>
      </c>
      <c r="R35" s="109" t="s">
        <v>259</v>
      </c>
      <c r="S35" s="109" t="s">
        <v>259</v>
      </c>
      <c r="T35" s="81" t="s">
        <v>259</v>
      </c>
      <c r="U35" s="83" t="s">
        <v>264</v>
      </c>
      <c r="V35" s="56"/>
      <c r="W35" s="79" t="s">
        <v>259</v>
      </c>
      <c r="X35" s="79" t="s">
        <v>259</v>
      </c>
      <c r="Y35" s="109" t="s">
        <v>259</v>
      </c>
      <c r="Z35" s="109" t="s">
        <v>259</v>
      </c>
      <c r="AA35" s="81" t="s">
        <v>259</v>
      </c>
      <c r="AB35" s="83" t="s">
        <v>264</v>
      </c>
      <c r="AC35" s="57"/>
      <c r="AD35" s="66">
        <v>63</v>
      </c>
      <c r="AE35" s="66">
        <v>64</v>
      </c>
      <c r="AF35" s="109">
        <f>+AD35/AE35</f>
        <v>0.984375</v>
      </c>
      <c r="AG35" s="153" t="s">
        <v>259</v>
      </c>
      <c r="AH35" s="57"/>
      <c r="AI35" s="128" t="s">
        <v>425</v>
      </c>
      <c r="AJ35" s="57"/>
      <c r="AK35" s="66">
        <v>63</v>
      </c>
      <c r="AL35" s="66">
        <v>64</v>
      </c>
      <c r="AM35" s="109">
        <f>+AK35/AL35</f>
        <v>0.984375</v>
      </c>
      <c r="AN35" s="153" t="s">
        <v>259</v>
      </c>
      <c r="AO35" s="57"/>
      <c r="AP35" s="209" t="s">
        <v>425</v>
      </c>
      <c r="AQ35" s="208"/>
      <c r="AR35" s="85">
        <v>13</v>
      </c>
      <c r="AS35" s="85">
        <v>13</v>
      </c>
      <c r="AT35" s="109">
        <f t="shared" ref="AT35" si="72">+AR35/AS35</f>
        <v>1</v>
      </c>
      <c r="AU35" s="109">
        <v>1</v>
      </c>
      <c r="AV35" s="57"/>
      <c r="AW35" s="91" t="s">
        <v>631</v>
      </c>
      <c r="AX35" s="57"/>
      <c r="AY35" s="85">
        <v>23</v>
      </c>
      <c r="AZ35" s="85">
        <v>24</v>
      </c>
      <c r="BA35" s="109">
        <f>+AY35/AZ35</f>
        <v>0.95833333333333337</v>
      </c>
      <c r="BB35" s="109">
        <v>0</v>
      </c>
      <c r="BC35" s="57"/>
      <c r="BD35" s="91" t="s">
        <v>632</v>
      </c>
      <c r="BE35" s="161">
        <f t="shared" si="48"/>
        <v>1.7241379310344827E-2</v>
      </c>
      <c r="BF35" s="85">
        <v>11</v>
      </c>
      <c r="BG35" s="85">
        <v>11</v>
      </c>
      <c r="BH35" s="109">
        <f t="shared" si="49"/>
        <v>1</v>
      </c>
      <c r="BI35" s="109">
        <v>1</v>
      </c>
      <c r="BJ35" s="85">
        <f t="shared" si="50"/>
        <v>1.7241379310344827E-2</v>
      </c>
      <c r="BK35" s="91" t="s">
        <v>633</v>
      </c>
      <c r="BL35" s="241">
        <f t="shared" si="51"/>
        <v>1.6949152542372881E-2</v>
      </c>
      <c r="BM35" s="249">
        <f>+BF35+AY35+AR35</f>
        <v>47</v>
      </c>
      <c r="BN35" s="249">
        <f>+BG35+AZ35+AS35</f>
        <v>48</v>
      </c>
      <c r="BO35" s="253">
        <f t="shared" si="52"/>
        <v>0.97916666666666663</v>
      </c>
      <c r="BP35" s="253">
        <v>1</v>
      </c>
      <c r="BQ35" s="86">
        <f t="shared" si="53"/>
        <v>1.6949152542372881E-2</v>
      </c>
      <c r="BR35" s="91" t="s">
        <v>634</v>
      </c>
      <c r="BS35" s="317">
        <f>1/$BS$92</f>
        <v>1.8181818181818181E-2</v>
      </c>
      <c r="BT35" s="313">
        <v>3</v>
      </c>
      <c r="BU35" s="313">
        <v>6</v>
      </c>
      <c r="BV35" s="320">
        <f t="shared" ref="BV35" si="73">+BT35/BU35</f>
        <v>0.5</v>
      </c>
      <c r="BW35" s="109">
        <f>+BV35/90%</f>
        <v>0.55555555555555558</v>
      </c>
      <c r="BX35" s="86">
        <f>+BS35*BW35</f>
        <v>1.01010101010101E-2</v>
      </c>
      <c r="BY35" s="146" t="s">
        <v>875</v>
      </c>
      <c r="BZ35" s="91">
        <f>1/$BZ$92</f>
        <v>1.8518518518518517E-2</v>
      </c>
      <c r="CA35" s="313">
        <v>8</v>
      </c>
      <c r="CB35" s="313">
        <v>18</v>
      </c>
      <c r="CC35" s="320">
        <f t="shared" ref="CC35" si="74">+CA35/CB35</f>
        <v>0.44444444444444442</v>
      </c>
      <c r="CD35" s="153">
        <f>+CC35/90%</f>
        <v>0.49382716049382713</v>
      </c>
      <c r="CE35" s="86">
        <f>+BZ35*CD35</f>
        <v>9.1449474165523539E-3</v>
      </c>
      <c r="CF35" s="146" t="s">
        <v>876</v>
      </c>
      <c r="CG35" s="161">
        <f t="shared" si="54"/>
        <v>1.6949152542372881E-2</v>
      </c>
      <c r="CH35" s="313">
        <v>8</v>
      </c>
      <c r="CI35" s="313">
        <v>12</v>
      </c>
      <c r="CJ35" s="320">
        <f t="shared" ref="CJ35" si="75">+CH35/CI35</f>
        <v>0.66666666666666663</v>
      </c>
      <c r="CK35" s="153">
        <f>+CJ35/90%</f>
        <v>0.7407407407407407</v>
      </c>
      <c r="CL35" s="246">
        <f>+CG35*CK35</f>
        <v>1.2554927809165096E-2</v>
      </c>
      <c r="CM35" s="146" t="s">
        <v>877</v>
      </c>
      <c r="CN35" s="317">
        <f t="shared" si="55"/>
        <v>1.6393442622950821E-2</v>
      </c>
      <c r="CO35" s="313">
        <v>18</v>
      </c>
      <c r="CP35" s="313">
        <v>36</v>
      </c>
      <c r="CQ35" s="320">
        <f t="shared" ref="CQ35" si="76">+CO35/CP35</f>
        <v>0.5</v>
      </c>
      <c r="CR35" s="253">
        <f>+CQ35/90%</f>
        <v>0.55555555555555558</v>
      </c>
      <c r="CS35" s="86">
        <f t="shared" si="56"/>
        <v>9.1074681238615673E-3</v>
      </c>
      <c r="CT35" s="323" t="s">
        <v>878</v>
      </c>
      <c r="CU35" s="343" t="s">
        <v>894</v>
      </c>
    </row>
    <row r="36" spans="1:99" ht="171" customHeight="1" thickBot="1" x14ac:dyDescent="0.3">
      <c r="A36" s="2"/>
      <c r="B36" s="475"/>
      <c r="C36" s="476"/>
      <c r="D36" s="518"/>
      <c r="E36" s="502"/>
      <c r="F36" s="440"/>
      <c r="G36" s="514"/>
      <c r="H36" s="514"/>
      <c r="I36" s="291">
        <v>14</v>
      </c>
      <c r="J36" s="337" t="s">
        <v>65</v>
      </c>
      <c r="K36" s="290" t="s">
        <v>73</v>
      </c>
      <c r="L36" s="302" t="s">
        <v>74</v>
      </c>
      <c r="M36" s="45" t="s">
        <v>62</v>
      </c>
      <c r="N36" s="216" t="s">
        <v>241</v>
      </c>
      <c r="O36" s="56"/>
      <c r="P36" s="79" t="s">
        <v>259</v>
      </c>
      <c r="Q36" s="79" t="s">
        <v>259</v>
      </c>
      <c r="R36" s="109" t="s">
        <v>259</v>
      </c>
      <c r="S36" s="109" t="s">
        <v>259</v>
      </c>
      <c r="T36" s="81" t="s">
        <v>259</v>
      </c>
      <c r="U36" s="83" t="s">
        <v>264</v>
      </c>
      <c r="V36" s="56"/>
      <c r="W36" s="79" t="s">
        <v>259</v>
      </c>
      <c r="X36" s="79" t="s">
        <v>259</v>
      </c>
      <c r="Y36" s="109" t="s">
        <v>259</v>
      </c>
      <c r="Z36" s="109" t="s">
        <v>259</v>
      </c>
      <c r="AA36" s="81" t="s">
        <v>259</v>
      </c>
      <c r="AB36" s="83" t="s">
        <v>264</v>
      </c>
      <c r="AC36" s="57"/>
      <c r="AD36" s="154">
        <v>218</v>
      </c>
      <c r="AE36" s="154">
        <v>218</v>
      </c>
      <c r="AF36" s="109">
        <f>+AD36/AE36</f>
        <v>1</v>
      </c>
      <c r="AG36" s="153" t="s">
        <v>259</v>
      </c>
      <c r="AH36" s="57"/>
      <c r="AI36" s="128" t="s">
        <v>426</v>
      </c>
      <c r="AJ36" s="57"/>
      <c r="AK36" s="154">
        <v>218</v>
      </c>
      <c r="AL36" s="154">
        <v>218</v>
      </c>
      <c r="AM36" s="109">
        <f>+AK36/AL36</f>
        <v>1</v>
      </c>
      <c r="AN36" s="153" t="s">
        <v>259</v>
      </c>
      <c r="AO36" s="57"/>
      <c r="AP36" s="209" t="s">
        <v>426</v>
      </c>
      <c r="AQ36" s="208"/>
      <c r="AR36" s="85" t="s">
        <v>259</v>
      </c>
      <c r="AS36" s="85" t="s">
        <v>259</v>
      </c>
      <c r="AT36" s="109" t="s">
        <v>259</v>
      </c>
      <c r="AU36" s="153" t="s">
        <v>259</v>
      </c>
      <c r="AV36" s="57"/>
      <c r="AW36" s="85" t="s">
        <v>279</v>
      </c>
      <c r="AX36" s="57"/>
      <c r="AY36" s="85" t="s">
        <v>259</v>
      </c>
      <c r="AZ36" s="85" t="s">
        <v>259</v>
      </c>
      <c r="BA36" s="109" t="s">
        <v>259</v>
      </c>
      <c r="BB36" s="153" t="s">
        <v>259</v>
      </c>
      <c r="BC36" s="57"/>
      <c r="BD36" s="85" t="s">
        <v>279</v>
      </c>
      <c r="BE36" s="57"/>
      <c r="BF36" s="85" t="s">
        <v>259</v>
      </c>
      <c r="BG36" s="85" t="s">
        <v>259</v>
      </c>
      <c r="BH36" s="109" t="s">
        <v>259</v>
      </c>
      <c r="BI36" s="153" t="s">
        <v>259</v>
      </c>
      <c r="BJ36" s="57"/>
      <c r="BK36" s="85" t="s">
        <v>279</v>
      </c>
      <c r="BL36" s="57"/>
      <c r="BM36" s="85" t="s">
        <v>259</v>
      </c>
      <c r="BN36" s="85" t="s">
        <v>259</v>
      </c>
      <c r="BO36" s="253" t="s">
        <v>259</v>
      </c>
      <c r="BP36" s="253" t="s">
        <v>259</v>
      </c>
      <c r="BQ36" s="57"/>
      <c r="BR36" s="85" t="s">
        <v>279</v>
      </c>
      <c r="BS36" s="317">
        <f>1/$BS$92</f>
        <v>1.8181818181818181E-2</v>
      </c>
      <c r="BT36" s="85">
        <v>143</v>
      </c>
      <c r="BU36" s="85">
        <v>143</v>
      </c>
      <c r="BV36" s="109">
        <f>+BT36/BU36</f>
        <v>1</v>
      </c>
      <c r="BW36" s="153">
        <f>+BV36</f>
        <v>1</v>
      </c>
      <c r="BX36" s="86">
        <f>+BS36*BW36</f>
        <v>1.8181818181818181E-2</v>
      </c>
      <c r="BY36" s="128" t="s">
        <v>426</v>
      </c>
      <c r="BZ36" s="91">
        <f>1/$BZ$92</f>
        <v>1.8518518518518517E-2</v>
      </c>
      <c r="CA36" s="85">
        <v>178</v>
      </c>
      <c r="CB36" s="85">
        <v>178</v>
      </c>
      <c r="CC36" s="109">
        <f>+CA36/CB36</f>
        <v>1</v>
      </c>
      <c r="CD36" s="153">
        <f>+CC36</f>
        <v>1</v>
      </c>
      <c r="CE36" s="86">
        <f>+BZ36*CD36</f>
        <v>1.8518518518518517E-2</v>
      </c>
      <c r="CF36" s="107" t="s">
        <v>426</v>
      </c>
      <c r="CG36" s="161">
        <f t="shared" si="54"/>
        <v>1.6949152542372881E-2</v>
      </c>
      <c r="CH36" s="85">
        <v>126</v>
      </c>
      <c r="CI36" s="85">
        <v>126</v>
      </c>
      <c r="CJ36" s="109">
        <f>+CH36/CI36</f>
        <v>1</v>
      </c>
      <c r="CK36" s="153">
        <f>+CJ36</f>
        <v>1</v>
      </c>
      <c r="CL36" s="246">
        <f>+CG36*CK36</f>
        <v>1.6949152542372881E-2</v>
      </c>
      <c r="CM36" s="107" t="s">
        <v>426</v>
      </c>
      <c r="CN36" s="317">
        <f t="shared" si="55"/>
        <v>1.6393442622950821E-2</v>
      </c>
      <c r="CO36" s="85">
        <f>+CH36+CA36+BT36</f>
        <v>447</v>
      </c>
      <c r="CP36" s="85">
        <f>+CI36+CB36+BU36</f>
        <v>447</v>
      </c>
      <c r="CQ36" s="253">
        <f>+CO36/CP36</f>
        <v>1</v>
      </c>
      <c r="CR36" s="253">
        <f>+CQ36</f>
        <v>1</v>
      </c>
      <c r="CS36" s="86">
        <f t="shared" si="56"/>
        <v>1.6393442622950821E-2</v>
      </c>
      <c r="CT36" s="128" t="s">
        <v>765</v>
      </c>
      <c r="CU36" s="343" t="s">
        <v>895</v>
      </c>
    </row>
    <row r="37" spans="1:99" ht="139.5" customHeight="1" thickBot="1" x14ac:dyDescent="0.3">
      <c r="A37" s="2"/>
      <c r="B37" s="475"/>
      <c r="C37" s="476"/>
      <c r="D37" s="518"/>
      <c r="E37" s="502"/>
      <c r="F37" s="440"/>
      <c r="G37" s="514"/>
      <c r="H37" s="514"/>
      <c r="I37" s="291">
        <v>15</v>
      </c>
      <c r="J37" s="337" t="s">
        <v>75</v>
      </c>
      <c r="K37" s="290" t="s">
        <v>76</v>
      </c>
      <c r="L37" s="302" t="s">
        <v>77</v>
      </c>
      <c r="M37" s="46" t="s">
        <v>62</v>
      </c>
      <c r="N37" s="61" t="s">
        <v>243</v>
      </c>
      <c r="O37" s="56"/>
      <c r="P37" s="79" t="s">
        <v>259</v>
      </c>
      <c r="Q37" s="79" t="s">
        <v>259</v>
      </c>
      <c r="R37" s="109" t="s">
        <v>259</v>
      </c>
      <c r="S37" s="109" t="s">
        <v>259</v>
      </c>
      <c r="T37" s="81" t="s">
        <v>259</v>
      </c>
      <c r="U37" s="83" t="s">
        <v>264</v>
      </c>
      <c r="V37" s="56"/>
      <c r="W37" s="79" t="s">
        <v>259</v>
      </c>
      <c r="X37" s="79" t="s">
        <v>259</v>
      </c>
      <c r="Y37" s="109" t="s">
        <v>259</v>
      </c>
      <c r="Z37" s="109" t="s">
        <v>259</v>
      </c>
      <c r="AA37" s="81" t="s">
        <v>259</v>
      </c>
      <c r="AB37" s="83" t="s">
        <v>264</v>
      </c>
      <c r="AC37" s="57"/>
      <c r="AD37" s="154">
        <v>4</v>
      </c>
      <c r="AE37" s="155">
        <v>0</v>
      </c>
      <c r="AF37" s="109">
        <v>0</v>
      </c>
      <c r="AG37" s="153" t="s">
        <v>259</v>
      </c>
      <c r="AH37" s="57"/>
      <c r="AI37" s="128" t="s">
        <v>427</v>
      </c>
      <c r="AJ37" s="57"/>
      <c r="AK37" s="154">
        <v>4</v>
      </c>
      <c r="AL37" s="155">
        <v>0</v>
      </c>
      <c r="AM37" s="109">
        <v>0</v>
      </c>
      <c r="AN37" s="153" t="s">
        <v>259</v>
      </c>
      <c r="AO37" s="57"/>
      <c r="AP37" s="184" t="s">
        <v>427</v>
      </c>
      <c r="AQ37" s="57"/>
      <c r="AR37" s="85">
        <v>0</v>
      </c>
      <c r="AS37" s="85">
        <v>261</v>
      </c>
      <c r="AT37" s="109">
        <f t="shared" ref="AT37" si="77">+AR37/AS37</f>
        <v>0</v>
      </c>
      <c r="AU37" s="109">
        <v>1</v>
      </c>
      <c r="AV37" s="57"/>
      <c r="AW37" s="91" t="s">
        <v>526</v>
      </c>
      <c r="AX37" s="57"/>
      <c r="AY37" s="91">
        <v>0</v>
      </c>
      <c r="AZ37" s="91">
        <v>237</v>
      </c>
      <c r="BA37" s="109">
        <f t="shared" ref="BA37" si="78">+AY37/AZ37</f>
        <v>0</v>
      </c>
      <c r="BB37" s="109">
        <v>1</v>
      </c>
      <c r="BC37" s="57"/>
      <c r="BD37" s="91" t="s">
        <v>527</v>
      </c>
      <c r="BE37" s="161">
        <f>1/$BE$92</f>
        <v>1.7241379310344827E-2</v>
      </c>
      <c r="BF37" s="85">
        <v>0</v>
      </c>
      <c r="BG37" s="85">
        <v>226</v>
      </c>
      <c r="BH37" s="109">
        <f t="shared" ref="BH37:BH48" si="79">+BF37/BG37</f>
        <v>0</v>
      </c>
      <c r="BI37" s="109">
        <v>1</v>
      </c>
      <c r="BJ37" s="85">
        <f>+BE37*BI37</f>
        <v>1.7241379310344827E-2</v>
      </c>
      <c r="BK37" s="91" t="s">
        <v>528</v>
      </c>
      <c r="BL37" s="241">
        <f>1/$BL$92</f>
        <v>1.6949152542372881E-2</v>
      </c>
      <c r="BM37" s="249">
        <f>+BF37+AY37+AR37</f>
        <v>0</v>
      </c>
      <c r="BN37" s="85">
        <f>+BG37+AZ37+AS37</f>
        <v>724</v>
      </c>
      <c r="BO37" s="253">
        <f t="shared" ref="BO37:BO48" si="80">+BM37/BN37</f>
        <v>0</v>
      </c>
      <c r="BP37" s="253">
        <v>1</v>
      </c>
      <c r="BQ37" s="86">
        <f>+BL37*BP37</f>
        <v>1.6949152542372881E-2</v>
      </c>
      <c r="BR37" s="128" t="s">
        <v>529</v>
      </c>
      <c r="BS37" s="317">
        <f>1/$BS$92</f>
        <v>1.8181818181818181E-2</v>
      </c>
      <c r="BT37" s="85">
        <v>0</v>
      </c>
      <c r="BU37" s="85">
        <v>508</v>
      </c>
      <c r="BV37" s="109">
        <v>0</v>
      </c>
      <c r="BW37" s="109">
        <v>1</v>
      </c>
      <c r="BX37" s="86">
        <f>+BS37*BW37</f>
        <v>1.8181818181818181E-2</v>
      </c>
      <c r="BY37" s="128" t="s">
        <v>767</v>
      </c>
      <c r="BZ37" s="91">
        <f>1/$BZ$92</f>
        <v>1.8518518518518517E-2</v>
      </c>
      <c r="CA37" s="91">
        <v>1</v>
      </c>
      <c r="CB37" s="91">
        <v>465</v>
      </c>
      <c r="CC37" s="243">
        <f>+CA37/CB37</f>
        <v>2.1505376344086021E-3</v>
      </c>
      <c r="CD37" s="109">
        <v>0</v>
      </c>
      <c r="CE37" s="86">
        <f>+BZ37*CD37</f>
        <v>0</v>
      </c>
      <c r="CF37" s="128" t="s">
        <v>766</v>
      </c>
      <c r="CG37" s="161">
        <f t="shared" si="54"/>
        <v>1.6949152542372881E-2</v>
      </c>
      <c r="CH37" s="85">
        <v>0</v>
      </c>
      <c r="CI37" s="85">
        <v>525</v>
      </c>
      <c r="CJ37" s="109">
        <v>0</v>
      </c>
      <c r="CK37" s="109">
        <v>1</v>
      </c>
      <c r="CL37" s="246">
        <f>+CG37*CK37</f>
        <v>1.6949152542372881E-2</v>
      </c>
      <c r="CM37" s="128" t="s">
        <v>768</v>
      </c>
      <c r="CN37" s="317">
        <f t="shared" si="55"/>
        <v>1.6393442622950821E-2</v>
      </c>
      <c r="CO37" s="249">
        <v>1</v>
      </c>
      <c r="CP37" s="85">
        <v>1498</v>
      </c>
      <c r="CQ37" s="257">
        <f>+CO37/CP37</f>
        <v>6.6755674232309744E-4</v>
      </c>
      <c r="CR37" s="253">
        <v>0</v>
      </c>
      <c r="CS37" s="86">
        <f t="shared" si="56"/>
        <v>0</v>
      </c>
      <c r="CT37" s="128" t="s">
        <v>769</v>
      </c>
      <c r="CU37" s="343" t="s">
        <v>894</v>
      </c>
    </row>
    <row r="38" spans="1:99" ht="181.5" hidden="1" customHeight="1" thickBot="1" x14ac:dyDescent="0.3">
      <c r="A38" s="2"/>
      <c r="B38" s="475"/>
      <c r="C38" s="476"/>
      <c r="D38" s="518"/>
      <c r="E38" s="502"/>
      <c r="F38" s="440"/>
      <c r="G38" s="514"/>
      <c r="H38" s="514"/>
      <c r="I38" s="291">
        <v>16</v>
      </c>
      <c r="J38" s="336" t="s">
        <v>78</v>
      </c>
      <c r="K38" s="289" t="s">
        <v>79</v>
      </c>
      <c r="L38" s="203" t="s">
        <v>80</v>
      </c>
      <c r="M38" s="48" t="s">
        <v>62</v>
      </c>
      <c r="N38" s="62" t="s">
        <v>247</v>
      </c>
      <c r="O38" s="56"/>
      <c r="P38" s="79" t="s">
        <v>259</v>
      </c>
      <c r="Q38" s="79" t="s">
        <v>259</v>
      </c>
      <c r="R38" s="109" t="s">
        <v>259</v>
      </c>
      <c r="S38" s="109" t="s">
        <v>259</v>
      </c>
      <c r="T38" s="81" t="s">
        <v>259</v>
      </c>
      <c r="U38" s="71" t="s">
        <v>428</v>
      </c>
      <c r="V38" s="56"/>
      <c r="W38" s="79" t="s">
        <v>259</v>
      </c>
      <c r="X38" s="79" t="s">
        <v>259</v>
      </c>
      <c r="Y38" s="109" t="s">
        <v>259</v>
      </c>
      <c r="Z38" s="109" t="s">
        <v>259</v>
      </c>
      <c r="AA38" s="81" t="s">
        <v>259</v>
      </c>
      <c r="AB38" s="71" t="s">
        <v>428</v>
      </c>
      <c r="AC38" s="57"/>
      <c r="AD38" s="79" t="s">
        <v>259</v>
      </c>
      <c r="AE38" s="79" t="s">
        <v>259</v>
      </c>
      <c r="AF38" s="109" t="s">
        <v>259</v>
      </c>
      <c r="AG38" s="109" t="s">
        <v>259</v>
      </c>
      <c r="AH38" s="81"/>
      <c r="AI38" s="71" t="s">
        <v>428</v>
      </c>
      <c r="AJ38" s="57"/>
      <c r="AK38" s="79" t="s">
        <v>259</v>
      </c>
      <c r="AL38" s="79" t="s">
        <v>259</v>
      </c>
      <c r="AM38" s="109" t="s">
        <v>259</v>
      </c>
      <c r="AN38" s="109" t="s">
        <v>259</v>
      </c>
      <c r="AO38" s="81"/>
      <c r="AP38" s="186" t="s">
        <v>428</v>
      </c>
      <c r="AQ38" s="57"/>
      <c r="AR38" s="79" t="s">
        <v>259</v>
      </c>
      <c r="AS38" s="79" t="s">
        <v>259</v>
      </c>
      <c r="AT38" s="109" t="s">
        <v>259</v>
      </c>
      <c r="AU38" s="109" t="s">
        <v>259</v>
      </c>
      <c r="AV38" s="81"/>
      <c r="AW38" s="186" t="s">
        <v>428</v>
      </c>
      <c r="AX38" s="57"/>
      <c r="AY38" s="79" t="s">
        <v>259</v>
      </c>
      <c r="AZ38" s="79" t="s">
        <v>259</v>
      </c>
      <c r="BA38" s="109" t="s">
        <v>259</v>
      </c>
      <c r="BB38" s="109" t="s">
        <v>259</v>
      </c>
      <c r="BC38" s="81"/>
      <c r="BD38" s="186" t="s">
        <v>428</v>
      </c>
      <c r="BE38" s="57"/>
      <c r="BF38" s="79" t="s">
        <v>259</v>
      </c>
      <c r="BG38" s="79" t="s">
        <v>259</v>
      </c>
      <c r="BH38" s="109" t="s">
        <v>259</v>
      </c>
      <c r="BI38" s="109" t="s">
        <v>259</v>
      </c>
      <c r="BJ38" s="81"/>
      <c r="BK38" s="186" t="s">
        <v>428</v>
      </c>
      <c r="BL38" s="57"/>
      <c r="BM38" s="79" t="s">
        <v>259</v>
      </c>
      <c r="BN38" s="79" t="s">
        <v>259</v>
      </c>
      <c r="BO38" s="253" t="s">
        <v>259</v>
      </c>
      <c r="BP38" s="253" t="s">
        <v>259</v>
      </c>
      <c r="BQ38" s="81"/>
      <c r="BR38" s="71" t="s">
        <v>428</v>
      </c>
      <c r="BS38" s="57"/>
      <c r="BT38" s="79" t="s">
        <v>259</v>
      </c>
      <c r="BU38" s="79" t="s">
        <v>259</v>
      </c>
      <c r="BV38" s="109" t="s">
        <v>259</v>
      </c>
      <c r="BW38" s="109" t="s">
        <v>259</v>
      </c>
      <c r="BX38" s="81"/>
      <c r="BY38" s="186" t="s">
        <v>428</v>
      </c>
      <c r="BZ38" s="57"/>
      <c r="CA38" s="79" t="s">
        <v>259</v>
      </c>
      <c r="CB38" s="79" t="s">
        <v>259</v>
      </c>
      <c r="CC38" s="109" t="s">
        <v>259</v>
      </c>
      <c r="CD38" s="109" t="s">
        <v>259</v>
      </c>
      <c r="CE38" s="81"/>
      <c r="CF38" s="186" t="s">
        <v>428</v>
      </c>
      <c r="CG38" s="57"/>
      <c r="CH38" s="79" t="s">
        <v>259</v>
      </c>
      <c r="CI38" s="79" t="s">
        <v>259</v>
      </c>
      <c r="CJ38" s="109" t="s">
        <v>259</v>
      </c>
      <c r="CK38" s="109" t="s">
        <v>259</v>
      </c>
      <c r="CL38" s="81"/>
      <c r="CM38" s="186" t="s">
        <v>428</v>
      </c>
      <c r="CN38" s="57"/>
      <c r="CO38" s="79" t="s">
        <v>259</v>
      </c>
      <c r="CP38" s="79" t="s">
        <v>259</v>
      </c>
      <c r="CQ38" s="109" t="s">
        <v>259</v>
      </c>
      <c r="CR38" s="109" t="s">
        <v>259</v>
      </c>
      <c r="CS38" s="81"/>
      <c r="CT38" s="71" t="s">
        <v>428</v>
      </c>
      <c r="CU38" s="57"/>
    </row>
    <row r="39" spans="1:99" ht="181.5" hidden="1" customHeight="1" thickBot="1" x14ac:dyDescent="0.3">
      <c r="A39" s="2"/>
      <c r="B39" s="475"/>
      <c r="C39" s="476"/>
      <c r="D39" s="518"/>
      <c r="E39" s="502"/>
      <c r="F39" s="440"/>
      <c r="G39" s="514"/>
      <c r="H39" s="514"/>
      <c r="I39" s="291">
        <v>17</v>
      </c>
      <c r="J39" s="337" t="s">
        <v>60</v>
      </c>
      <c r="K39" s="289" t="s">
        <v>81</v>
      </c>
      <c r="L39" s="203" t="s">
        <v>82</v>
      </c>
      <c r="M39" s="48" t="s">
        <v>62</v>
      </c>
      <c r="N39" s="64" t="s">
        <v>248</v>
      </c>
      <c r="O39" s="56"/>
      <c r="P39" s="79" t="s">
        <v>259</v>
      </c>
      <c r="Q39" s="79" t="s">
        <v>259</v>
      </c>
      <c r="R39" s="109" t="s">
        <v>259</v>
      </c>
      <c r="S39" s="109" t="s">
        <v>259</v>
      </c>
      <c r="T39" s="81" t="s">
        <v>259</v>
      </c>
      <c r="U39" s="83" t="s">
        <v>264</v>
      </c>
      <c r="V39" s="56"/>
      <c r="W39" s="79" t="s">
        <v>259</v>
      </c>
      <c r="X39" s="79" t="s">
        <v>259</v>
      </c>
      <c r="Y39" s="109" t="s">
        <v>259</v>
      </c>
      <c r="Z39" s="109" t="s">
        <v>259</v>
      </c>
      <c r="AA39" s="81" t="s">
        <v>259</v>
      </c>
      <c r="AB39" s="83" t="s">
        <v>264</v>
      </c>
      <c r="AC39" s="57"/>
      <c r="AD39" s="85">
        <v>293</v>
      </c>
      <c r="AE39" s="85">
        <v>341</v>
      </c>
      <c r="AF39" s="109">
        <f>+AD39/AE39</f>
        <v>0.85923753665689151</v>
      </c>
      <c r="AG39" s="153" t="s">
        <v>259</v>
      </c>
      <c r="AH39" s="57"/>
      <c r="AI39" s="128" t="s">
        <v>429</v>
      </c>
      <c r="AJ39" s="57"/>
      <c r="AK39" s="85">
        <v>293</v>
      </c>
      <c r="AL39" s="85">
        <v>341</v>
      </c>
      <c r="AM39" s="109">
        <f>+AK39/AL39</f>
        <v>0.85923753665689151</v>
      </c>
      <c r="AN39" s="153" t="s">
        <v>259</v>
      </c>
      <c r="AO39" s="57"/>
      <c r="AP39" s="184" t="s">
        <v>429</v>
      </c>
      <c r="AQ39" s="57"/>
      <c r="AR39" s="79" t="s">
        <v>259</v>
      </c>
      <c r="AS39" s="79" t="s">
        <v>259</v>
      </c>
      <c r="AT39" s="109" t="s">
        <v>259</v>
      </c>
      <c r="AU39" s="109" t="s">
        <v>259</v>
      </c>
      <c r="AV39" s="81"/>
      <c r="AW39" s="186" t="s">
        <v>428</v>
      </c>
      <c r="AX39" s="57"/>
      <c r="AY39" s="79" t="s">
        <v>259</v>
      </c>
      <c r="AZ39" s="79" t="s">
        <v>259</v>
      </c>
      <c r="BA39" s="109" t="s">
        <v>259</v>
      </c>
      <c r="BB39" s="109" t="s">
        <v>259</v>
      </c>
      <c r="BC39" s="81"/>
      <c r="BD39" s="186" t="s">
        <v>428</v>
      </c>
      <c r="BE39" s="57"/>
      <c r="BF39" s="79" t="s">
        <v>259</v>
      </c>
      <c r="BG39" s="79" t="s">
        <v>259</v>
      </c>
      <c r="BH39" s="109" t="s">
        <v>259</v>
      </c>
      <c r="BI39" s="109" t="s">
        <v>259</v>
      </c>
      <c r="BJ39" s="81"/>
      <c r="BK39" s="186" t="s">
        <v>428</v>
      </c>
      <c r="BL39" s="57"/>
      <c r="BM39" s="79" t="s">
        <v>259</v>
      </c>
      <c r="BN39" s="79" t="s">
        <v>259</v>
      </c>
      <c r="BO39" s="253" t="s">
        <v>259</v>
      </c>
      <c r="BP39" s="253" t="s">
        <v>259</v>
      </c>
      <c r="BQ39" s="81"/>
      <c r="BR39" s="71" t="s">
        <v>428</v>
      </c>
      <c r="BS39" s="57"/>
      <c r="BT39" s="79" t="s">
        <v>259</v>
      </c>
      <c r="BU39" s="79" t="s">
        <v>259</v>
      </c>
      <c r="BV39" s="109" t="s">
        <v>259</v>
      </c>
      <c r="BW39" s="109" t="s">
        <v>259</v>
      </c>
      <c r="BX39" s="81"/>
      <c r="BY39" s="186" t="s">
        <v>428</v>
      </c>
      <c r="BZ39" s="57"/>
      <c r="CA39" s="79" t="s">
        <v>259</v>
      </c>
      <c r="CB39" s="79" t="s">
        <v>259</v>
      </c>
      <c r="CC39" s="109" t="s">
        <v>259</v>
      </c>
      <c r="CD39" s="109" t="s">
        <v>259</v>
      </c>
      <c r="CE39" s="81"/>
      <c r="CF39" s="186" t="s">
        <v>428</v>
      </c>
      <c r="CG39" s="57"/>
      <c r="CH39" s="79" t="s">
        <v>259</v>
      </c>
      <c r="CI39" s="79" t="s">
        <v>259</v>
      </c>
      <c r="CJ39" s="109" t="s">
        <v>259</v>
      </c>
      <c r="CK39" s="109" t="s">
        <v>259</v>
      </c>
      <c r="CL39" s="81"/>
      <c r="CM39" s="186" t="s">
        <v>428</v>
      </c>
      <c r="CN39" s="57"/>
      <c r="CO39" s="79" t="s">
        <v>259</v>
      </c>
      <c r="CP39" s="79" t="s">
        <v>259</v>
      </c>
      <c r="CQ39" s="109" t="s">
        <v>259</v>
      </c>
      <c r="CR39" s="109" t="s">
        <v>259</v>
      </c>
      <c r="CS39" s="81"/>
      <c r="CT39" s="71" t="s">
        <v>428</v>
      </c>
      <c r="CU39" s="57"/>
    </row>
    <row r="40" spans="1:99" ht="181.5" hidden="1" customHeight="1" thickBot="1" x14ac:dyDescent="0.3">
      <c r="A40" s="2"/>
      <c r="B40" s="475"/>
      <c r="C40" s="476"/>
      <c r="D40" s="518"/>
      <c r="E40" s="502"/>
      <c r="F40" s="440"/>
      <c r="G40" s="514"/>
      <c r="H40" s="514"/>
      <c r="I40" s="291">
        <v>18</v>
      </c>
      <c r="J40" s="337" t="s">
        <v>83</v>
      </c>
      <c r="K40" s="289" t="s">
        <v>84</v>
      </c>
      <c r="L40" s="276" t="s">
        <v>85</v>
      </c>
      <c r="M40" s="49" t="s">
        <v>86</v>
      </c>
      <c r="N40" s="64" t="s">
        <v>249</v>
      </c>
      <c r="O40" s="56"/>
      <c r="P40" s="79" t="s">
        <v>259</v>
      </c>
      <c r="Q40" s="79" t="s">
        <v>259</v>
      </c>
      <c r="R40" s="109" t="s">
        <v>259</v>
      </c>
      <c r="S40" s="109" t="s">
        <v>259</v>
      </c>
      <c r="T40" s="81" t="s">
        <v>259</v>
      </c>
      <c r="U40" s="71" t="s">
        <v>428</v>
      </c>
      <c r="V40" s="56"/>
      <c r="W40" s="79" t="s">
        <v>259</v>
      </c>
      <c r="X40" s="79" t="s">
        <v>259</v>
      </c>
      <c r="Y40" s="109" t="s">
        <v>259</v>
      </c>
      <c r="Z40" s="109" t="s">
        <v>259</v>
      </c>
      <c r="AA40" s="81" t="s">
        <v>259</v>
      </c>
      <c r="AB40" s="71" t="s">
        <v>428</v>
      </c>
      <c r="AC40" s="57"/>
      <c r="AD40" s="79" t="s">
        <v>259</v>
      </c>
      <c r="AE40" s="79" t="s">
        <v>259</v>
      </c>
      <c r="AF40" s="109" t="s">
        <v>259</v>
      </c>
      <c r="AG40" s="109" t="s">
        <v>259</v>
      </c>
      <c r="AH40" s="81"/>
      <c r="AI40" s="71" t="s">
        <v>428</v>
      </c>
      <c r="AJ40" s="57"/>
      <c r="AK40" s="79" t="s">
        <v>259</v>
      </c>
      <c r="AL40" s="79" t="s">
        <v>259</v>
      </c>
      <c r="AM40" s="109" t="s">
        <v>259</v>
      </c>
      <c r="AN40" s="109" t="s">
        <v>259</v>
      </c>
      <c r="AO40" s="81"/>
      <c r="AP40" s="186" t="s">
        <v>589</v>
      </c>
      <c r="AQ40" s="57"/>
      <c r="AR40" s="79" t="s">
        <v>259</v>
      </c>
      <c r="AS40" s="79" t="s">
        <v>259</v>
      </c>
      <c r="AT40" s="109" t="s">
        <v>259</v>
      </c>
      <c r="AU40" s="109" t="s">
        <v>259</v>
      </c>
      <c r="AV40" s="81"/>
      <c r="AW40" s="186" t="s">
        <v>589</v>
      </c>
      <c r="AX40" s="57"/>
      <c r="AY40" s="79" t="s">
        <v>259</v>
      </c>
      <c r="AZ40" s="79" t="s">
        <v>259</v>
      </c>
      <c r="BA40" s="109" t="s">
        <v>259</v>
      </c>
      <c r="BB40" s="153" t="s">
        <v>259</v>
      </c>
      <c r="BC40" s="81"/>
      <c r="BD40" s="186" t="s">
        <v>589</v>
      </c>
      <c r="BE40" s="161">
        <f t="shared" ref="BE40:BE52" si="81">1/$BE$92</f>
        <v>1.7241379310344827E-2</v>
      </c>
      <c r="BF40" s="129">
        <v>19</v>
      </c>
      <c r="BG40" s="129">
        <v>17526</v>
      </c>
      <c r="BH40" s="243">
        <f t="shared" si="79"/>
        <v>1.0841036174825973E-3</v>
      </c>
      <c r="BI40" s="109">
        <v>1</v>
      </c>
      <c r="BJ40" s="85">
        <f t="shared" ref="BJ40:BJ52" si="82">+BE40*BI40</f>
        <v>1.7241379310344827E-2</v>
      </c>
      <c r="BK40" s="128" t="s">
        <v>590</v>
      </c>
      <c r="BL40" s="241">
        <f t="shared" ref="BL40:BL52" si="83">1/$BL$92</f>
        <v>1.6949152542372881E-2</v>
      </c>
      <c r="BM40" s="264">
        <v>19</v>
      </c>
      <c r="BN40" s="264">
        <v>17526</v>
      </c>
      <c r="BO40" s="257">
        <f t="shared" si="80"/>
        <v>1.0841036174825973E-3</v>
      </c>
      <c r="BP40" s="253">
        <v>1</v>
      </c>
      <c r="BQ40" s="86">
        <f t="shared" ref="BQ40:BQ52" si="84">+BL40*BP40</f>
        <v>1.6949152542372881E-2</v>
      </c>
      <c r="BR40" s="128" t="s">
        <v>591</v>
      </c>
      <c r="BS40" s="57"/>
      <c r="BT40" s="79" t="s">
        <v>259</v>
      </c>
      <c r="BU40" s="79" t="s">
        <v>259</v>
      </c>
      <c r="BV40" s="109" t="s">
        <v>259</v>
      </c>
      <c r="BW40" s="109" t="s">
        <v>259</v>
      </c>
      <c r="BX40" s="81"/>
      <c r="BY40" s="186" t="s">
        <v>891</v>
      </c>
      <c r="BZ40" s="57"/>
      <c r="CA40" s="79" t="s">
        <v>259</v>
      </c>
      <c r="CB40" s="79" t="s">
        <v>259</v>
      </c>
      <c r="CC40" s="109" t="s">
        <v>259</v>
      </c>
      <c r="CD40" s="109" t="s">
        <v>259</v>
      </c>
      <c r="CE40" s="81"/>
      <c r="CF40" s="186" t="s">
        <v>891</v>
      </c>
      <c r="CG40" s="161"/>
      <c r="CH40" s="79" t="s">
        <v>259</v>
      </c>
      <c r="CI40" s="79" t="s">
        <v>259</v>
      </c>
      <c r="CJ40" s="109" t="s">
        <v>259</v>
      </c>
      <c r="CK40" s="109" t="s">
        <v>259</v>
      </c>
      <c r="CL40" s="81"/>
      <c r="CM40" s="186" t="s">
        <v>891</v>
      </c>
      <c r="CN40" s="270"/>
      <c r="CO40" s="79" t="s">
        <v>259</v>
      </c>
      <c r="CP40" s="79" t="s">
        <v>259</v>
      </c>
      <c r="CQ40" s="109" t="s">
        <v>259</v>
      </c>
      <c r="CR40" s="109" t="s">
        <v>259</v>
      </c>
      <c r="CS40" s="81"/>
      <c r="CT40" s="71" t="s">
        <v>891</v>
      </c>
      <c r="CU40" s="57"/>
    </row>
    <row r="41" spans="1:99" ht="181.5" customHeight="1" thickBot="1" x14ac:dyDescent="0.3">
      <c r="A41" s="2"/>
      <c r="B41" s="475"/>
      <c r="C41" s="476"/>
      <c r="D41" s="518"/>
      <c r="E41" s="502"/>
      <c r="F41" s="440"/>
      <c r="G41" s="514"/>
      <c r="H41" s="514"/>
      <c r="I41" s="291">
        <v>19</v>
      </c>
      <c r="J41" s="337" t="s">
        <v>60</v>
      </c>
      <c r="K41" s="289" t="s">
        <v>87</v>
      </c>
      <c r="L41" s="305" t="s">
        <v>88</v>
      </c>
      <c r="M41" s="50" t="s">
        <v>86</v>
      </c>
      <c r="N41" s="64" t="s">
        <v>245</v>
      </c>
      <c r="O41" s="56"/>
      <c r="P41" s="79" t="s">
        <v>259</v>
      </c>
      <c r="Q41" s="79" t="s">
        <v>259</v>
      </c>
      <c r="R41" s="109" t="s">
        <v>259</v>
      </c>
      <c r="S41" s="109" t="s">
        <v>259</v>
      </c>
      <c r="T41" s="81" t="s">
        <v>259</v>
      </c>
      <c r="U41" s="83" t="s">
        <v>264</v>
      </c>
      <c r="V41" s="56"/>
      <c r="W41" s="79" t="s">
        <v>259</v>
      </c>
      <c r="X41" s="79" t="s">
        <v>259</v>
      </c>
      <c r="Y41" s="109" t="s">
        <v>259</v>
      </c>
      <c r="Z41" s="109" t="s">
        <v>259</v>
      </c>
      <c r="AA41" s="81" t="s">
        <v>259</v>
      </c>
      <c r="AB41" s="83" t="s">
        <v>264</v>
      </c>
      <c r="AC41" s="85">
        <f>1/$AC$92</f>
        <v>1.9230769230769232E-2</v>
      </c>
      <c r="AD41" s="81">
        <v>60</v>
      </c>
      <c r="AE41" s="81">
        <v>66</v>
      </c>
      <c r="AF41" s="109">
        <f t="shared" ref="AF41" si="85">+AD41/AE41</f>
        <v>0.90909090909090906</v>
      </c>
      <c r="AG41" s="109">
        <v>1</v>
      </c>
      <c r="AH41" s="86">
        <f>+AC41*AG41</f>
        <v>1.9230769230769232E-2</v>
      </c>
      <c r="AI41" s="75" t="s">
        <v>266</v>
      </c>
      <c r="AJ41" s="85">
        <f>1/$AJ$92</f>
        <v>1.9230769230769232E-2</v>
      </c>
      <c r="AK41" s="81">
        <v>60</v>
      </c>
      <c r="AL41" s="81">
        <v>66</v>
      </c>
      <c r="AM41" s="109">
        <f t="shared" ref="AM41" si="86">+AK41/AL41</f>
        <v>0.90909090909090906</v>
      </c>
      <c r="AN41" s="109">
        <v>1</v>
      </c>
      <c r="AO41" s="67">
        <f t="shared" ref="AO41" si="87">+AN41*AJ41</f>
        <v>1.9230769230769232E-2</v>
      </c>
      <c r="AP41" s="185" t="s">
        <v>266</v>
      </c>
      <c r="AQ41" s="208"/>
      <c r="AR41" s="141" t="s">
        <v>259</v>
      </c>
      <c r="AS41" s="141" t="s">
        <v>259</v>
      </c>
      <c r="AT41" s="224" t="s">
        <v>259</v>
      </c>
      <c r="AU41" s="224" t="s">
        <v>259</v>
      </c>
      <c r="AV41" s="57"/>
      <c r="AW41" s="57"/>
      <c r="AX41" s="57"/>
      <c r="AY41" s="141" t="s">
        <v>259</v>
      </c>
      <c r="AZ41" s="141" t="s">
        <v>259</v>
      </c>
      <c r="BA41" s="224" t="s">
        <v>259</v>
      </c>
      <c r="BB41" s="224" t="s">
        <v>259</v>
      </c>
      <c r="BC41" s="57"/>
      <c r="BD41" s="57"/>
      <c r="BE41" s="161">
        <f t="shared" si="81"/>
        <v>1.7241379310344827E-2</v>
      </c>
      <c r="BF41" s="85">
        <v>60</v>
      </c>
      <c r="BG41" s="85">
        <v>66</v>
      </c>
      <c r="BH41" s="109">
        <f t="shared" si="79"/>
        <v>0.90909090909090906</v>
      </c>
      <c r="BI41" s="109">
        <v>1</v>
      </c>
      <c r="BJ41" s="85">
        <f t="shared" si="82"/>
        <v>1.7241379310344827E-2</v>
      </c>
      <c r="BK41" s="128" t="s">
        <v>533</v>
      </c>
      <c r="BL41" s="241">
        <f t="shared" si="83"/>
        <v>1.6949152542372881E-2</v>
      </c>
      <c r="BM41" s="249">
        <v>60</v>
      </c>
      <c r="BN41" s="249">
        <v>66</v>
      </c>
      <c r="BO41" s="253">
        <f t="shared" si="80"/>
        <v>0.90909090909090906</v>
      </c>
      <c r="BP41" s="253">
        <v>1</v>
      </c>
      <c r="BQ41" s="86">
        <f t="shared" si="84"/>
        <v>1.6949152542372881E-2</v>
      </c>
      <c r="BR41" s="128" t="s">
        <v>534</v>
      </c>
      <c r="BS41" s="208"/>
      <c r="BT41" s="103" t="s">
        <v>259</v>
      </c>
      <c r="BU41" s="103" t="s">
        <v>259</v>
      </c>
      <c r="BV41" s="224" t="s">
        <v>259</v>
      </c>
      <c r="BW41" s="224" t="str">
        <f t="shared" ref="BW41:BW42" si="88">+BV41</f>
        <v>N/A</v>
      </c>
      <c r="BX41" s="73"/>
      <c r="BY41" s="104" t="s">
        <v>683</v>
      </c>
      <c r="BZ41" s="57"/>
      <c r="CA41" s="103" t="s">
        <v>259</v>
      </c>
      <c r="CB41" s="103" t="s">
        <v>259</v>
      </c>
      <c r="CC41" s="224" t="s">
        <v>259</v>
      </c>
      <c r="CD41" s="224" t="str">
        <f t="shared" ref="CD41:CD42" si="89">+CC41</f>
        <v>N/A</v>
      </c>
      <c r="CE41" s="73"/>
      <c r="CF41" s="104" t="s">
        <v>683</v>
      </c>
      <c r="CG41" s="161">
        <f t="shared" ref="CG41:CG52" si="90">1/$CG$92</f>
        <v>1.6949152542372881E-2</v>
      </c>
      <c r="CH41" s="85">
        <v>61</v>
      </c>
      <c r="CI41" s="85">
        <v>66</v>
      </c>
      <c r="CJ41" s="109">
        <f>+CH41/CI41</f>
        <v>0.9242424242424242</v>
      </c>
      <c r="CK41" s="109">
        <v>1</v>
      </c>
      <c r="CL41" s="246">
        <f t="shared" ref="CL41:CL52" si="91">+CG41*CK41</f>
        <v>1.6949152542372881E-2</v>
      </c>
      <c r="CM41" s="128" t="s">
        <v>686</v>
      </c>
      <c r="CN41" s="317">
        <f t="shared" ref="CN41:CN52" si="92">1/$CN$92</f>
        <v>1.6393442622950821E-2</v>
      </c>
      <c r="CO41" s="85">
        <v>61</v>
      </c>
      <c r="CP41" s="85">
        <v>66</v>
      </c>
      <c r="CQ41" s="109">
        <f>+CO41/CP41</f>
        <v>0.9242424242424242</v>
      </c>
      <c r="CR41" s="109">
        <v>1</v>
      </c>
      <c r="CS41" s="86">
        <f t="shared" ref="CS41:CS52" si="93">+CN41*CR41</f>
        <v>1.6393442622950821E-2</v>
      </c>
      <c r="CT41" s="128" t="s">
        <v>686</v>
      </c>
      <c r="CU41" s="343" t="s">
        <v>895</v>
      </c>
    </row>
    <row r="42" spans="1:99" ht="181.5" customHeight="1" thickBot="1" x14ac:dyDescent="0.3">
      <c r="A42" s="2"/>
      <c r="B42" s="478"/>
      <c r="C42" s="479"/>
      <c r="D42" s="519"/>
      <c r="E42" s="502"/>
      <c r="F42" s="440"/>
      <c r="G42" s="514"/>
      <c r="H42" s="514"/>
      <c r="I42" s="291">
        <v>20</v>
      </c>
      <c r="J42" s="337" t="s">
        <v>89</v>
      </c>
      <c r="K42" s="289" t="s">
        <v>90</v>
      </c>
      <c r="L42" s="203" t="s">
        <v>91</v>
      </c>
      <c r="M42" s="48" t="s">
        <v>86</v>
      </c>
      <c r="N42" s="64" t="s">
        <v>246</v>
      </c>
      <c r="O42" s="56"/>
      <c r="P42" s="79" t="s">
        <v>259</v>
      </c>
      <c r="Q42" s="79" t="s">
        <v>259</v>
      </c>
      <c r="R42" s="109" t="s">
        <v>259</v>
      </c>
      <c r="S42" s="109" t="s">
        <v>259</v>
      </c>
      <c r="T42" s="81" t="s">
        <v>259</v>
      </c>
      <c r="U42" s="83" t="s">
        <v>264</v>
      </c>
      <c r="V42" s="56"/>
      <c r="W42" s="79" t="s">
        <v>259</v>
      </c>
      <c r="X42" s="79" t="s">
        <v>259</v>
      </c>
      <c r="Y42" s="109" t="s">
        <v>259</v>
      </c>
      <c r="Z42" s="109" t="s">
        <v>259</v>
      </c>
      <c r="AA42" s="81" t="s">
        <v>259</v>
      </c>
      <c r="AB42" s="83" t="s">
        <v>264</v>
      </c>
      <c r="AC42" s="57"/>
      <c r="AD42" s="85">
        <v>0</v>
      </c>
      <c r="AE42" s="85">
        <v>0</v>
      </c>
      <c r="AF42" s="109">
        <v>1</v>
      </c>
      <c r="AG42" s="153" t="s">
        <v>259</v>
      </c>
      <c r="AH42" s="57"/>
      <c r="AI42" s="128" t="s">
        <v>430</v>
      </c>
      <c r="AJ42" s="57"/>
      <c r="AK42" s="85">
        <v>0</v>
      </c>
      <c r="AL42" s="85">
        <v>0</v>
      </c>
      <c r="AM42" s="109">
        <v>1</v>
      </c>
      <c r="AN42" s="153" t="s">
        <v>259</v>
      </c>
      <c r="AO42" s="57"/>
      <c r="AP42" s="184" t="s">
        <v>430</v>
      </c>
      <c r="AQ42" s="57"/>
      <c r="AR42" s="85">
        <v>0</v>
      </c>
      <c r="AS42" s="85">
        <v>0</v>
      </c>
      <c r="AT42" s="109">
        <v>1</v>
      </c>
      <c r="AU42" s="109">
        <v>1</v>
      </c>
      <c r="AV42" s="57"/>
      <c r="AW42" s="91" t="s">
        <v>635</v>
      </c>
      <c r="AX42" s="57"/>
      <c r="AY42" s="85">
        <v>0</v>
      </c>
      <c r="AZ42" s="85">
        <v>0</v>
      </c>
      <c r="BA42" s="109">
        <v>1</v>
      </c>
      <c r="BB42" s="109">
        <v>1</v>
      </c>
      <c r="BC42" s="57"/>
      <c r="BD42" s="91" t="s">
        <v>430</v>
      </c>
      <c r="BE42" s="161">
        <f t="shared" si="81"/>
        <v>1.7241379310344827E-2</v>
      </c>
      <c r="BF42" s="232">
        <v>0</v>
      </c>
      <c r="BG42" s="85">
        <v>0</v>
      </c>
      <c r="BH42" s="109">
        <v>1</v>
      </c>
      <c r="BI42" s="109">
        <v>1</v>
      </c>
      <c r="BJ42" s="85">
        <f t="shared" si="82"/>
        <v>1.7241379310344827E-2</v>
      </c>
      <c r="BK42" s="91" t="s">
        <v>430</v>
      </c>
      <c r="BL42" s="241">
        <f t="shared" si="83"/>
        <v>1.6949152542372881E-2</v>
      </c>
      <c r="BM42" s="249">
        <v>0</v>
      </c>
      <c r="BN42" s="249">
        <v>0</v>
      </c>
      <c r="BO42" s="253">
        <v>1</v>
      </c>
      <c r="BP42" s="253">
        <v>1</v>
      </c>
      <c r="BQ42" s="86">
        <f t="shared" si="84"/>
        <v>1.6949152542372881E-2</v>
      </c>
      <c r="BR42" s="91" t="s">
        <v>430</v>
      </c>
      <c r="BS42" s="317">
        <f t="shared" ref="BS42:BS51" si="94">1/$BS$92</f>
        <v>1.8181818181818181E-2</v>
      </c>
      <c r="BT42" s="313">
        <v>0</v>
      </c>
      <c r="BU42" s="313">
        <v>0</v>
      </c>
      <c r="BV42" s="253">
        <v>1</v>
      </c>
      <c r="BW42" s="253">
        <f t="shared" si="88"/>
        <v>1</v>
      </c>
      <c r="BX42" s="314">
        <f t="shared" ref="BX42:BX51" si="95">+BW42*BS42</f>
        <v>1.8181818181818181E-2</v>
      </c>
      <c r="BY42" s="321" t="s">
        <v>879</v>
      </c>
      <c r="BZ42" s="91">
        <f t="shared" ref="BZ42:BZ51" si="96">1/$BZ$92</f>
        <v>1.8518518518518517E-2</v>
      </c>
      <c r="CA42" s="313">
        <v>0</v>
      </c>
      <c r="CB42" s="313">
        <v>0</v>
      </c>
      <c r="CC42" s="253">
        <v>1</v>
      </c>
      <c r="CD42" s="253">
        <f t="shared" si="89"/>
        <v>1</v>
      </c>
      <c r="CE42" s="86">
        <f t="shared" ref="CE42:CE51" si="97">+BZ42*CD42</f>
        <v>1.8518518518518517E-2</v>
      </c>
      <c r="CF42" s="321" t="s">
        <v>879</v>
      </c>
      <c r="CG42" s="161">
        <f t="shared" si="90"/>
        <v>1.6949152542372881E-2</v>
      </c>
      <c r="CH42" s="313">
        <v>0</v>
      </c>
      <c r="CI42" s="313">
        <v>0</v>
      </c>
      <c r="CJ42" s="253">
        <v>1</v>
      </c>
      <c r="CK42" s="253">
        <f t="shared" ref="CK42" si="98">+CJ42</f>
        <v>1</v>
      </c>
      <c r="CL42" s="246">
        <f t="shared" si="91"/>
        <v>1.6949152542372881E-2</v>
      </c>
      <c r="CM42" s="321" t="s">
        <v>879</v>
      </c>
      <c r="CN42" s="317">
        <f t="shared" si="92"/>
        <v>1.6393442622950821E-2</v>
      </c>
      <c r="CO42" s="313">
        <v>0</v>
      </c>
      <c r="CP42" s="313">
        <v>0</v>
      </c>
      <c r="CQ42" s="253">
        <v>1</v>
      </c>
      <c r="CR42" s="253">
        <f>+CQ42</f>
        <v>1</v>
      </c>
      <c r="CS42" s="86">
        <f t="shared" si="93"/>
        <v>1.6393442622950821E-2</v>
      </c>
      <c r="CT42" s="146" t="s">
        <v>880</v>
      </c>
      <c r="CU42" s="343" t="s">
        <v>895</v>
      </c>
    </row>
    <row r="43" spans="1:99" ht="170.25" customHeight="1" thickBot="1" x14ac:dyDescent="0.3">
      <c r="A43" s="2"/>
      <c r="B43" s="15"/>
      <c r="C43" s="14" t="s">
        <v>92</v>
      </c>
      <c r="D43" s="14" t="s">
        <v>93</v>
      </c>
      <c r="E43" s="502"/>
      <c r="F43" s="440"/>
      <c r="G43" s="514"/>
      <c r="H43" s="514"/>
      <c r="I43" s="291">
        <v>21</v>
      </c>
      <c r="J43" s="337" t="s">
        <v>60</v>
      </c>
      <c r="K43" s="289" t="s">
        <v>94</v>
      </c>
      <c r="L43" s="203" t="s">
        <v>95</v>
      </c>
      <c r="M43" s="48" t="s">
        <v>86</v>
      </c>
      <c r="N43" s="64" t="s">
        <v>246</v>
      </c>
      <c r="O43" s="56"/>
      <c r="P43" s="79" t="s">
        <v>259</v>
      </c>
      <c r="Q43" s="79" t="s">
        <v>259</v>
      </c>
      <c r="R43" s="109" t="s">
        <v>259</v>
      </c>
      <c r="S43" s="109" t="s">
        <v>259</v>
      </c>
      <c r="T43" s="81" t="s">
        <v>259</v>
      </c>
      <c r="U43" s="83" t="s">
        <v>264</v>
      </c>
      <c r="V43" s="56"/>
      <c r="W43" s="79" t="s">
        <v>259</v>
      </c>
      <c r="X43" s="79" t="s">
        <v>259</v>
      </c>
      <c r="Y43" s="109" t="s">
        <v>259</v>
      </c>
      <c r="Z43" s="109" t="s">
        <v>259</v>
      </c>
      <c r="AA43" s="81" t="s">
        <v>259</v>
      </c>
      <c r="AB43" s="83" t="s">
        <v>264</v>
      </c>
      <c r="AC43" s="85"/>
      <c r="AD43" s="66">
        <v>82</v>
      </c>
      <c r="AE43" s="66">
        <v>99</v>
      </c>
      <c r="AF43" s="109">
        <f t="shared" ref="AF43:AF50" si="99">+AD43/AE43</f>
        <v>0.82828282828282829</v>
      </c>
      <c r="AG43" s="153" t="s">
        <v>259</v>
      </c>
      <c r="AH43" s="57"/>
      <c r="AI43" s="128" t="s">
        <v>431</v>
      </c>
      <c r="AJ43" s="57"/>
      <c r="AK43" s="66">
        <v>82</v>
      </c>
      <c r="AL43" s="66">
        <v>99</v>
      </c>
      <c r="AM43" s="109">
        <f t="shared" ref="AM43:AM52" si="100">+AK43/AL43</f>
        <v>0.82828282828282829</v>
      </c>
      <c r="AN43" s="153" t="s">
        <v>259</v>
      </c>
      <c r="AO43" s="57"/>
      <c r="AP43" s="184" t="s">
        <v>447</v>
      </c>
      <c r="AQ43" s="57"/>
      <c r="AR43" s="85">
        <v>15</v>
      </c>
      <c r="AS43" s="85">
        <v>19</v>
      </c>
      <c r="AT43" s="109">
        <f t="shared" ref="AT43:AT48" si="101">+AR43/AS43</f>
        <v>0.78947368421052633</v>
      </c>
      <c r="AU43" s="109">
        <v>0.99</v>
      </c>
      <c r="AV43" s="57"/>
      <c r="AW43" s="91" t="s">
        <v>636</v>
      </c>
      <c r="AX43" s="57"/>
      <c r="AY43" s="85">
        <v>19</v>
      </c>
      <c r="AZ43" s="85">
        <v>22</v>
      </c>
      <c r="BA43" s="109">
        <f t="shared" ref="BA43:BA48" si="102">+AY43/AZ43</f>
        <v>0.86363636363636365</v>
      </c>
      <c r="BB43" s="109">
        <v>1</v>
      </c>
      <c r="BC43" s="57"/>
      <c r="BD43" s="91" t="s">
        <v>637</v>
      </c>
      <c r="BE43" s="161">
        <f t="shared" si="81"/>
        <v>1.7241379310344827E-2</v>
      </c>
      <c r="BF43" s="85">
        <v>12</v>
      </c>
      <c r="BG43" s="85">
        <v>13</v>
      </c>
      <c r="BH43" s="109">
        <f t="shared" si="79"/>
        <v>0.92307692307692313</v>
      </c>
      <c r="BI43" s="109">
        <v>1</v>
      </c>
      <c r="BJ43" s="85">
        <f t="shared" si="82"/>
        <v>1.7241379310344827E-2</v>
      </c>
      <c r="BK43" s="91" t="s">
        <v>638</v>
      </c>
      <c r="BL43" s="241">
        <f t="shared" si="83"/>
        <v>1.6949152542372881E-2</v>
      </c>
      <c r="BM43" s="249">
        <f>+BF43+AY43+AR43</f>
        <v>46</v>
      </c>
      <c r="BN43" s="249">
        <f>+BG43+AZ43+AS43</f>
        <v>54</v>
      </c>
      <c r="BO43" s="253">
        <f t="shared" si="80"/>
        <v>0.85185185185185186</v>
      </c>
      <c r="BP43" s="253">
        <v>1</v>
      </c>
      <c r="BQ43" s="86">
        <f t="shared" si="84"/>
        <v>1.6949152542372881E-2</v>
      </c>
      <c r="BR43" s="91" t="s">
        <v>639</v>
      </c>
      <c r="BS43" s="317">
        <f t="shared" si="94"/>
        <v>1.8181818181818181E-2</v>
      </c>
      <c r="BT43" s="313">
        <v>27</v>
      </c>
      <c r="BU43" s="313">
        <v>35</v>
      </c>
      <c r="BV43" s="253">
        <f t="shared" ref="BV43" si="103">+BT43/BU43</f>
        <v>0.77142857142857146</v>
      </c>
      <c r="BW43" s="253">
        <f>+BV43/80%</f>
        <v>0.9642857142857143</v>
      </c>
      <c r="BX43" s="314">
        <f t="shared" si="95"/>
        <v>1.7532467532467531E-2</v>
      </c>
      <c r="BY43" s="321" t="s">
        <v>881</v>
      </c>
      <c r="BZ43" s="91">
        <f t="shared" si="96"/>
        <v>1.8518518518518517E-2</v>
      </c>
      <c r="CA43" s="313">
        <v>17</v>
      </c>
      <c r="CB43" s="313">
        <v>19</v>
      </c>
      <c r="CC43" s="182">
        <f t="shared" ref="CC43:CC51" si="104">+CA43/CB43</f>
        <v>0.89473684210526316</v>
      </c>
      <c r="CD43" s="109">
        <v>1</v>
      </c>
      <c r="CE43" s="86">
        <f t="shared" si="97"/>
        <v>1.8518518518518517E-2</v>
      </c>
      <c r="CF43" s="321" t="s">
        <v>881</v>
      </c>
      <c r="CG43" s="161">
        <f t="shared" si="90"/>
        <v>1.6949152542372881E-2</v>
      </c>
      <c r="CH43" s="313">
        <v>11</v>
      </c>
      <c r="CI43" s="313">
        <v>12</v>
      </c>
      <c r="CJ43" s="109">
        <f t="shared" ref="CJ43" si="105">+CH43/CI43</f>
        <v>0.91666666666666663</v>
      </c>
      <c r="CK43" s="109">
        <v>1</v>
      </c>
      <c r="CL43" s="329">
        <f t="shared" si="91"/>
        <v>1.6949152542372881E-2</v>
      </c>
      <c r="CM43" s="321" t="s">
        <v>881</v>
      </c>
      <c r="CN43" s="317">
        <f t="shared" si="92"/>
        <v>1.6393442622950821E-2</v>
      </c>
      <c r="CO43" s="313">
        <f t="shared" ref="CO43:CP48" si="106">+CH43+CA43+BT43</f>
        <v>55</v>
      </c>
      <c r="CP43" s="313">
        <f t="shared" si="106"/>
        <v>66</v>
      </c>
      <c r="CQ43" s="253">
        <f t="shared" ref="CQ43" si="107">+CO43/CP43</f>
        <v>0.83333333333333337</v>
      </c>
      <c r="CR43" s="253">
        <v>1</v>
      </c>
      <c r="CS43" s="86">
        <f t="shared" si="93"/>
        <v>1.6393442622950821E-2</v>
      </c>
      <c r="CT43" s="324" t="s">
        <v>882</v>
      </c>
      <c r="CU43" s="343" t="s">
        <v>895</v>
      </c>
    </row>
    <row r="44" spans="1:99" ht="138" customHeight="1" x14ac:dyDescent="0.25">
      <c r="A44" s="2"/>
      <c r="B44" s="516"/>
      <c r="C44" s="473"/>
      <c r="D44" s="517"/>
      <c r="E44" s="502"/>
      <c r="F44" s="440"/>
      <c r="G44" s="514"/>
      <c r="H44" s="514"/>
      <c r="I44" s="430">
        <v>22</v>
      </c>
      <c r="J44" s="460" t="s">
        <v>96</v>
      </c>
      <c r="K44" s="290" t="s">
        <v>97</v>
      </c>
      <c r="L44" s="298" t="s">
        <v>98</v>
      </c>
      <c r="M44" s="43" t="s">
        <v>24</v>
      </c>
      <c r="N44" s="64" t="s">
        <v>248</v>
      </c>
      <c r="O44" s="98">
        <f t="shared" ref="O44:O52" si="108">1/$O$92</f>
        <v>2.6315789473684209E-2</v>
      </c>
      <c r="P44" s="125">
        <v>101395</v>
      </c>
      <c r="Q44" s="125">
        <v>27142</v>
      </c>
      <c r="R44" s="127">
        <f t="shared" ref="R44:R50" si="109">+P44/Q44</f>
        <v>3.7357232333652641</v>
      </c>
      <c r="S44" s="109">
        <v>0.67</v>
      </c>
      <c r="T44" s="172">
        <f t="shared" ref="T44:T52" si="110">+O44*S44</f>
        <v>1.7631578947368422E-2</v>
      </c>
      <c r="U44" s="71" t="s">
        <v>324</v>
      </c>
      <c r="V44" s="69">
        <f t="shared" ref="V44:V52" si="111">1/$V$92</f>
        <v>2.6315789473684209E-2</v>
      </c>
      <c r="W44" s="124">
        <v>79648</v>
      </c>
      <c r="X44" s="124">
        <v>24687</v>
      </c>
      <c r="Y44" s="126">
        <f t="shared" ref="Y44" si="112">+W44/X44</f>
        <v>3.2263134443229231</v>
      </c>
      <c r="Z44" s="109">
        <v>1</v>
      </c>
      <c r="AA44" s="86">
        <f t="shared" ref="AA44" si="113">+Z44*V44</f>
        <v>2.6315789473684209E-2</v>
      </c>
      <c r="AB44" s="123" t="s">
        <v>323</v>
      </c>
      <c r="AC44" s="85">
        <f t="shared" ref="AC44:AC52" si="114">1/$AC$92</f>
        <v>1.9230769230769232E-2</v>
      </c>
      <c r="AD44" s="124">
        <v>48865</v>
      </c>
      <c r="AE44" s="124">
        <v>16780</v>
      </c>
      <c r="AF44" s="126">
        <f t="shared" si="99"/>
        <v>2.9120977353992847</v>
      </c>
      <c r="AG44" s="109">
        <v>1</v>
      </c>
      <c r="AH44" s="86">
        <f t="shared" ref="AH44:AH50" si="115">+AC44*AG44</f>
        <v>1.9230769230769232E-2</v>
      </c>
      <c r="AI44" s="128" t="s">
        <v>325</v>
      </c>
      <c r="AJ44" s="85">
        <f t="shared" ref="AJ44:AJ52" si="116">1/$AJ$92</f>
        <v>1.9230769230769232E-2</v>
      </c>
      <c r="AK44" s="129">
        <f t="shared" ref="AK44:AL46" si="117">+AD44+W44+P44</f>
        <v>229908</v>
      </c>
      <c r="AL44" s="129">
        <f t="shared" si="117"/>
        <v>68609</v>
      </c>
      <c r="AM44" s="126">
        <f t="shared" si="100"/>
        <v>3.3509889373114317</v>
      </c>
      <c r="AN44" s="109">
        <v>1</v>
      </c>
      <c r="AO44" s="67">
        <f t="shared" ref="AO44:AO52" si="118">+AN44*AJ44</f>
        <v>1.9230769230769232E-2</v>
      </c>
      <c r="AP44" s="184" t="s">
        <v>326</v>
      </c>
      <c r="AQ44" s="208"/>
      <c r="AR44" s="85">
        <v>26062</v>
      </c>
      <c r="AS44" s="85">
        <v>9152</v>
      </c>
      <c r="AT44" s="130">
        <f t="shared" si="101"/>
        <v>2.8476835664335662</v>
      </c>
      <c r="AU44" s="109">
        <v>1</v>
      </c>
      <c r="AV44" s="57"/>
      <c r="AW44" s="91" t="s">
        <v>604</v>
      </c>
      <c r="AX44" s="57"/>
      <c r="AY44" s="91">
        <v>43003</v>
      </c>
      <c r="AZ44" s="85">
        <v>13958</v>
      </c>
      <c r="BA44" s="130">
        <f t="shared" si="102"/>
        <v>3.0808855136839091</v>
      </c>
      <c r="BB44" s="109">
        <v>1</v>
      </c>
      <c r="BC44" s="57"/>
      <c r="BD44" s="91" t="s">
        <v>605</v>
      </c>
      <c r="BE44" s="161">
        <f t="shared" si="81"/>
        <v>1.7241379310344827E-2</v>
      </c>
      <c r="BF44" s="85">
        <v>42840</v>
      </c>
      <c r="BG44" s="85">
        <v>16073</v>
      </c>
      <c r="BH44" s="130">
        <f t="shared" si="79"/>
        <v>2.6653393890375163</v>
      </c>
      <c r="BI44" s="109">
        <v>1</v>
      </c>
      <c r="BJ44" s="85">
        <f t="shared" si="82"/>
        <v>1.7241379310344827E-2</v>
      </c>
      <c r="BK44" s="91" t="s">
        <v>606</v>
      </c>
      <c r="BL44" s="241">
        <f t="shared" si="83"/>
        <v>1.6949152542372881E-2</v>
      </c>
      <c r="BM44" s="249">
        <f t="shared" ref="BM44:BN49" si="119">+BF44+AY44+AR44</f>
        <v>111905</v>
      </c>
      <c r="BN44" s="249">
        <f t="shared" si="119"/>
        <v>39183</v>
      </c>
      <c r="BO44" s="258">
        <f t="shared" si="80"/>
        <v>2.8559579409437768</v>
      </c>
      <c r="BP44" s="253">
        <v>1</v>
      </c>
      <c r="BQ44" s="86">
        <f t="shared" si="84"/>
        <v>1.6949152542372881E-2</v>
      </c>
      <c r="BR44" s="184" t="s">
        <v>607</v>
      </c>
      <c r="BS44" s="317">
        <f t="shared" si="94"/>
        <v>1.8181818181818181E-2</v>
      </c>
      <c r="BT44" s="326">
        <v>11770</v>
      </c>
      <c r="BU44" s="326">
        <v>7395</v>
      </c>
      <c r="BV44" s="130">
        <f t="shared" ref="BV44:BV51" si="120">+BT44/BU44</f>
        <v>1.5916159567275185</v>
      </c>
      <c r="BW44" s="325">
        <v>1</v>
      </c>
      <c r="BX44" s="318">
        <f t="shared" si="95"/>
        <v>1.8181818181818181E-2</v>
      </c>
      <c r="BY44" s="128" t="s">
        <v>883</v>
      </c>
      <c r="BZ44" s="91">
        <f t="shared" si="96"/>
        <v>1.8518518518518517E-2</v>
      </c>
      <c r="CA44" s="326">
        <v>11770</v>
      </c>
      <c r="CB44" s="326">
        <v>7395</v>
      </c>
      <c r="CC44" s="130">
        <f t="shared" si="104"/>
        <v>1.5916159567275185</v>
      </c>
      <c r="CD44" s="325">
        <v>1</v>
      </c>
      <c r="CE44" s="86">
        <f t="shared" si="97"/>
        <v>1.8518518518518517E-2</v>
      </c>
      <c r="CF44" s="128" t="s">
        <v>884</v>
      </c>
      <c r="CG44" s="161">
        <f t="shared" si="90"/>
        <v>1.6949152542372881E-2</v>
      </c>
      <c r="CH44" s="326">
        <v>13462</v>
      </c>
      <c r="CI44" s="326">
        <v>5110</v>
      </c>
      <c r="CJ44" s="130">
        <f t="shared" ref="CJ44:CJ52" si="121">+CH44/CI44</f>
        <v>2.6344422700587082</v>
      </c>
      <c r="CK44" s="109">
        <v>1</v>
      </c>
      <c r="CL44" s="329">
        <f t="shared" si="91"/>
        <v>1.6949152542372881E-2</v>
      </c>
      <c r="CM44" s="128" t="s">
        <v>885</v>
      </c>
      <c r="CN44" s="317">
        <f t="shared" si="92"/>
        <v>1.6393442622950821E-2</v>
      </c>
      <c r="CO44" s="249">
        <f t="shared" si="106"/>
        <v>37002</v>
      </c>
      <c r="CP44" s="249">
        <f t="shared" si="106"/>
        <v>19900</v>
      </c>
      <c r="CQ44" s="258">
        <f t="shared" ref="CQ44:CQ52" si="122">+CO44/CP44</f>
        <v>1.859396984924623</v>
      </c>
      <c r="CR44" s="253">
        <v>1</v>
      </c>
      <c r="CS44" s="86">
        <f t="shared" si="93"/>
        <v>1.6393442622950821E-2</v>
      </c>
      <c r="CT44" s="128" t="s">
        <v>886</v>
      </c>
      <c r="CU44" s="343" t="s">
        <v>895</v>
      </c>
    </row>
    <row r="45" spans="1:99" ht="125.25" customHeight="1" x14ac:dyDescent="0.25">
      <c r="A45" s="2"/>
      <c r="B45" s="475"/>
      <c r="C45" s="476"/>
      <c r="D45" s="518"/>
      <c r="E45" s="502"/>
      <c r="F45" s="440"/>
      <c r="G45" s="514"/>
      <c r="H45" s="514"/>
      <c r="I45" s="431"/>
      <c r="J45" s="449"/>
      <c r="K45" s="337" t="s">
        <v>99</v>
      </c>
      <c r="L45" s="299" t="s">
        <v>100</v>
      </c>
      <c r="M45" s="51" t="s">
        <v>24</v>
      </c>
      <c r="N45" s="64" t="s">
        <v>248</v>
      </c>
      <c r="O45" s="98">
        <f t="shared" si="108"/>
        <v>2.6315789473684209E-2</v>
      </c>
      <c r="P45" s="124">
        <v>9789</v>
      </c>
      <c r="Q45" s="124">
        <v>2399</v>
      </c>
      <c r="R45" s="130">
        <f t="shared" si="109"/>
        <v>4.0804501875781574</v>
      </c>
      <c r="S45" s="109">
        <v>1</v>
      </c>
      <c r="T45" s="172">
        <f t="shared" si="110"/>
        <v>2.6315789473684209E-2</v>
      </c>
      <c r="U45" s="71" t="s">
        <v>327</v>
      </c>
      <c r="V45" s="69">
        <f t="shared" si="111"/>
        <v>2.6315789473684209E-2</v>
      </c>
      <c r="W45" s="124">
        <v>8311</v>
      </c>
      <c r="X45" s="124">
        <v>2416</v>
      </c>
      <c r="Y45" s="130">
        <f t="shared" ref="Y45:Y50" si="123">+W45/X45</f>
        <v>3.4399834437086092</v>
      </c>
      <c r="Z45" s="109">
        <v>1</v>
      </c>
      <c r="AA45" s="172">
        <f t="shared" ref="AA45:AA52" si="124">+V45*Z45</f>
        <v>2.6315789473684209E-2</v>
      </c>
      <c r="AB45" s="71" t="s">
        <v>328</v>
      </c>
      <c r="AC45" s="85">
        <f t="shared" si="114"/>
        <v>1.9230769230769232E-2</v>
      </c>
      <c r="AD45" s="124">
        <v>5656</v>
      </c>
      <c r="AE45" s="124">
        <v>1503</v>
      </c>
      <c r="AF45" s="130">
        <f t="shared" si="99"/>
        <v>3.7631403858948769</v>
      </c>
      <c r="AG45" s="109">
        <v>1</v>
      </c>
      <c r="AH45" s="86">
        <f t="shared" si="115"/>
        <v>1.9230769230769232E-2</v>
      </c>
      <c r="AI45" s="71" t="s">
        <v>329</v>
      </c>
      <c r="AJ45" s="85">
        <f t="shared" si="116"/>
        <v>1.9230769230769232E-2</v>
      </c>
      <c r="AK45" s="85">
        <f t="shared" si="117"/>
        <v>23756</v>
      </c>
      <c r="AL45" s="85">
        <f t="shared" si="117"/>
        <v>6318</v>
      </c>
      <c r="AM45" s="130">
        <f t="shared" si="100"/>
        <v>3.7600506489395378</v>
      </c>
      <c r="AN45" s="109">
        <v>1</v>
      </c>
      <c r="AO45" s="67">
        <f t="shared" si="118"/>
        <v>1.9230769230769232E-2</v>
      </c>
      <c r="AP45" s="184" t="s">
        <v>330</v>
      </c>
      <c r="AQ45" s="208"/>
      <c r="AR45" s="85">
        <v>3584</v>
      </c>
      <c r="AS45" s="85">
        <v>1553</v>
      </c>
      <c r="AT45" s="130">
        <f t="shared" si="101"/>
        <v>2.3077913715389569</v>
      </c>
      <c r="AU45" s="109">
        <v>1</v>
      </c>
      <c r="AV45" s="57"/>
      <c r="AW45" s="91" t="s">
        <v>608</v>
      </c>
      <c r="AX45" s="57"/>
      <c r="AY45" s="85">
        <v>4547</v>
      </c>
      <c r="AZ45" s="85">
        <v>1781</v>
      </c>
      <c r="BA45" s="130">
        <f t="shared" si="102"/>
        <v>2.5530600786075239</v>
      </c>
      <c r="BB45" s="109">
        <v>1</v>
      </c>
      <c r="BC45" s="57"/>
      <c r="BD45" s="91" t="s">
        <v>609</v>
      </c>
      <c r="BE45" s="161">
        <f t="shared" si="81"/>
        <v>1.7241379310344827E-2</v>
      </c>
      <c r="BF45" s="85">
        <v>4341</v>
      </c>
      <c r="BG45" s="85">
        <v>1848</v>
      </c>
      <c r="BH45" s="130">
        <f t="shared" si="79"/>
        <v>2.3490259740259742</v>
      </c>
      <c r="BI45" s="109">
        <v>1</v>
      </c>
      <c r="BJ45" s="85">
        <f t="shared" si="82"/>
        <v>1.7241379310344827E-2</v>
      </c>
      <c r="BK45" s="91" t="s">
        <v>610</v>
      </c>
      <c r="BL45" s="241">
        <f t="shared" si="83"/>
        <v>1.6949152542372881E-2</v>
      </c>
      <c r="BM45" s="249">
        <v>5866</v>
      </c>
      <c r="BN45" s="249">
        <v>2366</v>
      </c>
      <c r="BO45" s="258">
        <f t="shared" si="80"/>
        <v>2.4792899408284024</v>
      </c>
      <c r="BP45" s="253">
        <v>1</v>
      </c>
      <c r="BQ45" s="86">
        <f t="shared" si="84"/>
        <v>1.6949152542372881E-2</v>
      </c>
      <c r="BR45" s="184" t="s">
        <v>611</v>
      </c>
      <c r="BS45" s="317">
        <f t="shared" si="94"/>
        <v>1.8181818181818181E-2</v>
      </c>
      <c r="BT45" s="307">
        <v>1843</v>
      </c>
      <c r="BU45" s="307">
        <v>851</v>
      </c>
      <c r="BV45" s="130">
        <f t="shared" si="120"/>
        <v>2.1656874265569916</v>
      </c>
      <c r="BW45" s="109">
        <v>1</v>
      </c>
      <c r="BX45" s="318">
        <f t="shared" si="95"/>
        <v>1.8181818181818181E-2</v>
      </c>
      <c r="BY45" s="91" t="s">
        <v>832</v>
      </c>
      <c r="BZ45" s="91">
        <f t="shared" si="96"/>
        <v>1.8518518518518517E-2</v>
      </c>
      <c r="CA45" s="307">
        <v>1058</v>
      </c>
      <c r="CB45" s="307">
        <v>470</v>
      </c>
      <c r="CC45" s="130">
        <f t="shared" si="104"/>
        <v>2.2510638297872338</v>
      </c>
      <c r="CD45" s="109">
        <v>1</v>
      </c>
      <c r="CE45" s="86">
        <f t="shared" si="97"/>
        <v>1.8518518518518517E-2</v>
      </c>
      <c r="CF45" s="91" t="s">
        <v>833</v>
      </c>
      <c r="CG45" s="161">
        <f t="shared" si="90"/>
        <v>1.6949152542372881E-2</v>
      </c>
      <c r="CH45" s="307">
        <v>2164</v>
      </c>
      <c r="CI45" s="307">
        <v>786</v>
      </c>
      <c r="CJ45" s="130">
        <f t="shared" si="121"/>
        <v>2.7531806615776082</v>
      </c>
      <c r="CK45" s="109">
        <v>1</v>
      </c>
      <c r="CL45" s="329">
        <f t="shared" si="91"/>
        <v>1.6949152542372881E-2</v>
      </c>
      <c r="CM45" s="91" t="s">
        <v>834</v>
      </c>
      <c r="CN45" s="317">
        <f t="shared" si="92"/>
        <v>1.6393442622950821E-2</v>
      </c>
      <c r="CO45" s="249">
        <f t="shared" si="106"/>
        <v>5065</v>
      </c>
      <c r="CP45" s="249">
        <f t="shared" si="106"/>
        <v>2107</v>
      </c>
      <c r="CQ45" s="258">
        <f t="shared" si="122"/>
        <v>2.4038917892738492</v>
      </c>
      <c r="CR45" s="253">
        <v>1</v>
      </c>
      <c r="CS45" s="86">
        <f t="shared" si="93"/>
        <v>1.6393442622950821E-2</v>
      </c>
      <c r="CT45" s="128" t="s">
        <v>835</v>
      </c>
      <c r="CU45" s="343" t="s">
        <v>895</v>
      </c>
    </row>
    <row r="46" spans="1:99" ht="125.25" customHeight="1" x14ac:dyDescent="0.25">
      <c r="A46" s="2"/>
      <c r="B46" s="475"/>
      <c r="C46" s="476"/>
      <c r="D46" s="518"/>
      <c r="E46" s="502"/>
      <c r="F46" s="440"/>
      <c r="G46" s="514"/>
      <c r="H46" s="514"/>
      <c r="I46" s="431"/>
      <c r="J46" s="449"/>
      <c r="K46" s="337" t="s">
        <v>101</v>
      </c>
      <c r="L46" s="299" t="s">
        <v>102</v>
      </c>
      <c r="M46" s="51" t="s">
        <v>24</v>
      </c>
      <c r="N46" s="64" t="s">
        <v>248</v>
      </c>
      <c r="O46" s="98">
        <f t="shared" si="108"/>
        <v>2.6315789473684209E-2</v>
      </c>
      <c r="P46" s="66">
        <v>19490</v>
      </c>
      <c r="Q46" s="66">
        <v>3659</v>
      </c>
      <c r="R46" s="130">
        <f t="shared" si="109"/>
        <v>5.326591965017764</v>
      </c>
      <c r="S46" s="109">
        <v>1</v>
      </c>
      <c r="T46" s="172">
        <f t="shared" si="110"/>
        <v>2.6315789473684209E-2</v>
      </c>
      <c r="U46" s="112" t="s">
        <v>331</v>
      </c>
      <c r="V46" s="69">
        <f t="shared" si="111"/>
        <v>2.6315789473684209E-2</v>
      </c>
      <c r="W46" s="66">
        <v>17077</v>
      </c>
      <c r="X46" s="66">
        <v>3038</v>
      </c>
      <c r="Y46" s="131">
        <f t="shared" si="123"/>
        <v>5.6211323238973012</v>
      </c>
      <c r="Z46" s="109">
        <v>0.8</v>
      </c>
      <c r="AA46" s="172">
        <f t="shared" si="124"/>
        <v>2.1052631578947368E-2</v>
      </c>
      <c r="AB46" s="71" t="s">
        <v>332</v>
      </c>
      <c r="AC46" s="85">
        <f t="shared" si="114"/>
        <v>1.9230769230769232E-2</v>
      </c>
      <c r="AD46" s="66">
        <v>9290</v>
      </c>
      <c r="AE46" s="66">
        <v>2052</v>
      </c>
      <c r="AF46" s="130">
        <f t="shared" si="99"/>
        <v>4.5272904483430798</v>
      </c>
      <c r="AG46" s="109">
        <v>1</v>
      </c>
      <c r="AH46" s="86">
        <f t="shared" si="115"/>
        <v>1.9230769230769232E-2</v>
      </c>
      <c r="AI46" s="112" t="s">
        <v>333</v>
      </c>
      <c r="AJ46" s="85">
        <f t="shared" si="116"/>
        <v>1.9230769230769232E-2</v>
      </c>
      <c r="AK46" s="85">
        <f t="shared" si="117"/>
        <v>45857</v>
      </c>
      <c r="AL46" s="85">
        <f t="shared" si="117"/>
        <v>8749</v>
      </c>
      <c r="AM46" s="130">
        <f t="shared" si="100"/>
        <v>5.2413990170305178</v>
      </c>
      <c r="AN46" s="109">
        <v>1</v>
      </c>
      <c r="AO46" s="67">
        <f t="shared" si="118"/>
        <v>1.9230769230769232E-2</v>
      </c>
      <c r="AP46" s="184" t="s">
        <v>334</v>
      </c>
      <c r="AQ46" s="208"/>
      <c r="AR46" s="85">
        <v>4772</v>
      </c>
      <c r="AS46" s="85">
        <v>1516</v>
      </c>
      <c r="AT46" s="130">
        <f t="shared" si="101"/>
        <v>3.1477572559366753</v>
      </c>
      <c r="AU46" s="109">
        <v>1</v>
      </c>
      <c r="AV46" s="57"/>
      <c r="AW46" s="91" t="s">
        <v>612</v>
      </c>
      <c r="AX46" s="57"/>
      <c r="AY46" s="85">
        <v>8042</v>
      </c>
      <c r="AZ46" s="85">
        <v>2540</v>
      </c>
      <c r="BA46" s="130">
        <f t="shared" si="102"/>
        <v>3.1661417322834646</v>
      </c>
      <c r="BB46" s="109">
        <v>1</v>
      </c>
      <c r="BC46" s="57"/>
      <c r="BD46" s="91" t="s">
        <v>613</v>
      </c>
      <c r="BE46" s="161">
        <f t="shared" si="81"/>
        <v>1.7241379310344827E-2</v>
      </c>
      <c r="BF46" s="91">
        <v>8478</v>
      </c>
      <c r="BG46" s="91">
        <v>3321</v>
      </c>
      <c r="BH46" s="130">
        <f t="shared" si="79"/>
        <v>2.5528455284552845</v>
      </c>
      <c r="BI46" s="109">
        <v>1</v>
      </c>
      <c r="BJ46" s="85">
        <f t="shared" si="82"/>
        <v>1.7241379310344827E-2</v>
      </c>
      <c r="BK46" s="91" t="s">
        <v>614</v>
      </c>
      <c r="BL46" s="241">
        <f t="shared" si="83"/>
        <v>1.6949152542372881E-2</v>
      </c>
      <c r="BM46" s="249">
        <v>10891</v>
      </c>
      <c r="BN46" s="249">
        <v>3464</v>
      </c>
      <c r="BO46" s="258">
        <f t="shared" si="80"/>
        <v>3.1440531177829101</v>
      </c>
      <c r="BP46" s="253">
        <v>1</v>
      </c>
      <c r="BQ46" s="86">
        <f t="shared" si="84"/>
        <v>1.6949152542372881E-2</v>
      </c>
      <c r="BR46" s="184" t="s">
        <v>615</v>
      </c>
      <c r="BS46" s="317">
        <f t="shared" si="94"/>
        <v>1.8181818181818181E-2</v>
      </c>
      <c r="BT46" s="307">
        <v>4968</v>
      </c>
      <c r="BU46" s="307">
        <v>1584</v>
      </c>
      <c r="BV46" s="130">
        <f t="shared" si="120"/>
        <v>3.1363636363636362</v>
      </c>
      <c r="BW46" s="109">
        <v>1</v>
      </c>
      <c r="BX46" s="318">
        <f t="shared" si="95"/>
        <v>1.8181818181818181E-2</v>
      </c>
      <c r="BY46" s="91" t="s">
        <v>836</v>
      </c>
      <c r="BZ46" s="91">
        <f t="shared" si="96"/>
        <v>1.8518518518518517E-2</v>
      </c>
      <c r="CA46" s="307">
        <v>5534</v>
      </c>
      <c r="CB46" s="307">
        <v>1543</v>
      </c>
      <c r="CC46" s="130">
        <f t="shared" si="104"/>
        <v>3.5865197666882698</v>
      </c>
      <c r="CD46" s="109">
        <v>1</v>
      </c>
      <c r="CE46" s="86">
        <f t="shared" si="97"/>
        <v>1.8518518518518517E-2</v>
      </c>
      <c r="CF46" s="91" t="s">
        <v>837</v>
      </c>
      <c r="CG46" s="161">
        <f t="shared" si="90"/>
        <v>1.6949152542372881E-2</v>
      </c>
      <c r="CH46" s="307">
        <v>7662</v>
      </c>
      <c r="CI46" s="307">
        <v>1707</v>
      </c>
      <c r="CJ46" s="130">
        <f t="shared" si="121"/>
        <v>4.4885764499121263</v>
      </c>
      <c r="CK46" s="109">
        <v>1</v>
      </c>
      <c r="CL46" s="329">
        <f t="shared" si="91"/>
        <v>1.6949152542372881E-2</v>
      </c>
      <c r="CM46" s="91" t="s">
        <v>838</v>
      </c>
      <c r="CN46" s="317">
        <f t="shared" si="92"/>
        <v>1.6393442622950821E-2</v>
      </c>
      <c r="CO46" s="249">
        <f t="shared" si="106"/>
        <v>18164</v>
      </c>
      <c r="CP46" s="249">
        <f t="shared" si="106"/>
        <v>4834</v>
      </c>
      <c r="CQ46" s="258">
        <f t="shared" si="122"/>
        <v>3.7575506826644602</v>
      </c>
      <c r="CR46" s="253">
        <v>1</v>
      </c>
      <c r="CS46" s="86">
        <f t="shared" si="93"/>
        <v>1.6393442622950821E-2</v>
      </c>
      <c r="CT46" s="128" t="s">
        <v>839</v>
      </c>
      <c r="CU46" s="343" t="s">
        <v>895</v>
      </c>
    </row>
    <row r="47" spans="1:99" ht="194.25" customHeight="1" x14ac:dyDescent="0.25">
      <c r="A47" s="2"/>
      <c r="B47" s="475"/>
      <c r="C47" s="476"/>
      <c r="D47" s="518"/>
      <c r="E47" s="502"/>
      <c r="F47" s="440"/>
      <c r="G47" s="514"/>
      <c r="H47" s="514"/>
      <c r="I47" s="431"/>
      <c r="J47" s="449"/>
      <c r="K47" s="337" t="s">
        <v>103</v>
      </c>
      <c r="L47" s="299" t="s">
        <v>104</v>
      </c>
      <c r="M47" s="51" t="s">
        <v>24</v>
      </c>
      <c r="N47" s="64" t="s">
        <v>248</v>
      </c>
      <c r="O47" s="98">
        <f t="shared" si="108"/>
        <v>2.6315789473684209E-2</v>
      </c>
      <c r="P47" s="66">
        <v>5238</v>
      </c>
      <c r="Q47" s="66">
        <v>1519</v>
      </c>
      <c r="R47" s="130">
        <f t="shared" si="109"/>
        <v>3.4483212639894667</v>
      </c>
      <c r="S47" s="109">
        <v>1</v>
      </c>
      <c r="T47" s="172">
        <f t="shared" si="110"/>
        <v>2.6315789473684209E-2</v>
      </c>
      <c r="U47" s="112" t="s">
        <v>335</v>
      </c>
      <c r="V47" s="69">
        <f t="shared" si="111"/>
        <v>2.6315789473684209E-2</v>
      </c>
      <c r="W47" s="66">
        <v>3711</v>
      </c>
      <c r="X47" s="66">
        <v>1077</v>
      </c>
      <c r="Y47" s="130">
        <f t="shared" si="123"/>
        <v>3.4456824512534818</v>
      </c>
      <c r="Z47" s="109">
        <v>1</v>
      </c>
      <c r="AA47" s="172">
        <f t="shared" si="124"/>
        <v>2.6315789473684209E-2</v>
      </c>
      <c r="AB47" s="112" t="s">
        <v>335</v>
      </c>
      <c r="AC47" s="85">
        <f t="shared" si="114"/>
        <v>1.9230769230769232E-2</v>
      </c>
      <c r="AD47" s="66">
        <v>2450</v>
      </c>
      <c r="AE47" s="66">
        <v>817</v>
      </c>
      <c r="AF47" s="130">
        <f t="shared" si="99"/>
        <v>2.9987760097919218</v>
      </c>
      <c r="AG47" s="109">
        <v>1</v>
      </c>
      <c r="AH47" s="86">
        <f t="shared" si="115"/>
        <v>1.9230769230769232E-2</v>
      </c>
      <c r="AI47" s="112" t="s">
        <v>336</v>
      </c>
      <c r="AJ47" s="85">
        <f t="shared" si="116"/>
        <v>1.9230769230769232E-2</v>
      </c>
      <c r="AK47" s="85">
        <f t="shared" ref="AK47:AL49" si="125">+AD47+W47+P47</f>
        <v>11399</v>
      </c>
      <c r="AL47" s="85">
        <f t="shared" si="125"/>
        <v>3413</v>
      </c>
      <c r="AM47" s="130">
        <f t="shared" si="100"/>
        <v>3.33987694110753</v>
      </c>
      <c r="AN47" s="109">
        <v>1</v>
      </c>
      <c r="AO47" s="67">
        <f t="shared" si="118"/>
        <v>1.9230769230769232E-2</v>
      </c>
      <c r="AP47" s="184" t="s">
        <v>337</v>
      </c>
      <c r="AQ47" s="208"/>
      <c r="AR47" s="85">
        <v>2896</v>
      </c>
      <c r="AS47" s="85">
        <v>1373</v>
      </c>
      <c r="AT47" s="130">
        <f t="shared" si="101"/>
        <v>2.1092498179169703</v>
      </c>
      <c r="AU47" s="109">
        <v>1</v>
      </c>
      <c r="AV47" s="57"/>
      <c r="AW47" s="91" t="s">
        <v>616</v>
      </c>
      <c r="AX47" s="57"/>
      <c r="AY47" s="85">
        <v>3939</v>
      </c>
      <c r="AZ47" s="85">
        <v>1400</v>
      </c>
      <c r="BA47" s="130">
        <f t="shared" si="102"/>
        <v>2.8135714285714286</v>
      </c>
      <c r="BB47" s="109">
        <v>1</v>
      </c>
      <c r="BC47" s="57"/>
      <c r="BD47" s="91" t="s">
        <v>617</v>
      </c>
      <c r="BE47" s="161">
        <f t="shared" si="81"/>
        <v>1.7241379310344827E-2</v>
      </c>
      <c r="BF47" s="91">
        <v>3317</v>
      </c>
      <c r="BG47" s="91">
        <v>1178</v>
      </c>
      <c r="BH47" s="130">
        <f t="shared" si="79"/>
        <v>2.8157894736842106</v>
      </c>
      <c r="BI47" s="109">
        <v>1</v>
      </c>
      <c r="BJ47" s="85">
        <f t="shared" si="82"/>
        <v>1.7241379310344827E-2</v>
      </c>
      <c r="BK47" s="91" t="s">
        <v>618</v>
      </c>
      <c r="BL47" s="241">
        <f t="shared" si="83"/>
        <v>1.6949152542372881E-2</v>
      </c>
      <c r="BM47" s="249">
        <f t="shared" si="119"/>
        <v>10152</v>
      </c>
      <c r="BN47" s="249">
        <f t="shared" si="119"/>
        <v>3951</v>
      </c>
      <c r="BO47" s="258">
        <f t="shared" si="80"/>
        <v>2.5694760820045559</v>
      </c>
      <c r="BP47" s="253">
        <v>1</v>
      </c>
      <c r="BQ47" s="86">
        <f t="shared" si="84"/>
        <v>1.6949152542372881E-2</v>
      </c>
      <c r="BR47" s="184" t="s">
        <v>619</v>
      </c>
      <c r="BS47" s="317">
        <f t="shared" si="94"/>
        <v>1.8181818181818181E-2</v>
      </c>
      <c r="BT47" s="108">
        <v>1276</v>
      </c>
      <c r="BU47" s="108">
        <v>346</v>
      </c>
      <c r="BV47" s="130">
        <f t="shared" si="120"/>
        <v>3.6878612716763004</v>
      </c>
      <c r="BW47" s="130">
        <v>1</v>
      </c>
      <c r="BX47" s="318">
        <f t="shared" si="95"/>
        <v>1.8181818181818181E-2</v>
      </c>
      <c r="BY47" s="128" t="s">
        <v>887</v>
      </c>
      <c r="BZ47" s="91">
        <f t="shared" si="96"/>
        <v>1.8518518518518517E-2</v>
      </c>
      <c r="CA47" s="108">
        <v>1153</v>
      </c>
      <c r="CB47" s="108">
        <v>264</v>
      </c>
      <c r="CC47" s="130">
        <f t="shared" si="104"/>
        <v>4.3674242424242422</v>
      </c>
      <c r="CD47" s="325">
        <v>1</v>
      </c>
      <c r="CE47" s="86">
        <f t="shared" si="97"/>
        <v>1.8518518518518517E-2</v>
      </c>
      <c r="CF47" s="128" t="s">
        <v>888</v>
      </c>
      <c r="CG47" s="161">
        <f t="shared" si="90"/>
        <v>1.6949152542372881E-2</v>
      </c>
      <c r="CH47" s="108">
        <v>1336</v>
      </c>
      <c r="CI47" s="108">
        <v>348</v>
      </c>
      <c r="CJ47" s="130">
        <f t="shared" si="121"/>
        <v>3.8390804597701149</v>
      </c>
      <c r="CK47" s="325">
        <v>1</v>
      </c>
      <c r="CL47" s="329">
        <f t="shared" si="91"/>
        <v>1.6949152542372881E-2</v>
      </c>
      <c r="CM47" s="128" t="s">
        <v>889</v>
      </c>
      <c r="CN47" s="317">
        <f t="shared" si="92"/>
        <v>1.6393442622950821E-2</v>
      </c>
      <c r="CO47" s="249">
        <f t="shared" si="106"/>
        <v>3765</v>
      </c>
      <c r="CP47" s="249">
        <f t="shared" si="106"/>
        <v>958</v>
      </c>
      <c r="CQ47" s="258">
        <f t="shared" si="122"/>
        <v>3.9300626304801671</v>
      </c>
      <c r="CR47" s="253">
        <v>1</v>
      </c>
      <c r="CS47" s="86">
        <f t="shared" si="93"/>
        <v>1.6393442622950821E-2</v>
      </c>
      <c r="CT47" s="128" t="s">
        <v>890</v>
      </c>
      <c r="CU47" s="343" t="s">
        <v>895</v>
      </c>
    </row>
    <row r="48" spans="1:99" ht="162.75" customHeight="1" thickBot="1" x14ac:dyDescent="0.3">
      <c r="A48" s="2"/>
      <c r="B48" s="475"/>
      <c r="C48" s="476"/>
      <c r="D48" s="518"/>
      <c r="E48" s="502"/>
      <c r="F48" s="440"/>
      <c r="G48" s="514"/>
      <c r="H48" s="514"/>
      <c r="I48" s="431"/>
      <c r="J48" s="449"/>
      <c r="K48" s="337" t="s">
        <v>105</v>
      </c>
      <c r="L48" s="301" t="s">
        <v>106</v>
      </c>
      <c r="M48" s="44" t="s">
        <v>24</v>
      </c>
      <c r="N48" s="64" t="s">
        <v>248</v>
      </c>
      <c r="O48" s="98">
        <f t="shared" si="108"/>
        <v>2.6315789473684209E-2</v>
      </c>
      <c r="P48" s="66">
        <v>10672</v>
      </c>
      <c r="Q48" s="66">
        <v>1501</v>
      </c>
      <c r="R48" s="130">
        <f t="shared" si="109"/>
        <v>7.1099267155229846</v>
      </c>
      <c r="S48" s="109">
        <v>1</v>
      </c>
      <c r="T48" s="172">
        <f t="shared" si="110"/>
        <v>2.6315789473684209E-2</v>
      </c>
      <c r="U48" s="71" t="s">
        <v>338</v>
      </c>
      <c r="V48" s="69">
        <f t="shared" si="111"/>
        <v>2.6315789473684209E-2</v>
      </c>
      <c r="W48" s="66">
        <v>2885</v>
      </c>
      <c r="X48" s="66">
        <v>614</v>
      </c>
      <c r="Y48" s="130">
        <f t="shared" si="123"/>
        <v>4.6986970684039084</v>
      </c>
      <c r="Z48" s="109">
        <v>1</v>
      </c>
      <c r="AA48" s="172">
        <f t="shared" si="124"/>
        <v>2.6315789473684209E-2</v>
      </c>
      <c r="AB48" s="71" t="s">
        <v>339</v>
      </c>
      <c r="AC48" s="85">
        <f t="shared" si="114"/>
        <v>1.9230769230769232E-2</v>
      </c>
      <c r="AD48" s="66">
        <v>1984</v>
      </c>
      <c r="AE48" s="66">
        <v>407</v>
      </c>
      <c r="AF48" s="130">
        <f t="shared" si="99"/>
        <v>4.874692874692875</v>
      </c>
      <c r="AG48" s="109">
        <v>1</v>
      </c>
      <c r="AH48" s="86">
        <f t="shared" si="115"/>
        <v>1.9230769230769232E-2</v>
      </c>
      <c r="AI48" s="71" t="s">
        <v>340</v>
      </c>
      <c r="AJ48" s="85">
        <f t="shared" si="116"/>
        <v>1.9230769230769232E-2</v>
      </c>
      <c r="AK48" s="85">
        <f t="shared" si="125"/>
        <v>15541</v>
      </c>
      <c r="AL48" s="85">
        <f t="shared" si="125"/>
        <v>2522</v>
      </c>
      <c r="AM48" s="130">
        <f t="shared" si="100"/>
        <v>6.1621728786677243</v>
      </c>
      <c r="AN48" s="109">
        <v>1</v>
      </c>
      <c r="AO48" s="67">
        <f t="shared" si="118"/>
        <v>1.9230769230769232E-2</v>
      </c>
      <c r="AP48" s="184" t="s">
        <v>341</v>
      </c>
      <c r="AQ48" s="208"/>
      <c r="AR48" s="85">
        <v>3270</v>
      </c>
      <c r="AS48" s="85">
        <v>1093</v>
      </c>
      <c r="AT48" s="130">
        <f t="shared" si="101"/>
        <v>2.991765782250686</v>
      </c>
      <c r="AU48" s="109">
        <v>1</v>
      </c>
      <c r="AV48" s="57"/>
      <c r="AW48" s="91" t="s">
        <v>620</v>
      </c>
      <c r="AX48" s="57"/>
      <c r="AY48" s="85">
        <v>4756</v>
      </c>
      <c r="AZ48" s="85">
        <v>1030</v>
      </c>
      <c r="BA48" s="130">
        <f t="shared" si="102"/>
        <v>4.6174757281553402</v>
      </c>
      <c r="BB48" s="109">
        <v>1</v>
      </c>
      <c r="BC48" s="57"/>
      <c r="BD48" s="91" t="s">
        <v>621</v>
      </c>
      <c r="BE48" s="161">
        <f t="shared" si="81"/>
        <v>1.7241379310344827E-2</v>
      </c>
      <c r="BF48" s="85">
        <v>3583</v>
      </c>
      <c r="BG48" s="85">
        <v>1123</v>
      </c>
      <c r="BH48" s="130">
        <f t="shared" si="79"/>
        <v>3.1905609973285842</v>
      </c>
      <c r="BI48" s="109">
        <v>1</v>
      </c>
      <c r="BJ48" s="85">
        <f t="shared" si="82"/>
        <v>1.7241379310344827E-2</v>
      </c>
      <c r="BK48" s="91" t="s">
        <v>622</v>
      </c>
      <c r="BL48" s="241">
        <f t="shared" si="83"/>
        <v>1.6949152542372881E-2</v>
      </c>
      <c r="BM48" s="265">
        <v>3367</v>
      </c>
      <c r="BN48" s="265">
        <v>981</v>
      </c>
      <c r="BO48" s="258">
        <f t="shared" si="80"/>
        <v>3.4322120285423039</v>
      </c>
      <c r="BP48" s="253">
        <v>1</v>
      </c>
      <c r="BQ48" s="86">
        <f t="shared" si="84"/>
        <v>1.6949152542372881E-2</v>
      </c>
      <c r="BR48" s="184" t="s">
        <v>623</v>
      </c>
      <c r="BS48" s="317">
        <f t="shared" si="94"/>
        <v>1.8181818181818181E-2</v>
      </c>
      <c r="BT48" s="307">
        <v>936</v>
      </c>
      <c r="BU48" s="307">
        <v>297</v>
      </c>
      <c r="BV48" s="130">
        <f t="shared" si="120"/>
        <v>3.1515151515151514</v>
      </c>
      <c r="BW48" s="109">
        <v>1</v>
      </c>
      <c r="BX48" s="318">
        <f t="shared" si="95"/>
        <v>1.8181818181818181E-2</v>
      </c>
      <c r="BY48" s="91" t="s">
        <v>840</v>
      </c>
      <c r="BZ48" s="91">
        <f t="shared" si="96"/>
        <v>1.8518518518518517E-2</v>
      </c>
      <c r="CA48" s="307">
        <v>4489</v>
      </c>
      <c r="CB48" s="307">
        <v>1283</v>
      </c>
      <c r="CC48" s="130">
        <f t="shared" si="104"/>
        <v>3.4988308651597819</v>
      </c>
      <c r="CD48" s="109">
        <v>1</v>
      </c>
      <c r="CE48" s="86">
        <f t="shared" si="97"/>
        <v>1.8518518518518517E-2</v>
      </c>
      <c r="CF48" s="91" t="s">
        <v>841</v>
      </c>
      <c r="CG48" s="161">
        <f t="shared" si="90"/>
        <v>1.6949152542372881E-2</v>
      </c>
      <c r="CH48" s="307">
        <v>1205</v>
      </c>
      <c r="CI48" s="307">
        <v>291</v>
      </c>
      <c r="CJ48" s="130">
        <f t="shared" si="121"/>
        <v>4.1408934707903784</v>
      </c>
      <c r="CK48" s="109">
        <v>1</v>
      </c>
      <c r="CL48" s="329">
        <f t="shared" si="91"/>
        <v>1.6949152542372881E-2</v>
      </c>
      <c r="CM48" s="91" t="s">
        <v>842</v>
      </c>
      <c r="CN48" s="317">
        <f t="shared" si="92"/>
        <v>1.6393442622950821E-2</v>
      </c>
      <c r="CO48" s="271">
        <f t="shared" si="106"/>
        <v>6630</v>
      </c>
      <c r="CP48" s="294">
        <f t="shared" si="106"/>
        <v>1871</v>
      </c>
      <c r="CQ48" s="258">
        <f t="shared" si="122"/>
        <v>3.543559593800107</v>
      </c>
      <c r="CR48" s="253">
        <v>1</v>
      </c>
      <c r="CS48" s="86">
        <f t="shared" si="93"/>
        <v>1.6393442622950821E-2</v>
      </c>
      <c r="CT48" s="128" t="s">
        <v>843</v>
      </c>
      <c r="CU48" s="343" t="s">
        <v>895</v>
      </c>
    </row>
    <row r="49" spans="1:99" ht="123.75" customHeight="1" thickBot="1" x14ac:dyDescent="0.3">
      <c r="A49" s="2"/>
      <c r="B49" s="475"/>
      <c r="C49" s="476"/>
      <c r="D49" s="518"/>
      <c r="E49" s="502"/>
      <c r="F49" s="440"/>
      <c r="G49" s="514"/>
      <c r="H49" s="514"/>
      <c r="I49" s="291">
        <v>23</v>
      </c>
      <c r="J49" s="336" t="s">
        <v>107</v>
      </c>
      <c r="K49" s="290" t="s">
        <v>108</v>
      </c>
      <c r="L49" s="203" t="s">
        <v>109</v>
      </c>
      <c r="M49" s="32" t="s">
        <v>110</v>
      </c>
      <c r="N49" s="61" t="s">
        <v>249</v>
      </c>
      <c r="O49" s="98">
        <f t="shared" si="108"/>
        <v>2.6315789473684209E-2</v>
      </c>
      <c r="P49" s="69">
        <v>28709</v>
      </c>
      <c r="Q49" s="69">
        <v>1422</v>
      </c>
      <c r="R49" s="130">
        <f t="shared" si="109"/>
        <v>20.189170182841067</v>
      </c>
      <c r="S49" s="109">
        <v>1</v>
      </c>
      <c r="T49" s="172">
        <f t="shared" si="110"/>
        <v>2.6315789473684209E-2</v>
      </c>
      <c r="U49" s="71" t="s">
        <v>432</v>
      </c>
      <c r="V49" s="69">
        <f t="shared" si="111"/>
        <v>2.6315789473684209E-2</v>
      </c>
      <c r="W49" s="69">
        <v>30141</v>
      </c>
      <c r="X49" s="69">
        <v>1461</v>
      </c>
      <c r="Y49" s="130">
        <f t="shared" si="123"/>
        <v>20.630390143737166</v>
      </c>
      <c r="Z49" s="109">
        <v>1</v>
      </c>
      <c r="AA49" s="172">
        <f t="shared" si="124"/>
        <v>2.6315789473684209E-2</v>
      </c>
      <c r="AB49" s="128" t="s">
        <v>433</v>
      </c>
      <c r="AC49" s="85">
        <f t="shared" si="114"/>
        <v>1.9230769230769232E-2</v>
      </c>
      <c r="AD49" s="177">
        <v>27098</v>
      </c>
      <c r="AE49" s="177">
        <v>1336</v>
      </c>
      <c r="AF49" s="130">
        <f t="shared" si="99"/>
        <v>20.282934131736528</v>
      </c>
      <c r="AG49" s="109">
        <v>1</v>
      </c>
      <c r="AH49" s="86">
        <f t="shared" si="115"/>
        <v>1.9230769230769232E-2</v>
      </c>
      <c r="AI49" s="128" t="s">
        <v>433</v>
      </c>
      <c r="AJ49" s="85">
        <f t="shared" si="116"/>
        <v>1.9230769230769232E-2</v>
      </c>
      <c r="AK49" s="85">
        <f t="shared" si="125"/>
        <v>85948</v>
      </c>
      <c r="AL49" s="85">
        <f t="shared" si="125"/>
        <v>4219</v>
      </c>
      <c r="AM49" s="130">
        <f t="shared" si="100"/>
        <v>20.371652050248873</v>
      </c>
      <c r="AN49" s="109">
        <v>1</v>
      </c>
      <c r="AO49" s="67">
        <f t="shared" si="118"/>
        <v>1.9230769230769232E-2</v>
      </c>
      <c r="AP49" s="184" t="s">
        <v>434</v>
      </c>
      <c r="AQ49" s="208"/>
      <c r="AR49" s="85">
        <v>24102</v>
      </c>
      <c r="AS49" s="85">
        <v>1165</v>
      </c>
      <c r="AT49" s="130">
        <f t="shared" ref="AT49" si="126">+AR49/AS49</f>
        <v>20.688412017167384</v>
      </c>
      <c r="AU49" s="109">
        <v>1</v>
      </c>
      <c r="AV49" s="57"/>
      <c r="AW49" s="128" t="s">
        <v>585</v>
      </c>
      <c r="AX49" s="57"/>
      <c r="AY49" s="85">
        <v>18356</v>
      </c>
      <c r="AZ49" s="85">
        <v>1216</v>
      </c>
      <c r="BA49" s="130">
        <f t="shared" ref="BA49" si="127">+AY49/AZ49</f>
        <v>15.095394736842104</v>
      </c>
      <c r="BB49" s="109">
        <v>1</v>
      </c>
      <c r="BC49" s="57"/>
      <c r="BD49" s="128" t="s">
        <v>586</v>
      </c>
      <c r="BE49" s="161">
        <f t="shared" si="81"/>
        <v>1.7241379310344827E-2</v>
      </c>
      <c r="BF49" s="85">
        <v>21071</v>
      </c>
      <c r="BG49" s="91">
        <v>1091</v>
      </c>
      <c r="BH49" s="130">
        <f t="shared" ref="BH49" si="128">+BF49/BG49</f>
        <v>19.313473877176904</v>
      </c>
      <c r="BI49" s="109">
        <v>1</v>
      </c>
      <c r="BJ49" s="85">
        <f t="shared" si="82"/>
        <v>1.7241379310344827E-2</v>
      </c>
      <c r="BK49" s="128" t="s">
        <v>587</v>
      </c>
      <c r="BL49" s="241">
        <f t="shared" si="83"/>
        <v>1.6949152542372881E-2</v>
      </c>
      <c r="BM49" s="249">
        <f t="shared" si="119"/>
        <v>63529</v>
      </c>
      <c r="BN49" s="249">
        <f t="shared" si="119"/>
        <v>3472</v>
      </c>
      <c r="BO49" s="258">
        <f t="shared" ref="BO49" si="129">+BM49/BN49</f>
        <v>18.297523041474655</v>
      </c>
      <c r="BP49" s="253">
        <v>1</v>
      </c>
      <c r="BQ49" s="86">
        <f t="shared" si="84"/>
        <v>1.6949152542372881E-2</v>
      </c>
      <c r="BR49" s="128" t="s">
        <v>588</v>
      </c>
      <c r="BS49" s="317">
        <f t="shared" si="94"/>
        <v>1.8181818181818181E-2</v>
      </c>
      <c r="BT49" s="85">
        <v>20504</v>
      </c>
      <c r="BU49" s="85">
        <v>1099</v>
      </c>
      <c r="BV49" s="130">
        <f t="shared" si="120"/>
        <v>18.656960873521385</v>
      </c>
      <c r="BW49" s="109">
        <v>1</v>
      </c>
      <c r="BX49" s="318">
        <f t="shared" si="95"/>
        <v>1.8181818181818181E-2</v>
      </c>
      <c r="BY49" s="128" t="s">
        <v>700</v>
      </c>
      <c r="BZ49" s="91">
        <f t="shared" si="96"/>
        <v>1.8518518518518517E-2</v>
      </c>
      <c r="CA49" s="85">
        <v>22021</v>
      </c>
      <c r="CB49" s="85">
        <v>1092</v>
      </c>
      <c r="CC49" s="130">
        <f t="shared" si="104"/>
        <v>20.165750915750916</v>
      </c>
      <c r="CD49" s="109">
        <v>1</v>
      </c>
      <c r="CE49" s="86">
        <f t="shared" si="97"/>
        <v>1.8518518518518517E-2</v>
      </c>
      <c r="CF49" s="128" t="s">
        <v>701</v>
      </c>
      <c r="CG49" s="161">
        <f t="shared" si="90"/>
        <v>1.6949152542372881E-2</v>
      </c>
      <c r="CH49" s="85">
        <v>19141</v>
      </c>
      <c r="CI49" s="91">
        <v>1050</v>
      </c>
      <c r="CJ49" s="130">
        <f t="shared" si="121"/>
        <v>18.229523809523808</v>
      </c>
      <c r="CK49" s="109">
        <v>1</v>
      </c>
      <c r="CL49" s="329">
        <f t="shared" si="91"/>
        <v>1.6949152542372881E-2</v>
      </c>
      <c r="CM49" s="128" t="s">
        <v>702</v>
      </c>
      <c r="CN49" s="317">
        <f t="shared" si="92"/>
        <v>1.6393442622950821E-2</v>
      </c>
      <c r="CO49" s="249">
        <f t="shared" ref="CO49:CP51" si="130">+CH49+CA49+BT49</f>
        <v>61666</v>
      </c>
      <c r="CP49" s="249">
        <f t="shared" si="130"/>
        <v>3241</v>
      </c>
      <c r="CQ49" s="258">
        <f t="shared" si="122"/>
        <v>19.02684356680037</v>
      </c>
      <c r="CR49" s="253">
        <v>1</v>
      </c>
      <c r="CS49" s="86">
        <f t="shared" si="93"/>
        <v>1.6393442622950821E-2</v>
      </c>
      <c r="CT49" s="128" t="s">
        <v>703</v>
      </c>
      <c r="CU49" s="343" t="s">
        <v>895</v>
      </c>
    </row>
    <row r="50" spans="1:99" ht="100.5" customHeight="1" thickBot="1" x14ac:dyDescent="0.3">
      <c r="A50" s="2"/>
      <c r="B50" s="475"/>
      <c r="C50" s="476"/>
      <c r="D50" s="518"/>
      <c r="E50" s="502"/>
      <c r="F50" s="440"/>
      <c r="G50" s="514"/>
      <c r="H50" s="514"/>
      <c r="I50" s="291">
        <v>24</v>
      </c>
      <c r="J50" s="337" t="s">
        <v>111</v>
      </c>
      <c r="K50" s="290" t="s">
        <v>112</v>
      </c>
      <c r="L50" s="203" t="s">
        <v>113</v>
      </c>
      <c r="M50" s="32" t="s">
        <v>114</v>
      </c>
      <c r="N50" s="61" t="s">
        <v>245</v>
      </c>
      <c r="O50" s="98">
        <f t="shared" si="108"/>
        <v>2.6315789473684209E-2</v>
      </c>
      <c r="P50" s="69">
        <v>27</v>
      </c>
      <c r="Q50" s="69">
        <v>27</v>
      </c>
      <c r="R50" s="109">
        <f t="shared" si="109"/>
        <v>1</v>
      </c>
      <c r="S50" s="109">
        <f>+R50</f>
        <v>1</v>
      </c>
      <c r="T50" s="172">
        <f t="shared" si="110"/>
        <v>2.6315789473684209E-2</v>
      </c>
      <c r="U50" s="83" t="s">
        <v>267</v>
      </c>
      <c r="V50" s="69">
        <f t="shared" si="111"/>
        <v>2.6315789473684209E-2</v>
      </c>
      <c r="W50" s="69">
        <v>47</v>
      </c>
      <c r="X50" s="69">
        <v>47</v>
      </c>
      <c r="Y50" s="109">
        <f t="shared" si="123"/>
        <v>1</v>
      </c>
      <c r="Z50" s="109">
        <f>+Y50</f>
        <v>1</v>
      </c>
      <c r="AA50" s="172">
        <f t="shared" si="124"/>
        <v>2.6315789473684209E-2</v>
      </c>
      <c r="AB50" s="84" t="s">
        <v>269</v>
      </c>
      <c r="AC50" s="85">
        <f t="shared" si="114"/>
        <v>1.9230769230769232E-2</v>
      </c>
      <c r="AD50" s="85">
        <v>36</v>
      </c>
      <c r="AE50" s="85">
        <v>36</v>
      </c>
      <c r="AF50" s="109">
        <f t="shared" si="99"/>
        <v>1</v>
      </c>
      <c r="AG50" s="109">
        <f>+AF50</f>
        <v>1</v>
      </c>
      <c r="AH50" s="86">
        <f t="shared" si="115"/>
        <v>1.9230769230769232E-2</v>
      </c>
      <c r="AI50" s="84" t="s">
        <v>268</v>
      </c>
      <c r="AJ50" s="85">
        <f t="shared" si="116"/>
        <v>1.9230769230769232E-2</v>
      </c>
      <c r="AK50" s="85">
        <f t="shared" ref="AK50:AL52" si="131">+AD50+W50+P50</f>
        <v>110</v>
      </c>
      <c r="AL50" s="85">
        <f t="shared" si="131"/>
        <v>110</v>
      </c>
      <c r="AM50" s="109">
        <f t="shared" si="100"/>
        <v>1</v>
      </c>
      <c r="AN50" s="109">
        <f>+AM50</f>
        <v>1</v>
      </c>
      <c r="AO50" s="67">
        <f t="shared" si="118"/>
        <v>1.9230769230769232E-2</v>
      </c>
      <c r="AP50" s="187" t="s">
        <v>270</v>
      </c>
      <c r="AQ50" s="208"/>
      <c r="AR50" s="85">
        <v>27</v>
      </c>
      <c r="AS50" s="85">
        <v>27</v>
      </c>
      <c r="AT50" s="109">
        <f t="shared" ref="AT50" si="132">+AR50/AS50</f>
        <v>1</v>
      </c>
      <c r="AU50" s="109">
        <f>+AT50</f>
        <v>1</v>
      </c>
      <c r="AV50" s="57"/>
      <c r="AW50" s="128" t="s">
        <v>535</v>
      </c>
      <c r="AX50" s="57"/>
      <c r="AY50" s="85">
        <v>47</v>
      </c>
      <c r="AZ50" s="85">
        <v>47</v>
      </c>
      <c r="BA50" s="109">
        <f t="shared" ref="BA50:BA52" si="133">+AY50/AZ50</f>
        <v>1</v>
      </c>
      <c r="BB50" s="109">
        <f>+BA50</f>
        <v>1</v>
      </c>
      <c r="BC50" s="57"/>
      <c r="BD50" s="128" t="s">
        <v>536</v>
      </c>
      <c r="BE50" s="161">
        <f t="shared" si="81"/>
        <v>1.7241379310344827E-2</v>
      </c>
      <c r="BF50" s="85">
        <v>36</v>
      </c>
      <c r="BG50" s="85">
        <v>36</v>
      </c>
      <c r="BH50" s="109">
        <f t="shared" ref="BH50:BH52" si="134">+BF50/BG50</f>
        <v>1</v>
      </c>
      <c r="BI50" s="109">
        <f>+BH50</f>
        <v>1</v>
      </c>
      <c r="BJ50" s="85">
        <f t="shared" si="82"/>
        <v>1.7241379310344827E-2</v>
      </c>
      <c r="BK50" s="128" t="s">
        <v>537</v>
      </c>
      <c r="BL50" s="241">
        <f t="shared" si="83"/>
        <v>1.6949152542372881E-2</v>
      </c>
      <c r="BM50" s="249">
        <f>+BF50+AR50+AY50</f>
        <v>110</v>
      </c>
      <c r="BN50" s="249">
        <f>+BG50+AS50+AZ50</f>
        <v>110</v>
      </c>
      <c r="BO50" s="253">
        <f t="shared" ref="BO50:BO52" si="135">+BM50/BN50</f>
        <v>1</v>
      </c>
      <c r="BP50" s="253">
        <f>+BO50</f>
        <v>1</v>
      </c>
      <c r="BQ50" s="86">
        <f t="shared" si="84"/>
        <v>1.6949152542372881E-2</v>
      </c>
      <c r="BR50" s="128" t="s">
        <v>538</v>
      </c>
      <c r="BS50" s="317">
        <f t="shared" si="94"/>
        <v>1.8181818181818181E-2</v>
      </c>
      <c r="BT50" s="85">
        <v>60</v>
      </c>
      <c r="BU50" s="85">
        <v>60</v>
      </c>
      <c r="BV50" s="109">
        <f t="shared" si="120"/>
        <v>1</v>
      </c>
      <c r="BW50" s="109">
        <v>1</v>
      </c>
      <c r="BX50" s="318">
        <f t="shared" si="95"/>
        <v>1.8181818181818181E-2</v>
      </c>
      <c r="BY50" s="128" t="s">
        <v>687</v>
      </c>
      <c r="BZ50" s="91">
        <f t="shared" si="96"/>
        <v>1.8518518518518517E-2</v>
      </c>
      <c r="CA50" s="85">
        <v>74</v>
      </c>
      <c r="CB50" s="85">
        <v>74</v>
      </c>
      <c r="CC50" s="109">
        <f t="shared" si="104"/>
        <v>1</v>
      </c>
      <c r="CD50" s="109">
        <f>+CC50</f>
        <v>1</v>
      </c>
      <c r="CE50" s="86">
        <f t="shared" si="97"/>
        <v>1.8518518518518517E-2</v>
      </c>
      <c r="CF50" s="128" t="s">
        <v>688</v>
      </c>
      <c r="CG50" s="161">
        <f t="shared" si="90"/>
        <v>1.6949152542372881E-2</v>
      </c>
      <c r="CH50" s="85">
        <v>79</v>
      </c>
      <c r="CI50" s="85">
        <v>79</v>
      </c>
      <c r="CJ50" s="109">
        <f t="shared" si="121"/>
        <v>1</v>
      </c>
      <c r="CK50" s="109">
        <f>+CJ50</f>
        <v>1</v>
      </c>
      <c r="CL50" s="329">
        <f t="shared" si="91"/>
        <v>1.6949152542372881E-2</v>
      </c>
      <c r="CM50" s="128" t="s">
        <v>689</v>
      </c>
      <c r="CN50" s="317">
        <f t="shared" si="92"/>
        <v>1.6393442622950821E-2</v>
      </c>
      <c r="CO50" s="249">
        <f t="shared" si="130"/>
        <v>213</v>
      </c>
      <c r="CP50" s="249">
        <f t="shared" si="130"/>
        <v>213</v>
      </c>
      <c r="CQ50" s="253">
        <f t="shared" si="122"/>
        <v>1</v>
      </c>
      <c r="CR50" s="253">
        <f>+CQ50</f>
        <v>1</v>
      </c>
      <c r="CS50" s="86">
        <f t="shared" si="93"/>
        <v>1.6393442622950821E-2</v>
      </c>
      <c r="CT50" s="128" t="s">
        <v>690</v>
      </c>
      <c r="CU50" s="343" t="s">
        <v>895</v>
      </c>
    </row>
    <row r="51" spans="1:99" ht="164.25" customHeight="1" thickBot="1" x14ac:dyDescent="0.3">
      <c r="A51" s="2"/>
      <c r="B51" s="520"/>
      <c r="C51" s="521"/>
      <c r="D51" s="522"/>
      <c r="E51" s="502"/>
      <c r="F51" s="440"/>
      <c r="G51" s="514"/>
      <c r="H51" s="514"/>
      <c r="I51" s="291">
        <v>25</v>
      </c>
      <c r="J51" s="337" t="s">
        <v>115</v>
      </c>
      <c r="K51" s="290" t="s">
        <v>116</v>
      </c>
      <c r="L51" s="203" t="s">
        <v>117</v>
      </c>
      <c r="M51" s="32" t="s">
        <v>114</v>
      </c>
      <c r="N51" s="61" t="s">
        <v>245</v>
      </c>
      <c r="O51" s="98">
        <f t="shared" si="108"/>
        <v>2.6315789473684209E-2</v>
      </c>
      <c r="P51" s="66">
        <v>51</v>
      </c>
      <c r="Q51" s="66">
        <v>3700</v>
      </c>
      <c r="R51" s="109">
        <f t="shared" ref="R51" si="136">+P51/Q51</f>
        <v>1.3783783783783784E-2</v>
      </c>
      <c r="S51" s="109">
        <v>1</v>
      </c>
      <c r="T51" s="172">
        <f t="shared" si="110"/>
        <v>2.6315789473684209E-2</v>
      </c>
      <c r="U51" s="84" t="s">
        <v>271</v>
      </c>
      <c r="V51" s="69">
        <f t="shared" si="111"/>
        <v>2.6315789473684209E-2</v>
      </c>
      <c r="W51" s="66">
        <v>45</v>
      </c>
      <c r="X51" s="66">
        <v>3488</v>
      </c>
      <c r="Y51" s="109">
        <f t="shared" ref="Y51" si="137">+W51/X51</f>
        <v>1.2901376146788992E-2</v>
      </c>
      <c r="Z51" s="109">
        <v>1</v>
      </c>
      <c r="AA51" s="172">
        <f t="shared" si="124"/>
        <v>2.6315789473684209E-2</v>
      </c>
      <c r="AB51" s="84" t="s">
        <v>272</v>
      </c>
      <c r="AC51" s="85">
        <f t="shared" si="114"/>
        <v>1.9230769230769232E-2</v>
      </c>
      <c r="AD51" s="66">
        <v>40</v>
      </c>
      <c r="AE51" s="66">
        <v>3423</v>
      </c>
      <c r="AF51" s="109">
        <f t="shared" ref="AF51" si="138">+AD51/AE51</f>
        <v>1.1685655857434999E-2</v>
      </c>
      <c r="AG51" s="109">
        <v>1</v>
      </c>
      <c r="AH51" s="86">
        <f t="shared" ref="AH51" si="139">+AG51*AC51</f>
        <v>1.9230769230769232E-2</v>
      </c>
      <c r="AI51" s="84" t="s">
        <v>273</v>
      </c>
      <c r="AJ51" s="85">
        <f t="shared" si="116"/>
        <v>1.9230769230769232E-2</v>
      </c>
      <c r="AK51" s="85">
        <f t="shared" si="131"/>
        <v>136</v>
      </c>
      <c r="AL51" s="85">
        <f t="shared" si="131"/>
        <v>10611</v>
      </c>
      <c r="AM51" s="109">
        <f t="shared" si="100"/>
        <v>1.2816888134954293E-2</v>
      </c>
      <c r="AN51" s="109">
        <v>1</v>
      </c>
      <c r="AO51" s="67">
        <f t="shared" si="118"/>
        <v>1.9230769230769232E-2</v>
      </c>
      <c r="AP51" s="184" t="s">
        <v>274</v>
      </c>
      <c r="AQ51" s="208"/>
      <c r="AR51" s="85">
        <v>50</v>
      </c>
      <c r="AS51" s="85">
        <v>2867</v>
      </c>
      <c r="AT51" s="109">
        <f t="shared" ref="AT51" si="140">+AR51/AS51</f>
        <v>1.7439832577607256E-2</v>
      </c>
      <c r="AU51" s="109">
        <v>1</v>
      </c>
      <c r="AV51" s="57"/>
      <c r="AW51" s="128" t="s">
        <v>539</v>
      </c>
      <c r="AX51" s="57"/>
      <c r="AY51" s="85">
        <v>50</v>
      </c>
      <c r="AZ51" s="85">
        <v>3152</v>
      </c>
      <c r="BA51" s="109">
        <f t="shared" si="133"/>
        <v>1.5862944162436547E-2</v>
      </c>
      <c r="BB51" s="109">
        <v>1</v>
      </c>
      <c r="BC51" s="57"/>
      <c r="BD51" s="128" t="s">
        <v>540</v>
      </c>
      <c r="BE51" s="161">
        <f t="shared" si="81"/>
        <v>1.7241379310344827E-2</v>
      </c>
      <c r="BF51" s="85">
        <v>50</v>
      </c>
      <c r="BG51" s="85">
        <v>3065</v>
      </c>
      <c r="BH51" s="109">
        <f t="shared" si="134"/>
        <v>1.6313213703099509E-2</v>
      </c>
      <c r="BI51" s="109">
        <v>1</v>
      </c>
      <c r="BJ51" s="85">
        <f t="shared" si="82"/>
        <v>1.7241379310344827E-2</v>
      </c>
      <c r="BK51" s="128" t="s">
        <v>541</v>
      </c>
      <c r="BL51" s="241">
        <f t="shared" si="83"/>
        <v>1.6949152542372881E-2</v>
      </c>
      <c r="BM51" s="249">
        <f>+BF51+AR51+AY51</f>
        <v>150</v>
      </c>
      <c r="BN51" s="249">
        <f>+BG51+AS51+AZ51</f>
        <v>9084</v>
      </c>
      <c r="BO51" s="253">
        <f t="shared" si="135"/>
        <v>1.6512549537648614E-2</v>
      </c>
      <c r="BP51" s="253">
        <v>1</v>
      </c>
      <c r="BQ51" s="86">
        <f t="shared" si="84"/>
        <v>1.6949152542372881E-2</v>
      </c>
      <c r="BR51" s="128" t="s">
        <v>542</v>
      </c>
      <c r="BS51" s="317">
        <f t="shared" si="94"/>
        <v>1.8181818181818181E-2</v>
      </c>
      <c r="BT51" s="85">
        <v>80</v>
      </c>
      <c r="BU51" s="85">
        <v>2812</v>
      </c>
      <c r="BV51" s="243">
        <f t="shared" si="120"/>
        <v>2.8449502133712661E-2</v>
      </c>
      <c r="BW51" s="109">
        <v>0</v>
      </c>
      <c r="BX51" s="318">
        <f t="shared" si="95"/>
        <v>0</v>
      </c>
      <c r="BY51" s="128" t="s">
        <v>691</v>
      </c>
      <c r="BZ51" s="91">
        <f t="shared" si="96"/>
        <v>1.8518518518518517E-2</v>
      </c>
      <c r="CA51" s="85">
        <v>104</v>
      </c>
      <c r="CB51" s="85">
        <v>2978</v>
      </c>
      <c r="CC51" s="243">
        <f t="shared" si="104"/>
        <v>3.4922766957689727E-2</v>
      </c>
      <c r="CD51" s="109">
        <v>0</v>
      </c>
      <c r="CE51" s="86">
        <f t="shared" si="97"/>
        <v>0</v>
      </c>
      <c r="CF51" s="128" t="s">
        <v>692</v>
      </c>
      <c r="CG51" s="161">
        <f t="shared" si="90"/>
        <v>1.6949152542372881E-2</v>
      </c>
      <c r="CH51" s="85">
        <v>115</v>
      </c>
      <c r="CI51" s="85">
        <v>3135</v>
      </c>
      <c r="CJ51" s="243">
        <f t="shared" si="121"/>
        <v>3.6682615629984053E-2</v>
      </c>
      <c r="CK51" s="109">
        <v>0.71</v>
      </c>
      <c r="CL51" s="329">
        <f t="shared" si="91"/>
        <v>1.2033898305084745E-2</v>
      </c>
      <c r="CM51" s="128" t="s">
        <v>693</v>
      </c>
      <c r="CN51" s="317">
        <f t="shared" si="92"/>
        <v>1.6393442622950821E-2</v>
      </c>
      <c r="CO51" s="249">
        <f t="shared" si="130"/>
        <v>299</v>
      </c>
      <c r="CP51" s="249">
        <f t="shared" si="130"/>
        <v>8925</v>
      </c>
      <c r="CQ51" s="257">
        <f t="shared" si="122"/>
        <v>3.350140056022409E-2</v>
      </c>
      <c r="CR51" s="253">
        <v>0.71</v>
      </c>
      <c r="CS51" s="86">
        <f t="shared" si="93"/>
        <v>1.1639344262295083E-2</v>
      </c>
      <c r="CT51" s="128" t="s">
        <v>697</v>
      </c>
      <c r="CU51" s="343" t="s">
        <v>895</v>
      </c>
    </row>
    <row r="52" spans="1:99" ht="150.75" customHeight="1" thickBot="1" x14ac:dyDescent="0.3">
      <c r="A52" s="2"/>
      <c r="B52" s="18"/>
      <c r="C52" s="14" t="s">
        <v>118</v>
      </c>
      <c r="D52" s="14" t="s">
        <v>119</v>
      </c>
      <c r="E52" s="501"/>
      <c r="F52" s="439"/>
      <c r="G52" s="542"/>
      <c r="H52" s="458"/>
      <c r="I52" s="306">
        <v>26</v>
      </c>
      <c r="J52" s="347" t="s">
        <v>120</v>
      </c>
      <c r="K52" s="156" t="s">
        <v>121</v>
      </c>
      <c r="L52" s="201" t="s">
        <v>122</v>
      </c>
      <c r="M52" s="48" t="s">
        <v>24</v>
      </c>
      <c r="N52" s="64" t="s">
        <v>245</v>
      </c>
      <c r="O52" s="98">
        <f t="shared" si="108"/>
        <v>2.6315789473684209E-2</v>
      </c>
      <c r="P52" s="69">
        <v>6</v>
      </c>
      <c r="Q52" s="69">
        <v>6</v>
      </c>
      <c r="R52" s="109">
        <f>+P52/Q52</f>
        <v>1</v>
      </c>
      <c r="S52" s="109">
        <f>+R52</f>
        <v>1</v>
      </c>
      <c r="T52" s="172">
        <f t="shared" si="110"/>
        <v>2.6315789473684209E-2</v>
      </c>
      <c r="U52" s="83" t="s">
        <v>275</v>
      </c>
      <c r="V52" s="69">
        <f t="shared" si="111"/>
        <v>2.6315789473684209E-2</v>
      </c>
      <c r="W52" s="69">
        <v>7</v>
      </c>
      <c r="X52" s="69">
        <v>7</v>
      </c>
      <c r="Y52" s="109">
        <f>+W52/X52</f>
        <v>1</v>
      </c>
      <c r="Z52" s="109">
        <f>+Y52</f>
        <v>1</v>
      </c>
      <c r="AA52" s="172">
        <f t="shared" si="124"/>
        <v>2.6315789473684209E-2</v>
      </c>
      <c r="AB52" s="83" t="s">
        <v>276</v>
      </c>
      <c r="AC52" s="85">
        <f t="shared" si="114"/>
        <v>1.9230769230769232E-2</v>
      </c>
      <c r="AD52" s="85">
        <v>17</v>
      </c>
      <c r="AE52" s="85">
        <v>18</v>
      </c>
      <c r="AF52" s="109">
        <f>+AD52/AE52</f>
        <v>0.94444444444444442</v>
      </c>
      <c r="AG52" s="109">
        <v>1</v>
      </c>
      <c r="AH52" s="86">
        <f>+AC52*AG52</f>
        <v>1.9230769230769232E-2</v>
      </c>
      <c r="AI52" s="83" t="s">
        <v>277</v>
      </c>
      <c r="AJ52" s="85">
        <f t="shared" si="116"/>
        <v>1.9230769230769232E-2</v>
      </c>
      <c r="AK52" s="85">
        <f t="shared" si="131"/>
        <v>30</v>
      </c>
      <c r="AL52" s="85">
        <f t="shared" si="131"/>
        <v>31</v>
      </c>
      <c r="AM52" s="109">
        <f t="shared" si="100"/>
        <v>0.967741935483871</v>
      </c>
      <c r="AN52" s="109">
        <v>1</v>
      </c>
      <c r="AO52" s="67">
        <f t="shared" si="118"/>
        <v>1.9230769230769232E-2</v>
      </c>
      <c r="AP52" s="187" t="s">
        <v>278</v>
      </c>
      <c r="AQ52" s="208"/>
      <c r="AR52" s="85">
        <v>26</v>
      </c>
      <c r="AS52" s="85">
        <v>26</v>
      </c>
      <c r="AT52" s="109">
        <f t="shared" ref="AT52" si="141">+AR52/AS52</f>
        <v>1</v>
      </c>
      <c r="AU52" s="109">
        <v>1</v>
      </c>
      <c r="AV52" s="57"/>
      <c r="AW52" s="128" t="s">
        <v>543</v>
      </c>
      <c r="AX52" s="57"/>
      <c r="AY52" s="85">
        <v>19</v>
      </c>
      <c r="AZ52" s="85">
        <v>19</v>
      </c>
      <c r="BA52" s="109">
        <f t="shared" si="133"/>
        <v>1</v>
      </c>
      <c r="BB52" s="109">
        <v>1</v>
      </c>
      <c r="BC52" s="57"/>
      <c r="BD52" s="128" t="s">
        <v>544</v>
      </c>
      <c r="BE52" s="161">
        <f t="shared" si="81"/>
        <v>1.7241379310344827E-2</v>
      </c>
      <c r="BF52" s="85">
        <v>45</v>
      </c>
      <c r="BG52" s="85">
        <v>49</v>
      </c>
      <c r="BH52" s="109">
        <f t="shared" si="134"/>
        <v>0.91836734693877553</v>
      </c>
      <c r="BI52" s="109">
        <v>1</v>
      </c>
      <c r="BJ52" s="85">
        <f t="shared" si="82"/>
        <v>1.7241379310344827E-2</v>
      </c>
      <c r="BK52" s="128" t="s">
        <v>545</v>
      </c>
      <c r="BL52" s="241">
        <f t="shared" si="83"/>
        <v>1.6949152542372881E-2</v>
      </c>
      <c r="BM52" s="249">
        <f>+BF52+AY52+AR52</f>
        <v>90</v>
      </c>
      <c r="BN52" s="249">
        <f>+BG52+AZ52+AS52</f>
        <v>94</v>
      </c>
      <c r="BO52" s="253">
        <f t="shared" si="135"/>
        <v>0.95744680851063835</v>
      </c>
      <c r="BP52" s="253">
        <v>1</v>
      </c>
      <c r="BQ52" s="86">
        <f t="shared" si="84"/>
        <v>1.6949152542372881E-2</v>
      </c>
      <c r="BR52" s="128" t="s">
        <v>546</v>
      </c>
      <c r="BS52" s="208"/>
      <c r="BT52" s="141" t="s">
        <v>259</v>
      </c>
      <c r="BU52" s="141" t="s">
        <v>259</v>
      </c>
      <c r="BV52" s="259" t="s">
        <v>259</v>
      </c>
      <c r="BW52" s="259" t="s">
        <v>259</v>
      </c>
      <c r="BX52" s="57"/>
      <c r="BY52" s="128" t="s">
        <v>301</v>
      </c>
      <c r="BZ52" s="57"/>
      <c r="CA52" s="141" t="s">
        <v>259</v>
      </c>
      <c r="CB52" s="141" t="s">
        <v>259</v>
      </c>
      <c r="CC52" s="259" t="s">
        <v>259</v>
      </c>
      <c r="CD52" s="259" t="s">
        <v>259</v>
      </c>
      <c r="CE52" s="86"/>
      <c r="CF52" s="128" t="s">
        <v>301</v>
      </c>
      <c r="CG52" s="161">
        <f t="shared" si="90"/>
        <v>1.6949152542372881E-2</v>
      </c>
      <c r="CH52" s="85">
        <v>79</v>
      </c>
      <c r="CI52" s="85">
        <v>80</v>
      </c>
      <c r="CJ52" s="109">
        <f t="shared" si="121"/>
        <v>0.98750000000000004</v>
      </c>
      <c r="CK52" s="109">
        <v>1</v>
      </c>
      <c r="CL52" s="329">
        <f t="shared" si="91"/>
        <v>1.6949152542372881E-2</v>
      </c>
      <c r="CM52" s="128" t="s">
        <v>694</v>
      </c>
      <c r="CN52" s="317">
        <f t="shared" si="92"/>
        <v>1.6393442622950821E-2</v>
      </c>
      <c r="CO52" s="85">
        <v>79</v>
      </c>
      <c r="CP52" s="85">
        <v>80</v>
      </c>
      <c r="CQ52" s="109">
        <f t="shared" si="122"/>
        <v>0.98750000000000004</v>
      </c>
      <c r="CR52" s="109">
        <v>1</v>
      </c>
      <c r="CS52" s="86">
        <f t="shared" si="93"/>
        <v>1.6393442622950821E-2</v>
      </c>
      <c r="CT52" s="128" t="s">
        <v>694</v>
      </c>
      <c r="CU52" s="343" t="s">
        <v>895</v>
      </c>
    </row>
    <row r="53" spans="1:99" ht="183.75" hidden="1" customHeight="1" thickBot="1" x14ac:dyDescent="0.3">
      <c r="A53" s="2"/>
      <c r="B53" s="516"/>
      <c r="C53" s="473"/>
      <c r="D53" s="517"/>
      <c r="E53" s="502"/>
      <c r="F53" s="439"/>
      <c r="G53" s="528"/>
      <c r="H53" s="451"/>
      <c r="I53" s="29">
        <v>27</v>
      </c>
      <c r="J53" s="348" t="s">
        <v>547</v>
      </c>
      <c r="K53" s="156" t="s">
        <v>123</v>
      </c>
      <c r="L53" s="156" t="s">
        <v>124</v>
      </c>
      <c r="M53" s="41" t="s">
        <v>86</v>
      </c>
      <c r="N53" s="61" t="s">
        <v>245</v>
      </c>
      <c r="O53" s="56"/>
      <c r="P53" s="79" t="s">
        <v>259</v>
      </c>
      <c r="Q53" s="79" t="s">
        <v>259</v>
      </c>
      <c r="R53" s="109" t="s">
        <v>259</v>
      </c>
      <c r="S53" s="109" t="s">
        <v>259</v>
      </c>
      <c r="T53" s="81" t="s">
        <v>259</v>
      </c>
      <c r="U53" s="83" t="s">
        <v>279</v>
      </c>
      <c r="V53" s="56"/>
      <c r="W53" s="79" t="s">
        <v>259</v>
      </c>
      <c r="X53" s="79" t="s">
        <v>259</v>
      </c>
      <c r="Y53" s="109" t="s">
        <v>259</v>
      </c>
      <c r="Z53" s="109" t="s">
        <v>259</v>
      </c>
      <c r="AA53" s="81" t="s">
        <v>259</v>
      </c>
      <c r="AB53" s="83" t="s">
        <v>279</v>
      </c>
      <c r="AC53" s="57"/>
      <c r="AD53" s="79" t="s">
        <v>259</v>
      </c>
      <c r="AE53" s="79" t="s">
        <v>259</v>
      </c>
      <c r="AF53" s="109" t="s">
        <v>259</v>
      </c>
      <c r="AG53" s="109" t="s">
        <v>259</v>
      </c>
      <c r="AH53" s="81"/>
      <c r="AI53" s="83" t="s">
        <v>279</v>
      </c>
      <c r="AJ53" s="57"/>
      <c r="AK53" s="79" t="s">
        <v>259</v>
      </c>
      <c r="AL53" s="79" t="s">
        <v>259</v>
      </c>
      <c r="AM53" s="109" t="s">
        <v>259</v>
      </c>
      <c r="AN53" s="109" t="s">
        <v>259</v>
      </c>
      <c r="AO53" s="81"/>
      <c r="AP53" s="188" t="s">
        <v>279</v>
      </c>
      <c r="AQ53" s="208"/>
      <c r="AR53" s="141" t="s">
        <v>259</v>
      </c>
      <c r="AS53" s="141" t="s">
        <v>259</v>
      </c>
      <c r="AT53" s="224" t="s">
        <v>259</v>
      </c>
      <c r="AU53" s="224" t="s">
        <v>259</v>
      </c>
      <c r="AV53" s="57"/>
      <c r="AW53" s="128" t="s">
        <v>548</v>
      </c>
      <c r="AX53" s="57"/>
      <c r="AY53" s="141" t="s">
        <v>259</v>
      </c>
      <c r="AZ53" s="141" t="s">
        <v>259</v>
      </c>
      <c r="BA53" s="224" t="s">
        <v>259</v>
      </c>
      <c r="BB53" s="224" t="s">
        <v>259</v>
      </c>
      <c r="BC53" s="57"/>
      <c r="BD53" s="128" t="s">
        <v>548</v>
      </c>
      <c r="BE53" s="57"/>
      <c r="BF53" s="141" t="s">
        <v>259</v>
      </c>
      <c r="BG53" s="141" t="s">
        <v>259</v>
      </c>
      <c r="BH53" s="224" t="s">
        <v>259</v>
      </c>
      <c r="BI53" s="224" t="s">
        <v>259</v>
      </c>
      <c r="BJ53" s="57"/>
      <c r="BK53" s="128" t="s">
        <v>548</v>
      </c>
      <c r="BL53" s="57"/>
      <c r="BM53" s="141" t="s">
        <v>259</v>
      </c>
      <c r="BN53" s="141" t="s">
        <v>259</v>
      </c>
      <c r="BO53" s="259" t="s">
        <v>259</v>
      </c>
      <c r="BP53" s="259" t="s">
        <v>259</v>
      </c>
      <c r="BQ53" s="57"/>
      <c r="BR53" s="128" t="s">
        <v>548</v>
      </c>
      <c r="BS53" s="208"/>
      <c r="BT53" s="141" t="s">
        <v>259</v>
      </c>
      <c r="BU53" s="141" t="s">
        <v>259</v>
      </c>
      <c r="BV53" s="259" t="s">
        <v>259</v>
      </c>
      <c r="BW53" s="259" t="s">
        <v>259</v>
      </c>
      <c r="BX53" s="57"/>
      <c r="BY53" s="128" t="s">
        <v>548</v>
      </c>
      <c r="BZ53" s="57"/>
      <c r="CA53" s="141" t="s">
        <v>259</v>
      </c>
      <c r="CB53" s="141" t="s">
        <v>259</v>
      </c>
      <c r="CC53" s="259" t="s">
        <v>259</v>
      </c>
      <c r="CD53" s="259" t="s">
        <v>259</v>
      </c>
      <c r="CE53" s="57"/>
      <c r="CF53" s="128" t="s">
        <v>548</v>
      </c>
      <c r="CG53" s="57"/>
      <c r="CH53" s="141" t="s">
        <v>259</v>
      </c>
      <c r="CI53" s="141" t="s">
        <v>259</v>
      </c>
      <c r="CJ53" s="259" t="s">
        <v>259</v>
      </c>
      <c r="CK53" s="259" t="s">
        <v>259</v>
      </c>
      <c r="CL53" s="57"/>
      <c r="CM53" s="128" t="s">
        <v>548</v>
      </c>
      <c r="CN53" s="57"/>
      <c r="CO53" s="141" t="s">
        <v>259</v>
      </c>
      <c r="CP53" s="141" t="s">
        <v>259</v>
      </c>
      <c r="CQ53" s="259" t="s">
        <v>259</v>
      </c>
      <c r="CR53" s="259" t="s">
        <v>259</v>
      </c>
      <c r="CS53" s="57"/>
      <c r="CT53" s="128" t="s">
        <v>548</v>
      </c>
      <c r="CU53" s="57"/>
    </row>
    <row r="54" spans="1:99" ht="105.75" customHeight="1" thickBot="1" x14ac:dyDescent="0.3">
      <c r="A54" s="2"/>
      <c r="B54" s="475"/>
      <c r="C54" s="476"/>
      <c r="D54" s="518"/>
      <c r="E54" s="502"/>
      <c r="F54" s="439"/>
      <c r="G54" s="528"/>
      <c r="H54" s="515"/>
      <c r="I54" s="505">
        <v>28</v>
      </c>
      <c r="J54" s="453" t="s">
        <v>453</v>
      </c>
      <c r="K54" s="358" t="s">
        <v>125</v>
      </c>
      <c r="L54" s="151" t="s">
        <v>126</v>
      </c>
      <c r="M54" s="32" t="s">
        <v>127</v>
      </c>
      <c r="N54" s="61" t="s">
        <v>250</v>
      </c>
      <c r="O54" s="56"/>
      <c r="P54" s="103" t="s">
        <v>259</v>
      </c>
      <c r="Q54" s="103" t="s">
        <v>259</v>
      </c>
      <c r="R54" s="109" t="s">
        <v>259</v>
      </c>
      <c r="S54" s="109" t="str">
        <f t="shared" ref="S54:S60" si="142">+R54</f>
        <v>N/A</v>
      </c>
      <c r="T54" s="73" t="s">
        <v>259</v>
      </c>
      <c r="U54" s="104" t="s">
        <v>260</v>
      </c>
      <c r="V54" s="105"/>
      <c r="W54" s="103" t="s">
        <v>259</v>
      </c>
      <c r="X54" s="103" t="s">
        <v>259</v>
      </c>
      <c r="Y54" s="109" t="s">
        <v>259</v>
      </c>
      <c r="Z54" s="109" t="str">
        <f t="shared" ref="Z54:Z60" si="143">+Y54</f>
        <v>N/A</v>
      </c>
      <c r="AA54" s="106" t="s">
        <v>259</v>
      </c>
      <c r="AB54" s="107" t="s">
        <v>260</v>
      </c>
      <c r="AC54" s="85">
        <f t="shared" ref="AC54:AC63" si="144">1/$AC$92</f>
        <v>1.9230769230769232E-2</v>
      </c>
      <c r="AD54" s="108">
        <v>3</v>
      </c>
      <c r="AE54" s="66">
        <v>3</v>
      </c>
      <c r="AF54" s="109">
        <f>+AD54/AE54</f>
        <v>1</v>
      </c>
      <c r="AG54" s="109">
        <f t="shared" ref="AG54:AG55" si="145">+AF54</f>
        <v>1</v>
      </c>
      <c r="AH54" s="94">
        <f>+AC54*AG54</f>
        <v>1.9230769230769232E-2</v>
      </c>
      <c r="AI54" s="110" t="s">
        <v>317</v>
      </c>
      <c r="AJ54" s="85">
        <f t="shared" ref="AJ54:AJ63" si="146">1/$AJ$92</f>
        <v>1.9230769230769232E-2</v>
      </c>
      <c r="AK54" s="108">
        <v>3</v>
      </c>
      <c r="AL54" s="66">
        <v>3</v>
      </c>
      <c r="AM54" s="109">
        <f>+AK54/AL54</f>
        <v>1</v>
      </c>
      <c r="AN54" s="109">
        <f t="shared" ref="AN54:AN55" si="147">+AM54</f>
        <v>1</v>
      </c>
      <c r="AO54" s="94">
        <f>+AJ54*AN54</f>
        <v>1.9230769230769232E-2</v>
      </c>
      <c r="AP54" s="189" t="s">
        <v>317</v>
      </c>
      <c r="AQ54" s="208"/>
      <c r="AR54" s="141" t="s">
        <v>259</v>
      </c>
      <c r="AS54" s="141" t="s">
        <v>259</v>
      </c>
      <c r="AT54" s="224" t="s">
        <v>259</v>
      </c>
      <c r="AU54" s="224" t="s">
        <v>259</v>
      </c>
      <c r="AV54" s="57"/>
      <c r="AW54" s="91" t="s">
        <v>660</v>
      </c>
      <c r="AX54" s="57"/>
      <c r="AY54" s="85">
        <v>1</v>
      </c>
      <c r="AZ54" s="85">
        <v>1</v>
      </c>
      <c r="BA54" s="109">
        <f t="shared" ref="BA54:BA60" si="148">+AY54/AZ54</f>
        <v>1</v>
      </c>
      <c r="BB54" s="109">
        <f t="shared" ref="BB54:BB60" si="149">+BA54</f>
        <v>1</v>
      </c>
      <c r="BC54" s="57"/>
      <c r="BD54" s="91" t="s">
        <v>661</v>
      </c>
      <c r="BE54" s="161">
        <f>1/$BE$92</f>
        <v>1.7241379310344827E-2</v>
      </c>
      <c r="BF54" s="85">
        <v>1</v>
      </c>
      <c r="BG54" s="85">
        <v>1</v>
      </c>
      <c r="BH54" s="109">
        <f t="shared" ref="BH54:BH60" si="150">+BF54/BG54</f>
        <v>1</v>
      </c>
      <c r="BI54" s="109">
        <f t="shared" ref="BI54:BI55" si="151">+BH54</f>
        <v>1</v>
      </c>
      <c r="BJ54" s="86">
        <f>+BE54*BI54</f>
        <v>1.7241379310344827E-2</v>
      </c>
      <c r="BK54" s="91" t="s">
        <v>662</v>
      </c>
      <c r="BL54" s="244">
        <f>1/$BL$92</f>
        <v>1.6949152542372881E-2</v>
      </c>
      <c r="BM54" s="85">
        <f>+BF54+AY54</f>
        <v>2</v>
      </c>
      <c r="BN54" s="85">
        <f>+BG54+AZ54</f>
        <v>2</v>
      </c>
      <c r="BO54" s="253">
        <f t="shared" ref="BO54:BO60" si="152">+BM54/BN54</f>
        <v>1</v>
      </c>
      <c r="BP54" s="253">
        <v>1</v>
      </c>
      <c r="BQ54" s="86">
        <f>+BL54*BP54</f>
        <v>1.6949152542372881E-2</v>
      </c>
      <c r="BR54" s="91" t="s">
        <v>663</v>
      </c>
      <c r="BS54" s="317">
        <f>1/$BS$92</f>
        <v>1.8181818181818181E-2</v>
      </c>
      <c r="BT54" s="141">
        <v>1</v>
      </c>
      <c r="BU54" s="141">
        <v>1</v>
      </c>
      <c r="BV54" s="253">
        <f>+BT54/BU54</f>
        <v>1</v>
      </c>
      <c r="BW54" s="253">
        <f>+BV54</f>
        <v>1</v>
      </c>
      <c r="BX54" s="318">
        <f t="shared" ref="BX54:BX57" si="153">+BW54*BS54</f>
        <v>1.8181818181818181E-2</v>
      </c>
      <c r="BY54" s="128" t="s">
        <v>787</v>
      </c>
      <c r="BZ54" s="57"/>
      <c r="CA54" s="141" t="s">
        <v>259</v>
      </c>
      <c r="CB54" s="141" t="s">
        <v>259</v>
      </c>
      <c r="CC54" s="259" t="s">
        <v>259</v>
      </c>
      <c r="CD54" s="259" t="s">
        <v>259</v>
      </c>
      <c r="CE54" s="57"/>
      <c r="CF54" s="128" t="s">
        <v>788</v>
      </c>
      <c r="CG54" s="161">
        <f>1/$CG$92</f>
        <v>1.6949152542372881E-2</v>
      </c>
      <c r="CH54" s="85">
        <v>2</v>
      </c>
      <c r="CI54" s="85">
        <v>2</v>
      </c>
      <c r="CJ54" s="109">
        <f>+CH54/CI54</f>
        <v>1</v>
      </c>
      <c r="CK54" s="109">
        <f>+CJ54</f>
        <v>1</v>
      </c>
      <c r="CL54" s="329">
        <f>+CG54*CK54</f>
        <v>1.6949152542372881E-2</v>
      </c>
      <c r="CM54" s="110" t="s">
        <v>789</v>
      </c>
      <c r="CN54" s="317">
        <f>1/$CN$92</f>
        <v>1.6393442622950821E-2</v>
      </c>
      <c r="CO54" s="85">
        <f>+CH54+BT54</f>
        <v>3</v>
      </c>
      <c r="CP54" s="85">
        <f>+CI54+BU54</f>
        <v>3</v>
      </c>
      <c r="CQ54" s="253">
        <f>+CO54/CP54</f>
        <v>1</v>
      </c>
      <c r="CR54" s="253">
        <f>+CQ54</f>
        <v>1</v>
      </c>
      <c r="CS54" s="86">
        <f>+CN54*CR54</f>
        <v>1.6393442622950821E-2</v>
      </c>
      <c r="CT54" s="128" t="s">
        <v>790</v>
      </c>
      <c r="CU54" s="343" t="s">
        <v>895</v>
      </c>
    </row>
    <row r="55" spans="1:99" ht="124.5" customHeight="1" thickBot="1" x14ac:dyDescent="0.3">
      <c r="A55" s="2"/>
      <c r="B55" s="475"/>
      <c r="C55" s="476"/>
      <c r="D55" s="518"/>
      <c r="E55" s="502"/>
      <c r="F55" s="439"/>
      <c r="G55" s="180"/>
      <c r="H55" s="20"/>
      <c r="I55" s="466"/>
      <c r="J55" s="471"/>
      <c r="K55" s="359" t="s">
        <v>128</v>
      </c>
      <c r="L55" s="151" t="s">
        <v>126</v>
      </c>
      <c r="M55" s="32" t="s">
        <v>127</v>
      </c>
      <c r="N55" s="61" t="s">
        <v>250</v>
      </c>
      <c r="O55" s="56"/>
      <c r="P55" s="103" t="s">
        <v>259</v>
      </c>
      <c r="Q55" s="103" t="s">
        <v>259</v>
      </c>
      <c r="R55" s="109" t="s">
        <v>259</v>
      </c>
      <c r="S55" s="109" t="str">
        <f t="shared" si="142"/>
        <v>N/A</v>
      </c>
      <c r="T55" s="73" t="s">
        <v>259</v>
      </c>
      <c r="U55" s="104" t="s">
        <v>260</v>
      </c>
      <c r="V55" s="111"/>
      <c r="W55" s="103" t="s">
        <v>259</v>
      </c>
      <c r="X55" s="103" t="s">
        <v>259</v>
      </c>
      <c r="Y55" s="109" t="s">
        <v>259</v>
      </c>
      <c r="Z55" s="109" t="str">
        <f t="shared" si="143"/>
        <v>N/A</v>
      </c>
      <c r="AA55" s="106" t="s">
        <v>259</v>
      </c>
      <c r="AB55" s="107" t="s">
        <v>260</v>
      </c>
      <c r="AC55" s="85">
        <f t="shared" si="144"/>
        <v>1.9230769230769232E-2</v>
      </c>
      <c r="AD55" s="108">
        <v>3</v>
      </c>
      <c r="AE55" s="108">
        <v>3</v>
      </c>
      <c r="AF55" s="109">
        <f t="shared" ref="AF55:AF60" si="154">+AD55/AE55</f>
        <v>1</v>
      </c>
      <c r="AG55" s="109">
        <f t="shared" si="145"/>
        <v>1</v>
      </c>
      <c r="AH55" s="94">
        <f t="shared" ref="AH55:AH60" si="155">+AG55*AC55</f>
        <v>1.9230769230769232E-2</v>
      </c>
      <c r="AI55" s="112" t="s">
        <v>318</v>
      </c>
      <c r="AJ55" s="85">
        <f t="shared" si="146"/>
        <v>1.9230769230769232E-2</v>
      </c>
      <c r="AK55" s="108">
        <v>3</v>
      </c>
      <c r="AL55" s="108">
        <v>3</v>
      </c>
      <c r="AM55" s="109">
        <f t="shared" ref="AM55:AM60" si="156">+AK55/AL55</f>
        <v>1</v>
      </c>
      <c r="AN55" s="109">
        <f t="shared" si="147"/>
        <v>1</v>
      </c>
      <c r="AO55" s="94">
        <f t="shared" ref="AO55:AO60" si="157">+AN55*AJ55</f>
        <v>1.9230769230769232E-2</v>
      </c>
      <c r="AP55" s="190" t="s">
        <v>318</v>
      </c>
      <c r="AQ55" s="208"/>
      <c r="AR55" s="141" t="s">
        <v>259</v>
      </c>
      <c r="AS55" s="141" t="s">
        <v>259</v>
      </c>
      <c r="AT55" s="224" t="s">
        <v>259</v>
      </c>
      <c r="AU55" s="224" t="s">
        <v>259</v>
      </c>
      <c r="AV55" s="57"/>
      <c r="AW55" s="91" t="s">
        <v>664</v>
      </c>
      <c r="AX55" s="57"/>
      <c r="AY55" s="85">
        <v>1</v>
      </c>
      <c r="AZ55" s="85">
        <v>1</v>
      </c>
      <c r="BA55" s="109">
        <f t="shared" si="148"/>
        <v>1</v>
      </c>
      <c r="BB55" s="109">
        <f t="shared" si="149"/>
        <v>1</v>
      </c>
      <c r="BC55" s="57"/>
      <c r="BD55" s="91" t="s">
        <v>665</v>
      </c>
      <c r="BE55" s="161">
        <f>1/$BE$92</f>
        <v>1.7241379310344827E-2</v>
      </c>
      <c r="BF55" s="85">
        <v>1</v>
      </c>
      <c r="BG55" s="85">
        <v>1</v>
      </c>
      <c r="BH55" s="109">
        <f t="shared" si="150"/>
        <v>1</v>
      </c>
      <c r="BI55" s="109">
        <f t="shared" si="151"/>
        <v>1</v>
      </c>
      <c r="BJ55" s="86">
        <f>+BE55*BI55</f>
        <v>1.7241379310344827E-2</v>
      </c>
      <c r="BK55" s="91" t="s">
        <v>666</v>
      </c>
      <c r="BL55" s="244">
        <f>1/$BL$92</f>
        <v>1.6949152542372881E-2</v>
      </c>
      <c r="BM55" s="85">
        <f>+BF55+AY55</f>
        <v>2</v>
      </c>
      <c r="BN55" s="85">
        <f>+BG55+AZ55</f>
        <v>2</v>
      </c>
      <c r="BO55" s="253">
        <f t="shared" si="152"/>
        <v>1</v>
      </c>
      <c r="BP55" s="253">
        <v>1</v>
      </c>
      <c r="BQ55" s="86">
        <f>+BL55*BP55</f>
        <v>1.6949152542372881E-2</v>
      </c>
      <c r="BR55" s="91" t="s">
        <v>667</v>
      </c>
      <c r="BS55" s="317">
        <f>1/$BS$92</f>
        <v>1.8181818181818181E-2</v>
      </c>
      <c r="BT55" s="141">
        <v>4</v>
      </c>
      <c r="BU55" s="141">
        <v>4</v>
      </c>
      <c r="BV55" s="253">
        <f>+BT55/BU55</f>
        <v>1</v>
      </c>
      <c r="BW55" s="253">
        <f>+BV55</f>
        <v>1</v>
      </c>
      <c r="BX55" s="318">
        <f t="shared" si="153"/>
        <v>1.8181818181818181E-2</v>
      </c>
      <c r="BY55" s="123" t="s">
        <v>791</v>
      </c>
      <c r="BZ55" s="91">
        <f>1/$BZ$92</f>
        <v>1.8518518518518517E-2</v>
      </c>
      <c r="CA55" s="85">
        <v>3</v>
      </c>
      <c r="CB55" s="85">
        <v>3</v>
      </c>
      <c r="CC55" s="109">
        <f>+CA55/CB55</f>
        <v>1</v>
      </c>
      <c r="CD55" s="109">
        <f>+CC55</f>
        <v>1</v>
      </c>
      <c r="CE55" s="86">
        <f>+BZ55*CD55</f>
        <v>1.8518518518518517E-2</v>
      </c>
      <c r="CF55" s="123" t="s">
        <v>792</v>
      </c>
      <c r="CG55" s="161">
        <f>1/$CG$92</f>
        <v>1.6949152542372881E-2</v>
      </c>
      <c r="CH55" s="85">
        <v>6</v>
      </c>
      <c r="CI55" s="85">
        <v>6</v>
      </c>
      <c r="CJ55" s="109">
        <f>+CH55/CI55</f>
        <v>1</v>
      </c>
      <c r="CK55" s="109">
        <f>+CJ55</f>
        <v>1</v>
      </c>
      <c r="CL55" s="329">
        <f>+CG55*CK55</f>
        <v>1.6949152542372881E-2</v>
      </c>
      <c r="CM55" s="110" t="s">
        <v>793</v>
      </c>
      <c r="CN55" s="317">
        <f>1/$CN$92</f>
        <v>1.6393442622950821E-2</v>
      </c>
      <c r="CO55" s="85">
        <f>+CH55+CA55+BT55</f>
        <v>13</v>
      </c>
      <c r="CP55" s="85">
        <f>+CI55+CB55+BU55</f>
        <v>13</v>
      </c>
      <c r="CQ55" s="253">
        <f>+CO55/CP55</f>
        <v>1</v>
      </c>
      <c r="CR55" s="253">
        <f>+CQ55</f>
        <v>1</v>
      </c>
      <c r="CS55" s="86">
        <f>+CN55*CR55</f>
        <v>1.6393442622950821E-2</v>
      </c>
      <c r="CT55" s="288" t="s">
        <v>797</v>
      </c>
      <c r="CU55" s="343" t="s">
        <v>895</v>
      </c>
    </row>
    <row r="56" spans="1:99" ht="124.5" customHeight="1" thickBot="1" x14ac:dyDescent="0.3">
      <c r="A56" s="2"/>
      <c r="B56" s="475"/>
      <c r="C56" s="476"/>
      <c r="D56" s="518"/>
      <c r="E56" s="502"/>
      <c r="F56" s="439"/>
      <c r="G56" s="180"/>
      <c r="H56" s="20"/>
      <c r="I56" s="466"/>
      <c r="J56" s="471"/>
      <c r="K56" s="359" t="s">
        <v>129</v>
      </c>
      <c r="L56" s="151" t="s">
        <v>126</v>
      </c>
      <c r="M56" s="32" t="s">
        <v>127</v>
      </c>
      <c r="N56" s="61" t="s">
        <v>250</v>
      </c>
      <c r="O56" s="56"/>
      <c r="P56" s="103" t="s">
        <v>259</v>
      </c>
      <c r="Q56" s="103" t="s">
        <v>259</v>
      </c>
      <c r="R56" s="109" t="s">
        <v>259</v>
      </c>
      <c r="S56" s="109" t="str">
        <f t="shared" si="142"/>
        <v>N/A</v>
      </c>
      <c r="T56" s="73" t="s">
        <v>259</v>
      </c>
      <c r="U56" s="104" t="s">
        <v>260</v>
      </c>
      <c r="V56" s="111"/>
      <c r="W56" s="103" t="s">
        <v>259</v>
      </c>
      <c r="X56" s="103" t="s">
        <v>259</v>
      </c>
      <c r="Y56" s="109" t="s">
        <v>259</v>
      </c>
      <c r="Z56" s="109" t="str">
        <f t="shared" si="143"/>
        <v>N/A</v>
      </c>
      <c r="AA56" s="106" t="s">
        <v>259</v>
      </c>
      <c r="AB56" s="107" t="s">
        <v>260</v>
      </c>
      <c r="AC56" s="85">
        <f t="shared" si="144"/>
        <v>1.9230769230769232E-2</v>
      </c>
      <c r="AD56" s="108">
        <v>0</v>
      </c>
      <c r="AE56" s="108">
        <v>2</v>
      </c>
      <c r="AF56" s="109">
        <f t="shared" si="154"/>
        <v>0</v>
      </c>
      <c r="AG56" s="109">
        <v>1</v>
      </c>
      <c r="AH56" s="94">
        <f t="shared" si="155"/>
        <v>1.9230769230769232E-2</v>
      </c>
      <c r="AI56" s="112" t="s">
        <v>319</v>
      </c>
      <c r="AJ56" s="85">
        <f t="shared" si="146"/>
        <v>1.9230769230769232E-2</v>
      </c>
      <c r="AK56" s="108">
        <v>0</v>
      </c>
      <c r="AL56" s="108">
        <v>2</v>
      </c>
      <c r="AM56" s="109">
        <f t="shared" si="156"/>
        <v>0</v>
      </c>
      <c r="AN56" s="109">
        <v>1</v>
      </c>
      <c r="AO56" s="94">
        <f t="shared" si="157"/>
        <v>1.9230769230769232E-2</v>
      </c>
      <c r="AP56" s="190" t="s">
        <v>319</v>
      </c>
      <c r="AQ56" s="208"/>
      <c r="AR56" s="141" t="s">
        <v>259</v>
      </c>
      <c r="AS56" s="141" t="s">
        <v>259</v>
      </c>
      <c r="AT56" s="224" t="s">
        <v>259</v>
      </c>
      <c r="AU56" s="224" t="s">
        <v>259</v>
      </c>
      <c r="AV56" s="57"/>
      <c r="AW56" s="91" t="s">
        <v>668</v>
      </c>
      <c r="AX56" s="57"/>
      <c r="AY56" s="141" t="s">
        <v>259</v>
      </c>
      <c r="AZ56" s="141" t="s">
        <v>259</v>
      </c>
      <c r="BA56" s="224" t="s">
        <v>259</v>
      </c>
      <c r="BB56" s="224" t="s">
        <v>259</v>
      </c>
      <c r="BC56" s="57"/>
      <c r="BD56" s="91" t="s">
        <v>668</v>
      </c>
      <c r="BE56" s="57"/>
      <c r="BF56" s="141" t="s">
        <v>259</v>
      </c>
      <c r="BG56" s="141" t="s">
        <v>259</v>
      </c>
      <c r="BH56" s="224" t="s">
        <v>259</v>
      </c>
      <c r="BI56" s="224" t="s">
        <v>259</v>
      </c>
      <c r="BJ56" s="57"/>
      <c r="BK56" s="91" t="s">
        <v>668</v>
      </c>
      <c r="BL56" s="57"/>
      <c r="BM56" s="141" t="s">
        <v>259</v>
      </c>
      <c r="BN56" s="141" t="s">
        <v>259</v>
      </c>
      <c r="BO56" s="259" t="s">
        <v>259</v>
      </c>
      <c r="BP56" s="259" t="s">
        <v>259</v>
      </c>
      <c r="BQ56" s="57"/>
      <c r="BR56" s="91" t="s">
        <v>668</v>
      </c>
      <c r="BS56" s="317">
        <f>1/$BS$92</f>
        <v>1.8181818181818181E-2</v>
      </c>
      <c r="BT56" s="141">
        <v>3</v>
      </c>
      <c r="BU56" s="141">
        <v>3</v>
      </c>
      <c r="BV56" s="253">
        <f>+BT56/BU56</f>
        <v>1</v>
      </c>
      <c r="BW56" s="253">
        <f>+BV56</f>
        <v>1</v>
      </c>
      <c r="BX56" s="318">
        <f t="shared" si="153"/>
        <v>1.8181818181818181E-2</v>
      </c>
      <c r="BY56" s="123" t="s">
        <v>794</v>
      </c>
      <c r="BZ56" s="91">
        <f>1/$BZ$92</f>
        <v>1.8518518518518517E-2</v>
      </c>
      <c r="CA56" s="141">
        <v>3</v>
      </c>
      <c r="CB56" s="141">
        <v>3</v>
      </c>
      <c r="CC56" s="253">
        <f>+CA56/CB56</f>
        <v>1</v>
      </c>
      <c r="CD56" s="253">
        <f>+CC56</f>
        <v>1</v>
      </c>
      <c r="CE56" s="86">
        <f>+BZ56*CD56</f>
        <v>1.8518518518518517E-2</v>
      </c>
      <c r="CF56" s="123" t="s">
        <v>795</v>
      </c>
      <c r="CG56" s="161">
        <f>1/$CG$92</f>
        <v>1.6949152542372881E-2</v>
      </c>
      <c r="CH56" s="141">
        <v>2</v>
      </c>
      <c r="CI56" s="141">
        <v>2</v>
      </c>
      <c r="CJ56" s="109">
        <f>+CH56/CI56</f>
        <v>1</v>
      </c>
      <c r="CK56" s="109">
        <f>+CJ56</f>
        <v>1</v>
      </c>
      <c r="CL56" s="329">
        <f>+CG56*CK56</f>
        <v>1.6949152542372881E-2</v>
      </c>
      <c r="CM56" s="123" t="s">
        <v>796</v>
      </c>
      <c r="CN56" s="317">
        <f>1/$CN$92</f>
        <v>1.6393442622950821E-2</v>
      </c>
      <c r="CO56" s="141">
        <f>+CH56+CA56+BT56</f>
        <v>8</v>
      </c>
      <c r="CP56" s="141">
        <f>+CI56+CB56+BU56</f>
        <v>8</v>
      </c>
      <c r="CQ56" s="109">
        <f>+CO56/CP56</f>
        <v>1</v>
      </c>
      <c r="CR56" s="109">
        <f>+CQ56</f>
        <v>1</v>
      </c>
      <c r="CS56" s="86">
        <f>+CN56*CR56</f>
        <v>1.6393442622950821E-2</v>
      </c>
      <c r="CT56" s="288" t="s">
        <v>797</v>
      </c>
      <c r="CU56" s="343" t="s">
        <v>895</v>
      </c>
    </row>
    <row r="57" spans="1:99" ht="120" customHeight="1" thickBot="1" x14ac:dyDescent="0.3">
      <c r="A57" s="2"/>
      <c r="B57" s="475"/>
      <c r="C57" s="476"/>
      <c r="D57" s="518"/>
      <c r="E57" s="502"/>
      <c r="F57" s="439"/>
      <c r="G57" s="180"/>
      <c r="H57" s="20"/>
      <c r="I57" s="466"/>
      <c r="J57" s="471"/>
      <c r="K57" s="359" t="s">
        <v>130</v>
      </c>
      <c r="L57" s="151" t="s">
        <v>126</v>
      </c>
      <c r="M57" s="32" t="s">
        <v>127</v>
      </c>
      <c r="N57" s="61" t="s">
        <v>250</v>
      </c>
      <c r="O57" s="56"/>
      <c r="P57" s="103" t="s">
        <v>259</v>
      </c>
      <c r="Q57" s="103" t="s">
        <v>259</v>
      </c>
      <c r="R57" s="109" t="s">
        <v>259</v>
      </c>
      <c r="S57" s="109" t="str">
        <f t="shared" si="142"/>
        <v>N/A</v>
      </c>
      <c r="T57" s="73" t="s">
        <v>259</v>
      </c>
      <c r="U57" s="104" t="s">
        <v>260</v>
      </c>
      <c r="V57" s="111"/>
      <c r="W57" s="103" t="s">
        <v>259</v>
      </c>
      <c r="X57" s="103" t="s">
        <v>259</v>
      </c>
      <c r="Y57" s="109" t="s">
        <v>259</v>
      </c>
      <c r="Z57" s="109" t="str">
        <f t="shared" si="143"/>
        <v>N/A</v>
      </c>
      <c r="AA57" s="106" t="s">
        <v>259</v>
      </c>
      <c r="AB57" s="107" t="s">
        <v>260</v>
      </c>
      <c r="AC57" s="85">
        <f t="shared" si="144"/>
        <v>1.9230769230769232E-2</v>
      </c>
      <c r="AD57" s="108">
        <v>1</v>
      </c>
      <c r="AE57" s="108">
        <v>4</v>
      </c>
      <c r="AF57" s="109">
        <f t="shared" si="154"/>
        <v>0.25</v>
      </c>
      <c r="AG57" s="109">
        <v>1</v>
      </c>
      <c r="AH57" s="94">
        <f t="shared" si="155"/>
        <v>1.9230769230769232E-2</v>
      </c>
      <c r="AI57" s="112" t="s">
        <v>320</v>
      </c>
      <c r="AJ57" s="85">
        <f t="shared" si="146"/>
        <v>1.9230769230769232E-2</v>
      </c>
      <c r="AK57" s="108">
        <v>1</v>
      </c>
      <c r="AL57" s="108">
        <v>4</v>
      </c>
      <c r="AM57" s="109">
        <f t="shared" si="156"/>
        <v>0.25</v>
      </c>
      <c r="AN57" s="109">
        <v>1</v>
      </c>
      <c r="AO57" s="94">
        <f t="shared" si="157"/>
        <v>1.9230769230769232E-2</v>
      </c>
      <c r="AP57" s="190" t="s">
        <v>320</v>
      </c>
      <c r="AQ57" s="208"/>
      <c r="AR57" s="141" t="s">
        <v>259</v>
      </c>
      <c r="AS57" s="141" t="s">
        <v>259</v>
      </c>
      <c r="AT57" s="224" t="s">
        <v>259</v>
      </c>
      <c r="AU57" s="224" t="s">
        <v>259</v>
      </c>
      <c r="AV57" s="57"/>
      <c r="AW57" s="91" t="s">
        <v>670</v>
      </c>
      <c r="AX57" s="57"/>
      <c r="AY57" s="141" t="s">
        <v>259</v>
      </c>
      <c r="AZ57" s="141" t="s">
        <v>259</v>
      </c>
      <c r="BA57" s="224" t="s">
        <v>259</v>
      </c>
      <c r="BB57" s="224" t="s">
        <v>259</v>
      </c>
      <c r="BC57" s="57"/>
      <c r="BD57" s="91" t="s">
        <v>670</v>
      </c>
      <c r="BE57" s="57"/>
      <c r="BF57" s="141" t="s">
        <v>259</v>
      </c>
      <c r="BG57" s="141" t="s">
        <v>259</v>
      </c>
      <c r="BH57" s="224" t="s">
        <v>259</v>
      </c>
      <c r="BI57" s="224" t="s">
        <v>259</v>
      </c>
      <c r="BJ57" s="57"/>
      <c r="BK57" s="91" t="s">
        <v>670</v>
      </c>
      <c r="BL57" s="57"/>
      <c r="BM57" s="141" t="s">
        <v>259</v>
      </c>
      <c r="BN57" s="141" t="s">
        <v>259</v>
      </c>
      <c r="BO57" s="259" t="s">
        <v>259</v>
      </c>
      <c r="BP57" s="259" t="s">
        <v>259</v>
      </c>
      <c r="BQ57" s="57"/>
      <c r="BR57" s="91" t="s">
        <v>670</v>
      </c>
      <c r="BS57" s="317">
        <f>1/$BS$92</f>
        <v>1.8181818181818181E-2</v>
      </c>
      <c r="BT57" s="141">
        <v>3</v>
      </c>
      <c r="BU57" s="141">
        <v>3</v>
      </c>
      <c r="BV57" s="253">
        <f>+BT57/BU57</f>
        <v>1</v>
      </c>
      <c r="BW57" s="253">
        <f>+BV57</f>
        <v>1</v>
      </c>
      <c r="BX57" s="318">
        <f t="shared" si="153"/>
        <v>1.8181818181818181E-2</v>
      </c>
      <c r="BY57" s="123" t="s">
        <v>798</v>
      </c>
      <c r="BZ57" s="91"/>
      <c r="CA57" s="141" t="s">
        <v>259</v>
      </c>
      <c r="CB57" s="141" t="s">
        <v>259</v>
      </c>
      <c r="CC57" s="259" t="s">
        <v>259</v>
      </c>
      <c r="CD57" s="259" t="s">
        <v>259</v>
      </c>
      <c r="CE57" s="57"/>
      <c r="CF57" s="112" t="s">
        <v>799</v>
      </c>
      <c r="CG57" s="161">
        <f>1/$CG$92</f>
        <v>1.6949152542372881E-2</v>
      </c>
      <c r="CH57" s="141">
        <v>1</v>
      </c>
      <c r="CI57" s="141">
        <v>1</v>
      </c>
      <c r="CJ57" s="109">
        <f>+CH57/CI57</f>
        <v>1</v>
      </c>
      <c r="CK57" s="109">
        <f>+CJ57</f>
        <v>1</v>
      </c>
      <c r="CL57" s="329">
        <f>+CG57*CK57</f>
        <v>1.6949152542372881E-2</v>
      </c>
      <c r="CM57" s="123" t="s">
        <v>800</v>
      </c>
      <c r="CN57" s="317">
        <f>1/$CN$92</f>
        <v>1.6393442622950821E-2</v>
      </c>
      <c r="CO57" s="141">
        <f>+CH57+BT57</f>
        <v>4</v>
      </c>
      <c r="CP57" s="141">
        <f>+CI57+BU57</f>
        <v>4</v>
      </c>
      <c r="CQ57" s="109">
        <f>+CO57/CP57</f>
        <v>1</v>
      </c>
      <c r="CR57" s="109">
        <f>+CQ57</f>
        <v>1</v>
      </c>
      <c r="CS57" s="86">
        <f>+CN57*CR57</f>
        <v>1.6393442622950821E-2</v>
      </c>
      <c r="CT57" s="288" t="s">
        <v>797</v>
      </c>
      <c r="CU57" s="343" t="s">
        <v>895</v>
      </c>
    </row>
    <row r="58" spans="1:99" ht="105.75" hidden="1" customHeight="1" thickBot="1" x14ac:dyDescent="0.3">
      <c r="A58" s="2"/>
      <c r="B58" s="475"/>
      <c r="C58" s="476"/>
      <c r="D58" s="518"/>
      <c r="E58" s="502"/>
      <c r="F58" s="439"/>
      <c r="G58" s="180"/>
      <c r="H58" s="20"/>
      <c r="I58" s="466"/>
      <c r="J58" s="471"/>
      <c r="K58" s="359" t="s">
        <v>131</v>
      </c>
      <c r="L58" s="151" t="s">
        <v>126</v>
      </c>
      <c r="M58" s="32" t="s">
        <v>127</v>
      </c>
      <c r="N58" s="61" t="s">
        <v>250</v>
      </c>
      <c r="O58" s="56"/>
      <c r="P58" s="103" t="s">
        <v>259</v>
      </c>
      <c r="Q58" s="103" t="s">
        <v>259</v>
      </c>
      <c r="R58" s="109" t="s">
        <v>259</v>
      </c>
      <c r="S58" s="109" t="str">
        <f t="shared" si="142"/>
        <v>N/A</v>
      </c>
      <c r="T58" s="73" t="s">
        <v>259</v>
      </c>
      <c r="U58" s="104" t="s">
        <v>260</v>
      </c>
      <c r="V58" s="111"/>
      <c r="W58" s="103" t="s">
        <v>259</v>
      </c>
      <c r="X58" s="103" t="s">
        <v>259</v>
      </c>
      <c r="Y58" s="109" t="s">
        <v>259</v>
      </c>
      <c r="Z58" s="109" t="str">
        <f t="shared" si="143"/>
        <v>N/A</v>
      </c>
      <c r="AA58" s="73" t="s">
        <v>259</v>
      </c>
      <c r="AB58" s="113" t="s">
        <v>260</v>
      </c>
      <c r="AC58" s="85">
        <f t="shared" si="144"/>
        <v>1.9230769230769232E-2</v>
      </c>
      <c r="AD58" s="108">
        <v>1</v>
      </c>
      <c r="AE58" s="108">
        <v>4</v>
      </c>
      <c r="AF58" s="109">
        <f t="shared" si="154"/>
        <v>0.25</v>
      </c>
      <c r="AG58" s="109">
        <v>1</v>
      </c>
      <c r="AH58" s="94">
        <f t="shared" si="155"/>
        <v>1.9230769230769232E-2</v>
      </c>
      <c r="AI58" s="112" t="s">
        <v>320</v>
      </c>
      <c r="AJ58" s="85">
        <f t="shared" si="146"/>
        <v>1.9230769230769232E-2</v>
      </c>
      <c r="AK58" s="108">
        <v>1</v>
      </c>
      <c r="AL58" s="108">
        <v>4</v>
      </c>
      <c r="AM58" s="109">
        <f t="shared" si="156"/>
        <v>0.25</v>
      </c>
      <c r="AN58" s="109">
        <v>1</v>
      </c>
      <c r="AO58" s="94">
        <f t="shared" si="157"/>
        <v>1.9230769230769232E-2</v>
      </c>
      <c r="AP58" s="190" t="s">
        <v>320</v>
      </c>
      <c r="AQ58" s="208"/>
      <c r="AR58" s="141" t="s">
        <v>259</v>
      </c>
      <c r="AS58" s="141" t="s">
        <v>259</v>
      </c>
      <c r="AT58" s="224" t="s">
        <v>259</v>
      </c>
      <c r="AU58" s="224" t="s">
        <v>259</v>
      </c>
      <c r="AV58" s="57"/>
      <c r="AW58" s="91" t="s">
        <v>669</v>
      </c>
      <c r="AX58" s="57"/>
      <c r="AY58" s="141" t="s">
        <v>259</v>
      </c>
      <c r="AZ58" s="141" t="s">
        <v>259</v>
      </c>
      <c r="BA58" s="224" t="s">
        <v>259</v>
      </c>
      <c r="BB58" s="224" t="s">
        <v>259</v>
      </c>
      <c r="BC58" s="57"/>
      <c r="BD58" s="91" t="s">
        <v>669</v>
      </c>
      <c r="BE58" s="57"/>
      <c r="BF58" s="141" t="s">
        <v>259</v>
      </c>
      <c r="BG58" s="141" t="s">
        <v>259</v>
      </c>
      <c r="BH58" s="224" t="s">
        <v>259</v>
      </c>
      <c r="BI58" s="224" t="s">
        <v>259</v>
      </c>
      <c r="BJ58" s="57"/>
      <c r="BK58" s="91" t="s">
        <v>669</v>
      </c>
      <c r="BL58" s="57"/>
      <c r="BM58" s="141" t="s">
        <v>259</v>
      </c>
      <c r="BN58" s="141" t="s">
        <v>259</v>
      </c>
      <c r="BO58" s="259" t="s">
        <v>259</v>
      </c>
      <c r="BP58" s="259" t="s">
        <v>259</v>
      </c>
      <c r="BQ58" s="57"/>
      <c r="BR58" s="128" t="s">
        <v>669</v>
      </c>
      <c r="BS58" s="208"/>
      <c r="BT58" s="141" t="s">
        <v>259</v>
      </c>
      <c r="BU58" s="141" t="s">
        <v>259</v>
      </c>
      <c r="BV58" s="259" t="s">
        <v>259</v>
      </c>
      <c r="BW58" s="259" t="s">
        <v>259</v>
      </c>
      <c r="BX58" s="57"/>
      <c r="BY58" s="287" t="s">
        <v>669</v>
      </c>
      <c r="BZ58" s="57"/>
      <c r="CA58" s="141" t="s">
        <v>259</v>
      </c>
      <c r="CB58" s="141" t="s">
        <v>259</v>
      </c>
      <c r="CC58" s="259" t="s">
        <v>259</v>
      </c>
      <c r="CD58" s="259" t="s">
        <v>259</v>
      </c>
      <c r="CE58" s="57"/>
      <c r="CF58" s="287" t="s">
        <v>669</v>
      </c>
      <c r="CG58" s="57"/>
      <c r="CH58" s="141" t="s">
        <v>259</v>
      </c>
      <c r="CI58" s="141" t="s">
        <v>259</v>
      </c>
      <c r="CJ58" s="259" t="s">
        <v>259</v>
      </c>
      <c r="CK58" s="259" t="s">
        <v>259</v>
      </c>
      <c r="CL58" s="57"/>
      <c r="CM58" s="287" t="s">
        <v>669</v>
      </c>
      <c r="CN58" s="57"/>
      <c r="CO58" s="141" t="s">
        <v>259</v>
      </c>
      <c r="CP58" s="141" t="s">
        <v>259</v>
      </c>
      <c r="CQ58" s="259" t="s">
        <v>259</v>
      </c>
      <c r="CR58" s="259" t="s">
        <v>259</v>
      </c>
      <c r="CS58" s="57"/>
      <c r="CT58" s="288" t="s">
        <v>801</v>
      </c>
      <c r="CU58" s="57"/>
    </row>
    <row r="59" spans="1:99" ht="132" customHeight="1" thickBot="1" x14ac:dyDescent="0.3">
      <c r="A59" s="2"/>
      <c r="B59" s="475"/>
      <c r="C59" s="476"/>
      <c r="D59" s="518"/>
      <c r="E59" s="502"/>
      <c r="F59" s="439"/>
      <c r="G59" s="180"/>
      <c r="H59" s="20"/>
      <c r="I59" s="466"/>
      <c r="J59" s="471"/>
      <c r="K59" s="359" t="s">
        <v>132</v>
      </c>
      <c r="L59" s="151" t="s">
        <v>126</v>
      </c>
      <c r="M59" s="32" t="s">
        <v>127</v>
      </c>
      <c r="N59" s="61" t="s">
        <v>250</v>
      </c>
      <c r="O59" s="56"/>
      <c r="P59" s="103" t="s">
        <v>259</v>
      </c>
      <c r="Q59" s="103" t="s">
        <v>259</v>
      </c>
      <c r="R59" s="109" t="s">
        <v>259</v>
      </c>
      <c r="S59" s="109" t="str">
        <f t="shared" si="142"/>
        <v>N/A</v>
      </c>
      <c r="T59" s="73" t="s">
        <v>259</v>
      </c>
      <c r="U59" s="104" t="s">
        <v>260</v>
      </c>
      <c r="V59" s="111"/>
      <c r="W59" s="103" t="s">
        <v>259</v>
      </c>
      <c r="X59" s="103" t="s">
        <v>259</v>
      </c>
      <c r="Y59" s="109" t="s">
        <v>259</v>
      </c>
      <c r="Z59" s="109" t="str">
        <f t="shared" si="143"/>
        <v>N/A</v>
      </c>
      <c r="AA59" s="106" t="s">
        <v>259</v>
      </c>
      <c r="AB59" s="107" t="s">
        <v>260</v>
      </c>
      <c r="AC59" s="85">
        <f t="shared" si="144"/>
        <v>1.9230769230769232E-2</v>
      </c>
      <c r="AD59" s="108">
        <v>3</v>
      </c>
      <c r="AE59" s="108">
        <v>4</v>
      </c>
      <c r="AF59" s="109">
        <f t="shared" si="154"/>
        <v>0.75</v>
      </c>
      <c r="AG59" s="109">
        <f t="shared" ref="AG59:AG60" si="158">+AF59</f>
        <v>0.75</v>
      </c>
      <c r="AH59" s="94">
        <f t="shared" si="155"/>
        <v>1.4423076923076924E-2</v>
      </c>
      <c r="AI59" s="112" t="s">
        <v>321</v>
      </c>
      <c r="AJ59" s="85">
        <f t="shared" si="146"/>
        <v>1.9230769230769232E-2</v>
      </c>
      <c r="AK59" s="108">
        <v>3</v>
      </c>
      <c r="AL59" s="108">
        <v>4</v>
      </c>
      <c r="AM59" s="109">
        <f t="shared" si="156"/>
        <v>0.75</v>
      </c>
      <c r="AN59" s="109">
        <v>1</v>
      </c>
      <c r="AO59" s="94">
        <f t="shared" si="157"/>
        <v>1.9230769230769232E-2</v>
      </c>
      <c r="AP59" s="190" t="s">
        <v>321</v>
      </c>
      <c r="AQ59" s="208"/>
      <c r="AR59" s="141" t="s">
        <v>259</v>
      </c>
      <c r="AS59" s="141" t="s">
        <v>259</v>
      </c>
      <c r="AT59" s="224" t="s">
        <v>259</v>
      </c>
      <c r="AU59" s="224" t="s">
        <v>259</v>
      </c>
      <c r="AV59" s="57"/>
      <c r="AW59" s="91" t="s">
        <v>671</v>
      </c>
      <c r="AX59" s="57"/>
      <c r="AY59" s="141" t="s">
        <v>259</v>
      </c>
      <c r="AZ59" s="141" t="s">
        <v>259</v>
      </c>
      <c r="BA59" s="224" t="s">
        <v>259</v>
      </c>
      <c r="BB59" s="224" t="s">
        <v>259</v>
      </c>
      <c r="BC59" s="57"/>
      <c r="BD59" s="91" t="s">
        <v>671</v>
      </c>
      <c r="BE59" s="57"/>
      <c r="BF59" s="141" t="s">
        <v>259</v>
      </c>
      <c r="BG59" s="141" t="s">
        <v>259</v>
      </c>
      <c r="BH59" s="224" t="s">
        <v>259</v>
      </c>
      <c r="BI59" s="224" t="s">
        <v>259</v>
      </c>
      <c r="BJ59" s="57"/>
      <c r="BK59" s="91" t="s">
        <v>671</v>
      </c>
      <c r="BL59" s="57"/>
      <c r="BM59" s="141" t="s">
        <v>259</v>
      </c>
      <c r="BN59" s="141" t="s">
        <v>259</v>
      </c>
      <c r="BO59" s="259" t="s">
        <v>259</v>
      </c>
      <c r="BP59" s="259" t="s">
        <v>259</v>
      </c>
      <c r="BQ59" s="57"/>
      <c r="BR59" s="128" t="s">
        <v>677</v>
      </c>
      <c r="BS59" s="317">
        <f>1/$BS$92</f>
        <v>1.8181818181818181E-2</v>
      </c>
      <c r="BT59" s="141">
        <v>3</v>
      </c>
      <c r="BU59" s="141">
        <v>3</v>
      </c>
      <c r="BV59" s="253">
        <f>+BT59/BU59</f>
        <v>1</v>
      </c>
      <c r="BW59" s="253">
        <f>+BV59</f>
        <v>1</v>
      </c>
      <c r="BX59" s="318">
        <f t="shared" ref="BX59:BX60" si="159">+BW59*BS59</f>
        <v>1.8181818181818181E-2</v>
      </c>
      <c r="BY59" s="288" t="s">
        <v>802</v>
      </c>
      <c r="BZ59" s="91">
        <f>1/$BZ$92</f>
        <v>1.8518518518518517E-2</v>
      </c>
      <c r="CA59" s="141">
        <v>1</v>
      </c>
      <c r="CB59" s="141">
        <v>1</v>
      </c>
      <c r="CC59" s="253">
        <f>+CA59/CB59</f>
        <v>1</v>
      </c>
      <c r="CD59" s="253">
        <f>+CC59</f>
        <v>1</v>
      </c>
      <c r="CE59" s="86">
        <f>+BZ59*CD59</f>
        <v>1.8518518518518517E-2</v>
      </c>
      <c r="CF59" s="288" t="s">
        <v>803</v>
      </c>
      <c r="CG59" s="161">
        <f>1/$CG$92</f>
        <v>1.6949152542372881E-2</v>
      </c>
      <c r="CH59" s="141">
        <v>3</v>
      </c>
      <c r="CI59" s="141">
        <v>3</v>
      </c>
      <c r="CJ59" s="109">
        <f>+CH59/CI59</f>
        <v>1</v>
      </c>
      <c r="CK59" s="109">
        <f>+CJ59</f>
        <v>1</v>
      </c>
      <c r="CL59" s="329">
        <f>+CG59*CK59</f>
        <v>1.6949152542372881E-2</v>
      </c>
      <c r="CM59" s="288" t="s">
        <v>804</v>
      </c>
      <c r="CN59" s="317">
        <f>1/$CN$92</f>
        <v>1.6393442622950821E-2</v>
      </c>
      <c r="CO59" s="141">
        <f>+CH59+CA59+BT59</f>
        <v>7</v>
      </c>
      <c r="CP59" s="141">
        <f>+CI59+CB59+BU59</f>
        <v>7</v>
      </c>
      <c r="CQ59" s="109">
        <f>+CO59/CP59</f>
        <v>1</v>
      </c>
      <c r="CR59" s="109">
        <f>+CQ59</f>
        <v>1</v>
      </c>
      <c r="CS59" s="86">
        <f>+CN59*CR59</f>
        <v>1.6393442622950821E-2</v>
      </c>
      <c r="CT59" s="288" t="s">
        <v>797</v>
      </c>
      <c r="CU59" s="343" t="s">
        <v>895</v>
      </c>
    </row>
    <row r="60" spans="1:99" ht="124.5" customHeight="1" thickBot="1" x14ac:dyDescent="0.3">
      <c r="A60" s="2"/>
      <c r="B60" s="475"/>
      <c r="C60" s="476"/>
      <c r="D60" s="518"/>
      <c r="E60" s="502"/>
      <c r="F60" s="441"/>
      <c r="G60" s="180"/>
      <c r="H60" s="20"/>
      <c r="I60" s="467"/>
      <c r="J60" s="454"/>
      <c r="K60" s="360" t="s">
        <v>133</v>
      </c>
      <c r="L60" s="151" t="s">
        <v>126</v>
      </c>
      <c r="M60" s="32" t="s">
        <v>127</v>
      </c>
      <c r="N60" s="61" t="s">
        <v>250</v>
      </c>
      <c r="O60" s="56"/>
      <c r="P60" s="103" t="s">
        <v>259</v>
      </c>
      <c r="Q60" s="103" t="s">
        <v>259</v>
      </c>
      <c r="R60" s="109" t="s">
        <v>259</v>
      </c>
      <c r="S60" s="109" t="str">
        <f t="shared" si="142"/>
        <v>N/A</v>
      </c>
      <c r="T60" s="73" t="s">
        <v>259</v>
      </c>
      <c r="U60" s="104" t="s">
        <v>260</v>
      </c>
      <c r="V60" s="111"/>
      <c r="W60" s="103" t="s">
        <v>259</v>
      </c>
      <c r="X60" s="103" t="s">
        <v>259</v>
      </c>
      <c r="Y60" s="109" t="s">
        <v>259</v>
      </c>
      <c r="Z60" s="109" t="str">
        <f t="shared" si="143"/>
        <v>N/A</v>
      </c>
      <c r="AA60" s="73" t="s">
        <v>259</v>
      </c>
      <c r="AB60" s="114" t="s">
        <v>260</v>
      </c>
      <c r="AC60" s="85">
        <f t="shared" si="144"/>
        <v>1.9230769230769232E-2</v>
      </c>
      <c r="AD60" s="110">
        <v>3</v>
      </c>
      <c r="AE60" s="110">
        <v>3</v>
      </c>
      <c r="AF60" s="109">
        <f t="shared" si="154"/>
        <v>1</v>
      </c>
      <c r="AG60" s="109">
        <f t="shared" si="158"/>
        <v>1</v>
      </c>
      <c r="AH60" s="115">
        <f t="shared" si="155"/>
        <v>1.9230769230769232E-2</v>
      </c>
      <c r="AI60" s="112" t="s">
        <v>322</v>
      </c>
      <c r="AJ60" s="85">
        <f t="shared" si="146"/>
        <v>1.9230769230769232E-2</v>
      </c>
      <c r="AK60" s="110">
        <v>3</v>
      </c>
      <c r="AL60" s="110">
        <v>3</v>
      </c>
      <c r="AM60" s="109">
        <f t="shared" si="156"/>
        <v>1</v>
      </c>
      <c r="AN60" s="109">
        <f t="shared" ref="AN60" si="160">+AM60</f>
        <v>1</v>
      </c>
      <c r="AO60" s="115">
        <f t="shared" si="157"/>
        <v>1.9230769230769232E-2</v>
      </c>
      <c r="AP60" s="190" t="s">
        <v>322</v>
      </c>
      <c r="AQ60" s="208"/>
      <c r="AR60" s="85">
        <v>1</v>
      </c>
      <c r="AS60" s="85">
        <v>1</v>
      </c>
      <c r="AT60" s="109">
        <f t="shared" ref="AT60" si="161">+AR60/AS60</f>
        <v>1</v>
      </c>
      <c r="AU60" s="109">
        <f t="shared" ref="AU60" si="162">+AT60</f>
        <v>1</v>
      </c>
      <c r="AV60" s="57"/>
      <c r="AW60" s="91" t="s">
        <v>672</v>
      </c>
      <c r="AX60" s="57"/>
      <c r="AY60" s="85">
        <v>3</v>
      </c>
      <c r="AZ60" s="85">
        <v>3</v>
      </c>
      <c r="BA60" s="109">
        <f t="shared" si="148"/>
        <v>1</v>
      </c>
      <c r="BB60" s="109">
        <f t="shared" si="149"/>
        <v>1</v>
      </c>
      <c r="BC60" s="57"/>
      <c r="BD60" s="91" t="s">
        <v>673</v>
      </c>
      <c r="BE60" s="161">
        <f>1/$BE$92</f>
        <v>1.7241379310344827E-2</v>
      </c>
      <c r="BF60" s="85">
        <v>7</v>
      </c>
      <c r="BG60" s="85">
        <v>7</v>
      </c>
      <c r="BH60" s="109">
        <f t="shared" si="150"/>
        <v>1</v>
      </c>
      <c r="BI60" s="109">
        <f t="shared" ref="BI60" si="163">+BH60</f>
        <v>1</v>
      </c>
      <c r="BJ60" s="86">
        <f>+BE60*BI60</f>
        <v>1.7241379310344827E-2</v>
      </c>
      <c r="BK60" s="91" t="s">
        <v>674</v>
      </c>
      <c r="BL60" s="244">
        <f>1/$BL$92</f>
        <v>1.6949152542372881E-2</v>
      </c>
      <c r="BM60" s="85">
        <f>+BF60+AY60+AR60</f>
        <v>11</v>
      </c>
      <c r="BN60" s="85">
        <f>+BG60+AZ60+AS60</f>
        <v>11</v>
      </c>
      <c r="BO60" s="253">
        <f t="shared" si="152"/>
        <v>1</v>
      </c>
      <c r="BP60" s="253">
        <v>1</v>
      </c>
      <c r="BQ60" s="86">
        <f>+BL60*BP60</f>
        <v>1.6949152542372881E-2</v>
      </c>
      <c r="BR60" s="91" t="s">
        <v>675</v>
      </c>
      <c r="BS60" s="317">
        <f>1/$BS$92</f>
        <v>1.8181818181818181E-2</v>
      </c>
      <c r="BT60" s="85">
        <v>7</v>
      </c>
      <c r="BU60" s="85">
        <v>7</v>
      </c>
      <c r="BV60" s="109">
        <f>+BT60/BU60</f>
        <v>1</v>
      </c>
      <c r="BW60" s="109">
        <f>+BV60</f>
        <v>1</v>
      </c>
      <c r="BX60" s="318">
        <f t="shared" si="159"/>
        <v>1.8181818181818181E-2</v>
      </c>
      <c r="BY60" s="288" t="s">
        <v>805</v>
      </c>
      <c r="BZ60" s="91">
        <f>1/$BZ$92</f>
        <v>1.8518518518518517E-2</v>
      </c>
      <c r="CA60" s="85">
        <v>4</v>
      </c>
      <c r="CB60" s="85">
        <v>4</v>
      </c>
      <c r="CC60" s="109">
        <f>+CA60/CB60</f>
        <v>1</v>
      </c>
      <c r="CD60" s="109">
        <f>+CC60</f>
        <v>1</v>
      </c>
      <c r="CE60" s="86">
        <f>+BZ60*CD60</f>
        <v>1.8518518518518517E-2</v>
      </c>
      <c r="CF60" s="288" t="s">
        <v>806</v>
      </c>
      <c r="CG60" s="161">
        <f>1/$CG$92</f>
        <v>1.6949152542372881E-2</v>
      </c>
      <c r="CH60" s="85">
        <v>2</v>
      </c>
      <c r="CI60" s="85">
        <v>2</v>
      </c>
      <c r="CJ60" s="109">
        <f>+CH60/CI60</f>
        <v>1</v>
      </c>
      <c r="CK60" s="109">
        <f>+CJ60</f>
        <v>1</v>
      </c>
      <c r="CL60" s="329">
        <f>+CG60*CK60</f>
        <v>1.6949152542372881E-2</v>
      </c>
      <c r="CM60" s="288" t="s">
        <v>807</v>
      </c>
      <c r="CN60" s="317">
        <f>1/$CN$92</f>
        <v>1.6393442622950821E-2</v>
      </c>
      <c r="CO60" s="85">
        <f>+CH60+CA60+BT60</f>
        <v>13</v>
      </c>
      <c r="CP60" s="85">
        <f>+CI60+CB60+BU60</f>
        <v>13</v>
      </c>
      <c r="CQ60" s="253">
        <f>+CO60/CP60</f>
        <v>1</v>
      </c>
      <c r="CR60" s="253">
        <f>+CQ60</f>
        <v>1</v>
      </c>
      <c r="CS60" s="86">
        <f>+CN60*CR60</f>
        <v>1.6393442622950821E-2</v>
      </c>
      <c r="CT60" s="288" t="s">
        <v>797</v>
      </c>
      <c r="CU60" s="343" t="s">
        <v>895</v>
      </c>
    </row>
    <row r="61" spans="1:99" ht="119.25" hidden="1" customHeight="1" thickBot="1" x14ac:dyDescent="0.3">
      <c r="A61" s="2"/>
      <c r="B61" s="475"/>
      <c r="C61" s="476"/>
      <c r="D61" s="518"/>
      <c r="E61" s="456"/>
      <c r="F61" s="442" t="s">
        <v>449</v>
      </c>
      <c r="G61" s="459">
        <v>4</v>
      </c>
      <c r="H61" s="450" t="s">
        <v>134</v>
      </c>
      <c r="I61" s="25">
        <v>29</v>
      </c>
      <c r="J61" s="349" t="s">
        <v>135</v>
      </c>
      <c r="K61" s="205" t="s">
        <v>136</v>
      </c>
      <c r="L61" s="308" t="s">
        <v>844</v>
      </c>
      <c r="M61" s="311" t="s">
        <v>851</v>
      </c>
      <c r="N61" s="61" t="s">
        <v>250</v>
      </c>
      <c r="O61" s="56"/>
      <c r="P61" s="69" t="s">
        <v>259</v>
      </c>
      <c r="Q61" s="69" t="s">
        <v>259</v>
      </c>
      <c r="R61" s="109" t="s">
        <v>259</v>
      </c>
      <c r="S61" s="109" t="s">
        <v>259</v>
      </c>
      <c r="T61" s="80" t="s">
        <v>259</v>
      </c>
      <c r="U61" s="71" t="s">
        <v>260</v>
      </c>
      <c r="V61" s="56"/>
      <c r="W61" s="69" t="s">
        <v>259</v>
      </c>
      <c r="X61" s="69" t="s">
        <v>259</v>
      </c>
      <c r="Y61" s="109" t="s">
        <v>259</v>
      </c>
      <c r="Z61" s="109" t="s">
        <v>259</v>
      </c>
      <c r="AA61" s="70" t="s">
        <v>259</v>
      </c>
      <c r="AB61" s="71" t="s">
        <v>260</v>
      </c>
      <c r="AC61" s="85">
        <f t="shared" si="144"/>
        <v>1.9230769230769232E-2</v>
      </c>
      <c r="AD61" s="66">
        <v>1</v>
      </c>
      <c r="AE61" s="66">
        <v>1</v>
      </c>
      <c r="AF61" s="109">
        <f t="shared" ref="AF61" si="164">+AD61/AE61</f>
        <v>1</v>
      </c>
      <c r="AG61" s="109">
        <f t="shared" ref="AG61" si="165">+AF61</f>
        <v>1</v>
      </c>
      <c r="AH61" s="67">
        <f t="shared" ref="AH61" si="166">+AG61*AC61</f>
        <v>1.9230769230769232E-2</v>
      </c>
      <c r="AI61" s="68" t="s">
        <v>258</v>
      </c>
      <c r="AJ61" s="85">
        <f t="shared" si="146"/>
        <v>1.9230769230769232E-2</v>
      </c>
      <c r="AK61" s="66">
        <v>1</v>
      </c>
      <c r="AL61" s="66">
        <v>1</v>
      </c>
      <c r="AM61" s="109">
        <f t="shared" ref="AM61" si="167">+AK61/AL61</f>
        <v>1</v>
      </c>
      <c r="AN61" s="109">
        <f t="shared" ref="AN61" si="168">+AM61</f>
        <v>1</v>
      </c>
      <c r="AO61" s="67">
        <f t="shared" ref="AO61:AO62" si="169">+AN61*AJ61</f>
        <v>1.9230769230769232E-2</v>
      </c>
      <c r="AP61" s="191" t="s">
        <v>258</v>
      </c>
      <c r="AQ61" s="208"/>
      <c r="AR61" s="141" t="s">
        <v>259</v>
      </c>
      <c r="AS61" s="141" t="s">
        <v>259</v>
      </c>
      <c r="AT61" s="224" t="s">
        <v>259</v>
      </c>
      <c r="AU61" s="224" t="s">
        <v>259</v>
      </c>
      <c r="AV61" s="57"/>
      <c r="AW61" s="85" t="s">
        <v>554</v>
      </c>
      <c r="AX61" s="57"/>
      <c r="AY61" s="141" t="s">
        <v>259</v>
      </c>
      <c r="AZ61" s="141" t="s">
        <v>259</v>
      </c>
      <c r="BA61" s="224" t="s">
        <v>259</v>
      </c>
      <c r="BB61" s="224" t="s">
        <v>259</v>
      </c>
      <c r="BC61" s="57"/>
      <c r="BD61" s="85" t="s">
        <v>554</v>
      </c>
      <c r="BE61" s="161">
        <f>1/$BE$92</f>
        <v>1.7241379310344827E-2</v>
      </c>
      <c r="BF61" s="85">
        <v>7</v>
      </c>
      <c r="BG61" s="85">
        <v>7</v>
      </c>
      <c r="BH61" s="109">
        <f t="shared" ref="BH61" si="170">+BF61/BG61</f>
        <v>1</v>
      </c>
      <c r="BI61" s="109">
        <v>1</v>
      </c>
      <c r="BJ61" s="85">
        <f>+BE61*BI61</f>
        <v>1.7241379310344827E-2</v>
      </c>
      <c r="BK61" s="91" t="s">
        <v>553</v>
      </c>
      <c r="BL61" s="241">
        <f>1/$BL$92</f>
        <v>1.6949152542372881E-2</v>
      </c>
      <c r="BM61" s="85">
        <v>7</v>
      </c>
      <c r="BN61" s="85">
        <v>7</v>
      </c>
      <c r="BO61" s="253">
        <f t="shared" ref="BO61" si="171">+BM61/BN61</f>
        <v>1</v>
      </c>
      <c r="BP61" s="253">
        <v>1</v>
      </c>
      <c r="BQ61" s="86">
        <f>+BL61*BP61</f>
        <v>1.6949152542372881E-2</v>
      </c>
      <c r="BR61" s="91" t="s">
        <v>553</v>
      </c>
      <c r="BS61" s="208"/>
      <c r="BT61" s="103" t="s">
        <v>259</v>
      </c>
      <c r="BU61" s="103" t="s">
        <v>259</v>
      </c>
      <c r="BV61" s="312" t="s">
        <v>259</v>
      </c>
      <c r="BW61" s="312" t="str">
        <f t="shared" ref="BW61" si="172">+BV61</f>
        <v>N/A</v>
      </c>
      <c r="BX61" s="73"/>
      <c r="BY61" s="104" t="s">
        <v>852</v>
      </c>
      <c r="BZ61" s="57"/>
      <c r="CA61" s="103" t="s">
        <v>259</v>
      </c>
      <c r="CB61" s="103" t="s">
        <v>259</v>
      </c>
      <c r="CC61" s="312" t="s">
        <v>259</v>
      </c>
      <c r="CD61" s="312" t="str">
        <f t="shared" ref="CD61" si="173">+CC61</f>
        <v>N/A</v>
      </c>
      <c r="CE61" s="73"/>
      <c r="CF61" s="104" t="s">
        <v>852</v>
      </c>
      <c r="CG61" s="161"/>
      <c r="CH61" s="103" t="s">
        <v>259</v>
      </c>
      <c r="CI61" s="103" t="s">
        <v>259</v>
      </c>
      <c r="CJ61" s="312" t="s">
        <v>259</v>
      </c>
      <c r="CK61" s="312" t="str">
        <f t="shared" ref="CK61" si="174">+CJ61</f>
        <v>N/A</v>
      </c>
      <c r="CL61" s="73"/>
      <c r="CM61" s="104" t="s">
        <v>852</v>
      </c>
      <c r="CN61" s="270"/>
      <c r="CO61" s="103" t="s">
        <v>259</v>
      </c>
      <c r="CP61" s="103" t="s">
        <v>259</v>
      </c>
      <c r="CQ61" s="312" t="s">
        <v>259</v>
      </c>
      <c r="CR61" s="312" t="str">
        <f t="shared" ref="CR61" si="175">+CQ61</f>
        <v>N/A</v>
      </c>
      <c r="CS61" s="106"/>
      <c r="CT61" s="107" t="s">
        <v>852</v>
      </c>
      <c r="CU61" s="57"/>
    </row>
    <row r="62" spans="1:99" ht="174" customHeight="1" x14ac:dyDescent="0.25">
      <c r="A62" s="2"/>
      <c r="B62" s="475"/>
      <c r="C62" s="476"/>
      <c r="D62" s="518"/>
      <c r="E62" s="456"/>
      <c r="F62" s="443"/>
      <c r="G62" s="456"/>
      <c r="H62" s="451"/>
      <c r="I62" s="505">
        <v>30</v>
      </c>
      <c r="J62" s="453" t="s">
        <v>137</v>
      </c>
      <c r="K62" s="160" t="s">
        <v>138</v>
      </c>
      <c r="L62" s="160" t="s">
        <v>139</v>
      </c>
      <c r="M62" s="361" t="s">
        <v>57</v>
      </c>
      <c r="N62" s="65" t="s">
        <v>251</v>
      </c>
      <c r="O62" s="98">
        <f>1/$O$92</f>
        <v>2.6315789473684209E-2</v>
      </c>
      <c r="P62" s="66">
        <v>230</v>
      </c>
      <c r="Q62" s="66">
        <v>250</v>
      </c>
      <c r="R62" s="109">
        <f t="shared" ref="R62:R63" si="176">+P62/Q62</f>
        <v>0.92</v>
      </c>
      <c r="S62" s="109">
        <v>0.97</v>
      </c>
      <c r="T62" s="76">
        <f t="shared" ref="T62" si="177">+S62*O62</f>
        <v>2.5526315789473682E-2</v>
      </c>
      <c r="U62" s="75" t="s">
        <v>284</v>
      </c>
      <c r="V62" s="69">
        <f>1/$V$92</f>
        <v>2.6315789473684209E-2</v>
      </c>
      <c r="W62" s="69">
        <v>320</v>
      </c>
      <c r="X62" s="69">
        <v>343</v>
      </c>
      <c r="Y62" s="109">
        <f>+W62/X62</f>
        <v>0.93294460641399413</v>
      </c>
      <c r="Z62" s="109">
        <f>+Y62</f>
        <v>0.93294460641399413</v>
      </c>
      <c r="AA62" s="172">
        <f>+V62*Z62</f>
        <v>2.4551173852999843E-2</v>
      </c>
      <c r="AB62" s="91" t="s">
        <v>285</v>
      </c>
      <c r="AC62" s="85">
        <f t="shared" si="144"/>
        <v>1.9230769230769232E-2</v>
      </c>
      <c r="AD62" s="85">
        <v>267</v>
      </c>
      <c r="AE62" s="85">
        <v>286</v>
      </c>
      <c r="AF62" s="109">
        <f>+AD62/AE62</f>
        <v>0.93356643356643354</v>
      </c>
      <c r="AG62" s="109">
        <f>+AF62</f>
        <v>0.93356643356643354</v>
      </c>
      <c r="AH62" s="76">
        <f>+AC62*AG62</f>
        <v>1.7953200645508337E-2</v>
      </c>
      <c r="AI62" s="91" t="s">
        <v>286</v>
      </c>
      <c r="AJ62" s="85">
        <f t="shared" si="146"/>
        <v>1.9230769230769232E-2</v>
      </c>
      <c r="AK62" s="85">
        <f>+AD62+W62+P62</f>
        <v>817</v>
      </c>
      <c r="AL62" s="85">
        <f>+AE62+X62+Q62</f>
        <v>879</v>
      </c>
      <c r="AM62" s="109">
        <f>+AK62/AL62</f>
        <v>0.92946530147895334</v>
      </c>
      <c r="AN62" s="109">
        <v>0.98</v>
      </c>
      <c r="AO62" s="67">
        <f t="shared" si="169"/>
        <v>1.8846153846153846E-2</v>
      </c>
      <c r="AP62" s="184" t="s">
        <v>287</v>
      </c>
      <c r="AQ62" s="208"/>
      <c r="AR62" s="85">
        <v>243</v>
      </c>
      <c r="AS62" s="85">
        <v>263</v>
      </c>
      <c r="AT62" s="109">
        <f>+AR62/AS62</f>
        <v>0.92395437262357416</v>
      </c>
      <c r="AU62" s="109">
        <v>0.97</v>
      </c>
      <c r="AV62" s="57"/>
      <c r="AW62" s="128" t="s">
        <v>592</v>
      </c>
      <c r="AX62" s="57"/>
      <c r="AY62" s="85">
        <v>238</v>
      </c>
      <c r="AZ62" s="85">
        <v>261</v>
      </c>
      <c r="BA62" s="109">
        <f>+AY62/AZ62</f>
        <v>0.91187739463601536</v>
      </c>
      <c r="BB62" s="109">
        <v>0.96</v>
      </c>
      <c r="BC62" s="57"/>
      <c r="BD62" s="128" t="s">
        <v>593</v>
      </c>
      <c r="BE62" s="161">
        <f>1/$BE$92</f>
        <v>1.7241379310344827E-2</v>
      </c>
      <c r="BF62" s="85">
        <v>280</v>
      </c>
      <c r="BG62" s="85">
        <v>298</v>
      </c>
      <c r="BH62" s="109">
        <f>+BF62/BG62</f>
        <v>0.93959731543624159</v>
      </c>
      <c r="BI62" s="109">
        <v>0.99</v>
      </c>
      <c r="BJ62" s="85">
        <f>+BE62*BI62</f>
        <v>1.706896551724138E-2</v>
      </c>
      <c r="BK62" s="128" t="s">
        <v>594</v>
      </c>
      <c r="BL62" s="241">
        <f>1/$BL$92</f>
        <v>1.6949152542372881E-2</v>
      </c>
      <c r="BM62" s="249">
        <f>+BF62+AR62+AY62</f>
        <v>761</v>
      </c>
      <c r="BN62" s="249">
        <f>+BG62+AS62+AZ62</f>
        <v>822</v>
      </c>
      <c r="BO62" s="253">
        <f>+BM62/BN62</f>
        <v>0.92579075425790758</v>
      </c>
      <c r="BP62" s="253">
        <v>0.98</v>
      </c>
      <c r="BQ62" s="86">
        <f>+BL62*BP62</f>
        <v>1.6610169491525422E-2</v>
      </c>
      <c r="BR62" s="128" t="s">
        <v>595</v>
      </c>
      <c r="BS62" s="317">
        <f>1/$BS$92</f>
        <v>1.8181818181818181E-2</v>
      </c>
      <c r="BT62" s="249">
        <v>421</v>
      </c>
      <c r="BU62" s="249">
        <v>447</v>
      </c>
      <c r="BV62" s="109">
        <f>+BT62/BU62</f>
        <v>0.94183445190156601</v>
      </c>
      <c r="BW62" s="109">
        <f>+BV62/95%</f>
        <v>0.99140468621217481</v>
      </c>
      <c r="BX62" s="318">
        <f t="shared" ref="BX62:BX63" si="178">+BW62*BS62</f>
        <v>1.8025539749312269E-2</v>
      </c>
      <c r="BY62" s="296" t="s">
        <v>808</v>
      </c>
      <c r="BZ62" s="91">
        <f>1/$BZ$92</f>
        <v>1.8518518518518517E-2</v>
      </c>
      <c r="CA62" s="85">
        <v>383</v>
      </c>
      <c r="CB62" s="85">
        <v>416</v>
      </c>
      <c r="CC62" s="109">
        <f>+CA62/CB62</f>
        <v>0.92067307692307687</v>
      </c>
      <c r="CD62" s="109">
        <f>+CC62/95%</f>
        <v>0.96912955465587047</v>
      </c>
      <c r="CE62" s="86">
        <f>+BZ62*CD62</f>
        <v>1.794684360473834E-2</v>
      </c>
      <c r="CF62" s="128" t="s">
        <v>809</v>
      </c>
      <c r="CG62" s="161">
        <f>1/$CG$92</f>
        <v>1.6949152542372881E-2</v>
      </c>
      <c r="CH62" s="85">
        <v>368</v>
      </c>
      <c r="CI62" s="85">
        <v>393</v>
      </c>
      <c r="CJ62" s="109">
        <f>+CH62/CI62</f>
        <v>0.93638676844783719</v>
      </c>
      <c r="CK62" s="109">
        <f>+CJ62/95%</f>
        <v>0.98567028257667078</v>
      </c>
      <c r="CL62" s="329">
        <f>+CG62*CK62</f>
        <v>1.6706275975875776E-2</v>
      </c>
      <c r="CM62" s="128" t="s">
        <v>810</v>
      </c>
      <c r="CN62" s="317">
        <f>1/$CN$92</f>
        <v>1.6393442622950821E-2</v>
      </c>
      <c r="CO62" s="249">
        <f>+CH62+CA62+BT62</f>
        <v>1172</v>
      </c>
      <c r="CP62" s="249">
        <f>+CI62+CB62+BU62</f>
        <v>1256</v>
      </c>
      <c r="CQ62" s="253">
        <f>+CO62/CP62</f>
        <v>0.93312101910828027</v>
      </c>
      <c r="CR62" s="253">
        <f>+CQ62/95%</f>
        <v>0.98223265169292662</v>
      </c>
      <c r="CS62" s="86">
        <f>+CN62*CR62</f>
        <v>1.6102174617916829E-2</v>
      </c>
      <c r="CT62" s="128" t="s">
        <v>811</v>
      </c>
      <c r="CU62" s="343" t="s">
        <v>895</v>
      </c>
    </row>
    <row r="63" spans="1:99" ht="189" customHeight="1" thickBot="1" x14ac:dyDescent="0.3">
      <c r="A63" s="2"/>
      <c r="B63" s="478"/>
      <c r="C63" s="479"/>
      <c r="D63" s="519"/>
      <c r="E63" s="457"/>
      <c r="F63" s="443"/>
      <c r="G63" s="457"/>
      <c r="H63" s="452"/>
      <c r="I63" s="467"/>
      <c r="J63" s="454"/>
      <c r="K63" s="176" t="s">
        <v>140</v>
      </c>
      <c r="L63" s="176" t="s">
        <v>141</v>
      </c>
      <c r="M63" s="52" t="s">
        <v>57</v>
      </c>
      <c r="N63" s="65" t="s">
        <v>251</v>
      </c>
      <c r="O63" s="98">
        <f>1/$O$92</f>
        <v>2.6315789473684209E-2</v>
      </c>
      <c r="P63" s="66">
        <v>565</v>
      </c>
      <c r="Q63" s="66">
        <v>700</v>
      </c>
      <c r="R63" s="109">
        <f t="shared" si="176"/>
        <v>0.80714285714285716</v>
      </c>
      <c r="S63" s="109">
        <f>+R63/95%</f>
        <v>0.84962406015037595</v>
      </c>
      <c r="T63" s="172">
        <f>+O63*S63</f>
        <v>2.2358527898694101E-2</v>
      </c>
      <c r="U63" s="92" t="s">
        <v>288</v>
      </c>
      <c r="V63" s="69">
        <f>1/$V$92</f>
        <v>2.6315789473684209E-2</v>
      </c>
      <c r="W63" s="66">
        <v>257</v>
      </c>
      <c r="X63" s="66">
        <v>350</v>
      </c>
      <c r="Y63" s="109">
        <f t="shared" ref="Y63" si="179">+W63/X63</f>
        <v>0.73428571428571432</v>
      </c>
      <c r="Z63" s="109">
        <f>+Y63/95%</f>
        <v>0.77293233082706769</v>
      </c>
      <c r="AA63" s="76">
        <f>+Z63*V63</f>
        <v>2.034032449544915E-2</v>
      </c>
      <c r="AB63" s="75" t="s">
        <v>289</v>
      </c>
      <c r="AC63" s="85">
        <f t="shared" si="144"/>
        <v>1.9230769230769232E-2</v>
      </c>
      <c r="AD63" s="66">
        <v>574</v>
      </c>
      <c r="AE63" s="66">
        <v>650</v>
      </c>
      <c r="AF63" s="109">
        <f t="shared" ref="AF63" si="180">+AD63/AE63</f>
        <v>0.88307692307692309</v>
      </c>
      <c r="AG63" s="109">
        <f>+AF63/95%</f>
        <v>0.92955465587044539</v>
      </c>
      <c r="AH63" s="76">
        <f t="shared" ref="AH63" si="181">+AG63*AC63</f>
        <v>1.7876051074431642E-2</v>
      </c>
      <c r="AI63" s="75" t="s">
        <v>290</v>
      </c>
      <c r="AJ63" s="85">
        <f t="shared" si="146"/>
        <v>1.9230769230769232E-2</v>
      </c>
      <c r="AK63" s="85">
        <f>+AD63+W63+P63</f>
        <v>1396</v>
      </c>
      <c r="AL63" s="85">
        <f>+AE63+X63+Q63</f>
        <v>1700</v>
      </c>
      <c r="AM63" s="109">
        <f>+AK63/AL63</f>
        <v>0.82117647058823529</v>
      </c>
      <c r="AN63" s="109">
        <v>0.86</v>
      </c>
      <c r="AO63" s="67">
        <f>+AJ63*AN63</f>
        <v>1.653846153846154E-2</v>
      </c>
      <c r="AP63" s="187" t="s">
        <v>291</v>
      </c>
      <c r="AQ63" s="208"/>
      <c r="AR63" s="85">
        <v>733</v>
      </c>
      <c r="AS63" s="85">
        <v>750</v>
      </c>
      <c r="AT63" s="109">
        <f>+AR63/AS63</f>
        <v>0.97733333333333339</v>
      </c>
      <c r="AU63" s="109">
        <v>1</v>
      </c>
      <c r="AV63" s="57"/>
      <c r="AW63" s="91" t="s">
        <v>596</v>
      </c>
      <c r="AX63" s="57"/>
      <c r="AY63" s="232">
        <v>700</v>
      </c>
      <c r="AZ63" s="232">
        <v>777</v>
      </c>
      <c r="BA63" s="109">
        <f>+AY63/AZ63</f>
        <v>0.90090090090090091</v>
      </c>
      <c r="BB63" s="109">
        <v>0.95</v>
      </c>
      <c r="BC63" s="57"/>
      <c r="BD63" s="91" t="s">
        <v>597</v>
      </c>
      <c r="BE63" s="161">
        <f>1/$BE$92</f>
        <v>1.7241379310344827E-2</v>
      </c>
      <c r="BF63" s="85">
        <v>1067</v>
      </c>
      <c r="BG63" s="85">
        <v>1111</v>
      </c>
      <c r="BH63" s="109">
        <f>+BF63/BG63</f>
        <v>0.96039603960396036</v>
      </c>
      <c r="BI63" s="109">
        <v>1</v>
      </c>
      <c r="BJ63" s="85">
        <f>+BE63*BI63</f>
        <v>1.7241379310344827E-2</v>
      </c>
      <c r="BK63" s="91" t="s">
        <v>598</v>
      </c>
      <c r="BL63" s="241">
        <f>1/$BL$92</f>
        <v>1.6949152542372881E-2</v>
      </c>
      <c r="BM63" s="249">
        <f>+BF63+AY63+AR63</f>
        <v>2500</v>
      </c>
      <c r="BN63" s="249">
        <f>+BG63+AZ63+AS63</f>
        <v>2638</v>
      </c>
      <c r="BO63" s="253">
        <f>+BM63/BN63</f>
        <v>0.94768764215314627</v>
      </c>
      <c r="BP63" s="253">
        <v>1</v>
      </c>
      <c r="BQ63" s="86">
        <f>+BL63*BP63</f>
        <v>1.6949152542372881E-2</v>
      </c>
      <c r="BR63" s="184" t="s">
        <v>599</v>
      </c>
      <c r="BS63" s="317">
        <f>1/$BS$92</f>
        <v>1.8181818181818181E-2</v>
      </c>
      <c r="BT63" s="85">
        <v>585</v>
      </c>
      <c r="BU63" s="85">
        <v>596</v>
      </c>
      <c r="BV63" s="109">
        <f>+BT63/BU63</f>
        <v>0.98154362416107388</v>
      </c>
      <c r="BW63" s="109">
        <v>1</v>
      </c>
      <c r="BX63" s="318">
        <f t="shared" si="178"/>
        <v>1.8181818181818181E-2</v>
      </c>
      <c r="BY63" s="107" t="s">
        <v>812</v>
      </c>
      <c r="BZ63" s="91">
        <f>1/$BZ$92</f>
        <v>1.8518518518518517E-2</v>
      </c>
      <c r="CA63" s="85">
        <v>601</v>
      </c>
      <c r="CB63" s="85">
        <v>705</v>
      </c>
      <c r="CC63" s="109">
        <f>+CA63/CB63</f>
        <v>0.85248226950354611</v>
      </c>
      <c r="CD63" s="297">
        <f>+CC63/95%</f>
        <v>0.89734975737215383</v>
      </c>
      <c r="CE63" s="86">
        <f>+BZ63*CD63</f>
        <v>1.661758809948433E-2</v>
      </c>
      <c r="CF63" s="107" t="s">
        <v>813</v>
      </c>
      <c r="CG63" s="161">
        <f>1/$CG$92</f>
        <v>1.6949152542372881E-2</v>
      </c>
      <c r="CH63" s="85">
        <v>676</v>
      </c>
      <c r="CI63" s="85">
        <v>707</v>
      </c>
      <c r="CJ63" s="109">
        <f>+CH63/CI63</f>
        <v>0.95615275813295619</v>
      </c>
      <c r="CK63" s="109">
        <v>1</v>
      </c>
      <c r="CL63" s="329">
        <f>+CG63*CK63</f>
        <v>1.6949152542372881E-2</v>
      </c>
      <c r="CM63" s="107" t="s">
        <v>814</v>
      </c>
      <c r="CN63" s="317">
        <f>1/$CN$92</f>
        <v>1.6393442622950821E-2</v>
      </c>
      <c r="CO63" s="249">
        <f>+CH63+CA63+BT63</f>
        <v>1862</v>
      </c>
      <c r="CP63" s="249">
        <f>+CI63+CB63+BU63</f>
        <v>2008</v>
      </c>
      <c r="CQ63" s="253">
        <f>+CO63/CP63</f>
        <v>0.92729083665338641</v>
      </c>
      <c r="CR63" s="253">
        <f>+CQ63/95%</f>
        <v>0.9760956175298805</v>
      </c>
      <c r="CS63" s="86">
        <f>+CN63*CR63</f>
        <v>1.6001567500489845E-2</v>
      </c>
      <c r="CT63" s="128" t="s">
        <v>815</v>
      </c>
      <c r="CU63" s="343" t="s">
        <v>895</v>
      </c>
    </row>
    <row r="64" spans="1:99" ht="169.5" customHeight="1" thickBot="1" x14ac:dyDescent="0.3">
      <c r="A64" s="2"/>
      <c r="B64" s="15"/>
      <c r="C64" s="17" t="s">
        <v>47</v>
      </c>
      <c r="D64" s="14" t="s">
        <v>142</v>
      </c>
      <c r="E64" s="501" t="s">
        <v>143</v>
      </c>
      <c r="F64" s="443"/>
      <c r="G64" s="459">
        <v>5</v>
      </c>
      <c r="H64" s="506" t="s">
        <v>144</v>
      </c>
      <c r="I64" s="505">
        <v>31</v>
      </c>
      <c r="J64" s="453" t="s">
        <v>145</v>
      </c>
      <c r="K64" s="470" t="s">
        <v>146</v>
      </c>
      <c r="L64" s="470" t="s">
        <v>147</v>
      </c>
      <c r="M64" s="530" t="s">
        <v>86</v>
      </c>
      <c r="N64" s="560" t="s">
        <v>252</v>
      </c>
      <c r="O64" s="562"/>
      <c r="P64" s="392" t="s">
        <v>259</v>
      </c>
      <c r="Q64" s="392" t="s">
        <v>259</v>
      </c>
      <c r="R64" s="383" t="s">
        <v>259</v>
      </c>
      <c r="S64" s="383" t="s">
        <v>259</v>
      </c>
      <c r="T64" s="423" t="s">
        <v>259</v>
      </c>
      <c r="U64" s="535" t="s">
        <v>428</v>
      </c>
      <c r="V64" s="562"/>
      <c r="W64" s="392" t="s">
        <v>259</v>
      </c>
      <c r="X64" s="392" t="s">
        <v>259</v>
      </c>
      <c r="Y64" s="383" t="s">
        <v>259</v>
      </c>
      <c r="Z64" s="383" t="s">
        <v>259</v>
      </c>
      <c r="AA64" s="423" t="s">
        <v>259</v>
      </c>
      <c r="AB64" s="535" t="s">
        <v>428</v>
      </c>
      <c r="AC64" s="562"/>
      <c r="AD64" s="392" t="s">
        <v>259</v>
      </c>
      <c r="AE64" s="392" t="s">
        <v>259</v>
      </c>
      <c r="AF64" s="383" t="s">
        <v>259</v>
      </c>
      <c r="AG64" s="383" t="s">
        <v>259</v>
      </c>
      <c r="AH64" s="423"/>
      <c r="AI64" s="535" t="s">
        <v>428</v>
      </c>
      <c r="AJ64" s="562"/>
      <c r="AK64" s="392" t="s">
        <v>259</v>
      </c>
      <c r="AL64" s="392" t="s">
        <v>259</v>
      </c>
      <c r="AM64" s="383" t="s">
        <v>259</v>
      </c>
      <c r="AN64" s="383" t="s">
        <v>259</v>
      </c>
      <c r="AO64" s="423"/>
      <c r="AP64" s="567" t="s">
        <v>428</v>
      </c>
      <c r="AQ64" s="421"/>
      <c r="AR64" s="391">
        <v>3</v>
      </c>
      <c r="AS64" s="391">
        <v>1</v>
      </c>
      <c r="AT64" s="383">
        <f t="shared" ref="AT64" si="182">+AR64/AS64</f>
        <v>3</v>
      </c>
      <c r="AU64" s="383">
        <v>1</v>
      </c>
      <c r="AV64" s="421"/>
      <c r="AW64" s="374" t="s">
        <v>640</v>
      </c>
      <c r="AX64" s="421"/>
      <c r="AY64" s="392" t="s">
        <v>259</v>
      </c>
      <c r="AZ64" s="392" t="s">
        <v>259</v>
      </c>
      <c r="BA64" s="383" t="s">
        <v>259</v>
      </c>
      <c r="BB64" s="383" t="s">
        <v>259</v>
      </c>
      <c r="BC64" s="423"/>
      <c r="BD64" s="421"/>
      <c r="BE64" s="391">
        <v>1.8181818181818181E-2</v>
      </c>
      <c r="BF64" s="391">
        <v>3</v>
      </c>
      <c r="BG64" s="391">
        <v>1</v>
      </c>
      <c r="BH64" s="383">
        <f t="shared" ref="BH64" si="183">+BF64/BG64</f>
        <v>3</v>
      </c>
      <c r="BI64" s="383">
        <v>1</v>
      </c>
      <c r="BJ64" s="391">
        <v>1.4181818181818181E-2</v>
      </c>
      <c r="BK64" s="420" t="s">
        <v>640</v>
      </c>
      <c r="BL64" s="391">
        <v>1.8181818181818181E-2</v>
      </c>
      <c r="BM64" s="391">
        <v>3</v>
      </c>
      <c r="BN64" s="391">
        <v>1</v>
      </c>
      <c r="BO64" s="365">
        <f t="shared" ref="BO64" si="184">+BM64/BN64</f>
        <v>3</v>
      </c>
      <c r="BP64" s="365">
        <v>1</v>
      </c>
      <c r="BQ64" s="373">
        <v>1.5272727272727271E-2</v>
      </c>
      <c r="BR64" s="374" t="s">
        <v>640</v>
      </c>
      <c r="BS64" s="421"/>
      <c r="BT64" s="592" t="s">
        <v>259</v>
      </c>
      <c r="BU64" s="594" t="s">
        <v>259</v>
      </c>
      <c r="BV64" s="596" t="s">
        <v>259</v>
      </c>
      <c r="BW64" s="598" t="str">
        <f t="shared" ref="BW64" si="185">+BV64</f>
        <v>N/A</v>
      </c>
      <c r="BX64" s="600"/>
      <c r="BY64" s="602" t="s">
        <v>683</v>
      </c>
      <c r="BZ64" s="421"/>
      <c r="CA64" s="592" t="s">
        <v>259</v>
      </c>
      <c r="CB64" s="594" t="s">
        <v>259</v>
      </c>
      <c r="CC64" s="596" t="s">
        <v>259</v>
      </c>
      <c r="CD64" s="598" t="str">
        <f t="shared" ref="CD64" si="186">+CC64</f>
        <v>N/A</v>
      </c>
      <c r="CE64" s="600"/>
      <c r="CF64" s="602" t="s">
        <v>683</v>
      </c>
      <c r="CG64" s="391">
        <v>1.7241379310344827E-2</v>
      </c>
      <c r="CH64" s="391">
        <v>2</v>
      </c>
      <c r="CI64" s="391">
        <v>2</v>
      </c>
      <c r="CJ64" s="383">
        <f>+CH64/CI64</f>
        <v>1</v>
      </c>
      <c r="CK64" s="383">
        <f>+CJ64</f>
        <v>1</v>
      </c>
      <c r="CL64" s="373">
        <v>1.6949152542372881E-2</v>
      </c>
      <c r="CM64" s="374" t="s">
        <v>698</v>
      </c>
      <c r="CN64" s="391">
        <v>1.6666666666666666E-2</v>
      </c>
      <c r="CO64" s="391">
        <v>2</v>
      </c>
      <c r="CP64" s="391">
        <v>2</v>
      </c>
      <c r="CQ64" s="365">
        <f>+CO64/CP64</f>
        <v>1</v>
      </c>
      <c r="CR64" s="365">
        <f>+CQ64</f>
        <v>1</v>
      </c>
      <c r="CS64" s="373">
        <v>1.6333333333333332E-2</v>
      </c>
      <c r="CT64" s="374" t="s">
        <v>699</v>
      </c>
      <c r="CU64" s="370" t="s">
        <v>895</v>
      </c>
    </row>
    <row r="65" spans="1:99" ht="113.25" thickBot="1" x14ac:dyDescent="0.3">
      <c r="A65" s="2"/>
      <c r="B65" s="15"/>
      <c r="C65" s="14" t="s">
        <v>148</v>
      </c>
      <c r="D65" s="14" t="s">
        <v>149</v>
      </c>
      <c r="E65" s="509"/>
      <c r="F65" s="443"/>
      <c r="G65" s="457"/>
      <c r="H65" s="457"/>
      <c r="I65" s="467"/>
      <c r="J65" s="454"/>
      <c r="K65" s="454"/>
      <c r="L65" s="454"/>
      <c r="M65" s="469"/>
      <c r="N65" s="561"/>
      <c r="O65" s="563"/>
      <c r="P65" s="422"/>
      <c r="Q65" s="422"/>
      <c r="R65" s="384"/>
      <c r="S65" s="384"/>
      <c r="T65" s="424"/>
      <c r="U65" s="536"/>
      <c r="V65" s="563"/>
      <c r="W65" s="422"/>
      <c r="X65" s="422"/>
      <c r="Y65" s="384"/>
      <c r="Z65" s="384"/>
      <c r="AA65" s="424"/>
      <c r="AB65" s="536"/>
      <c r="AC65" s="563"/>
      <c r="AD65" s="422"/>
      <c r="AE65" s="422"/>
      <c r="AF65" s="384"/>
      <c r="AG65" s="384"/>
      <c r="AH65" s="424"/>
      <c r="AI65" s="536"/>
      <c r="AJ65" s="563"/>
      <c r="AK65" s="422"/>
      <c r="AL65" s="422"/>
      <c r="AM65" s="384"/>
      <c r="AN65" s="384"/>
      <c r="AO65" s="424"/>
      <c r="AP65" s="568"/>
      <c r="AQ65" s="421"/>
      <c r="AR65" s="391"/>
      <c r="AS65" s="391"/>
      <c r="AT65" s="384"/>
      <c r="AU65" s="384"/>
      <c r="AV65" s="421"/>
      <c r="AW65" s="374"/>
      <c r="AX65" s="421"/>
      <c r="AY65" s="422"/>
      <c r="AZ65" s="422"/>
      <c r="BA65" s="384"/>
      <c r="BB65" s="384"/>
      <c r="BC65" s="424"/>
      <c r="BD65" s="421"/>
      <c r="BE65" s="391"/>
      <c r="BF65" s="391"/>
      <c r="BG65" s="391"/>
      <c r="BH65" s="384"/>
      <c r="BI65" s="384"/>
      <c r="BJ65" s="391"/>
      <c r="BK65" s="374"/>
      <c r="BL65" s="391"/>
      <c r="BM65" s="391"/>
      <c r="BN65" s="391"/>
      <c r="BO65" s="366"/>
      <c r="BP65" s="366"/>
      <c r="BQ65" s="373"/>
      <c r="BR65" s="374"/>
      <c r="BS65" s="421"/>
      <c r="BT65" s="593"/>
      <c r="BU65" s="595"/>
      <c r="BV65" s="597"/>
      <c r="BW65" s="599"/>
      <c r="BX65" s="601"/>
      <c r="BY65" s="603"/>
      <c r="BZ65" s="421"/>
      <c r="CA65" s="593"/>
      <c r="CB65" s="595"/>
      <c r="CC65" s="597"/>
      <c r="CD65" s="599"/>
      <c r="CE65" s="601"/>
      <c r="CF65" s="603"/>
      <c r="CG65" s="391"/>
      <c r="CH65" s="391"/>
      <c r="CI65" s="391"/>
      <c r="CJ65" s="384"/>
      <c r="CK65" s="384"/>
      <c r="CL65" s="373"/>
      <c r="CM65" s="374"/>
      <c r="CN65" s="391"/>
      <c r="CO65" s="391"/>
      <c r="CP65" s="391"/>
      <c r="CQ65" s="366"/>
      <c r="CR65" s="366"/>
      <c r="CS65" s="373"/>
      <c r="CT65" s="374"/>
      <c r="CU65" s="371"/>
    </row>
    <row r="66" spans="1:99" ht="207.75" customHeight="1" thickBot="1" x14ac:dyDescent="0.3">
      <c r="A66" s="2"/>
      <c r="B66" s="15"/>
      <c r="C66" s="14" t="s">
        <v>92</v>
      </c>
      <c r="D66" s="14" t="s">
        <v>150</v>
      </c>
      <c r="E66" s="509"/>
      <c r="F66" s="443"/>
      <c r="G66" s="455"/>
      <c r="H66" s="458"/>
      <c r="I66" s="25">
        <v>32</v>
      </c>
      <c r="J66" s="350" t="s">
        <v>229</v>
      </c>
      <c r="K66" s="202" t="s">
        <v>151</v>
      </c>
      <c r="L66" s="202" t="s">
        <v>152</v>
      </c>
      <c r="M66" s="48" t="s">
        <v>24</v>
      </c>
      <c r="N66" s="64" t="s">
        <v>253</v>
      </c>
      <c r="O66" s="56"/>
      <c r="P66" s="79" t="s">
        <v>259</v>
      </c>
      <c r="Q66" s="79" t="s">
        <v>259</v>
      </c>
      <c r="R66" s="109" t="s">
        <v>259</v>
      </c>
      <c r="S66" s="109" t="s">
        <v>259</v>
      </c>
      <c r="T66" s="81" t="s">
        <v>259</v>
      </c>
      <c r="U66" s="83" t="s">
        <v>260</v>
      </c>
      <c r="V66" s="56"/>
      <c r="W66" s="79" t="s">
        <v>259</v>
      </c>
      <c r="X66" s="79" t="s">
        <v>259</v>
      </c>
      <c r="Y66" s="109" t="s">
        <v>259</v>
      </c>
      <c r="Z66" s="109" t="s">
        <v>259</v>
      </c>
      <c r="AA66" s="81" t="s">
        <v>259</v>
      </c>
      <c r="AB66" s="83" t="s">
        <v>260</v>
      </c>
      <c r="AC66" s="85">
        <f>1/$AC$92</f>
        <v>1.9230769230769232E-2</v>
      </c>
      <c r="AD66" s="85">
        <v>3</v>
      </c>
      <c r="AE66" s="85">
        <v>3</v>
      </c>
      <c r="AF66" s="109">
        <f>+AD66/AE66</f>
        <v>1</v>
      </c>
      <c r="AG66" s="109">
        <f>+AF66</f>
        <v>1</v>
      </c>
      <c r="AH66" s="86">
        <f>+AC66*AG66</f>
        <v>1.9230769230769232E-2</v>
      </c>
      <c r="AI66" s="84" t="s">
        <v>292</v>
      </c>
      <c r="AJ66" s="85">
        <f>1/$AJ$92</f>
        <v>1.9230769230769232E-2</v>
      </c>
      <c r="AK66" s="85">
        <v>3</v>
      </c>
      <c r="AL66" s="85">
        <v>3</v>
      </c>
      <c r="AM66" s="109">
        <f>+AK66/AL66</f>
        <v>1</v>
      </c>
      <c r="AN66" s="109">
        <f>+AM66</f>
        <v>1</v>
      </c>
      <c r="AO66" s="86">
        <f>+AJ66*AN66</f>
        <v>1.9230769230769232E-2</v>
      </c>
      <c r="AP66" s="187" t="s">
        <v>292</v>
      </c>
      <c r="AQ66" s="208"/>
      <c r="AR66" s="85">
        <v>3</v>
      </c>
      <c r="AS66" s="85">
        <v>3</v>
      </c>
      <c r="AT66" s="109">
        <f>+AR66/AS66</f>
        <v>1</v>
      </c>
      <c r="AU66" s="109">
        <f>+AT66</f>
        <v>1</v>
      </c>
      <c r="AV66" s="57"/>
      <c r="AW66" s="128" t="s">
        <v>568</v>
      </c>
      <c r="AX66" s="57"/>
      <c r="AY66" s="85">
        <v>4</v>
      </c>
      <c r="AZ66" s="232">
        <v>4</v>
      </c>
      <c r="BA66" s="109">
        <f>+AY66/AZ66</f>
        <v>1</v>
      </c>
      <c r="BB66" s="109">
        <f>+BA66</f>
        <v>1</v>
      </c>
      <c r="BC66" s="57"/>
      <c r="BD66" s="128" t="s">
        <v>569</v>
      </c>
      <c r="BE66" s="161">
        <f>1/$BE$92</f>
        <v>1.7241379310344827E-2</v>
      </c>
      <c r="BF66" s="85">
        <v>3</v>
      </c>
      <c r="BG66" s="85">
        <v>3</v>
      </c>
      <c r="BH66" s="109">
        <f>+BF66/BG66</f>
        <v>1</v>
      </c>
      <c r="BI66" s="109">
        <f>+BH66</f>
        <v>1</v>
      </c>
      <c r="BJ66" s="85">
        <f>+BE66*BI66</f>
        <v>1.7241379310344827E-2</v>
      </c>
      <c r="BK66" s="128" t="s">
        <v>570</v>
      </c>
      <c r="BL66" s="241">
        <f>1/$BL$92</f>
        <v>1.6949152542372881E-2</v>
      </c>
      <c r="BM66" s="249">
        <f>+BF66+AY66+AR66</f>
        <v>10</v>
      </c>
      <c r="BN66" s="249">
        <f>+BG66+AZ66+AS66</f>
        <v>10</v>
      </c>
      <c r="BO66" s="253">
        <f>+BM66/BN66</f>
        <v>1</v>
      </c>
      <c r="BP66" s="253">
        <f>+BO66</f>
        <v>1</v>
      </c>
      <c r="BQ66" s="86">
        <f>+BL66*BP66</f>
        <v>1.6949152542372881E-2</v>
      </c>
      <c r="BR66" s="128" t="s">
        <v>571</v>
      </c>
      <c r="BS66" s="317">
        <f>1/$BS$92</f>
        <v>1.8181818181818181E-2</v>
      </c>
      <c r="BT66" s="85">
        <v>3</v>
      </c>
      <c r="BU66" s="85">
        <v>3</v>
      </c>
      <c r="BV66" s="109">
        <f>+BT66/BU66</f>
        <v>1</v>
      </c>
      <c r="BW66" s="109">
        <f>+BV66</f>
        <v>1</v>
      </c>
      <c r="BX66" s="318">
        <f t="shared" ref="BX66:BX68" si="187">+BW66*BS66</f>
        <v>1.8181818181818181E-2</v>
      </c>
      <c r="BY66" s="128" t="s">
        <v>860</v>
      </c>
      <c r="BZ66" s="91">
        <f>1/$BZ$92</f>
        <v>1.8518518518518517E-2</v>
      </c>
      <c r="CA66" s="85">
        <v>4</v>
      </c>
      <c r="CB66" s="232">
        <v>4</v>
      </c>
      <c r="CC66" s="109">
        <f>+CA66/CB66</f>
        <v>1</v>
      </c>
      <c r="CD66" s="109">
        <f>+CC66</f>
        <v>1</v>
      </c>
      <c r="CE66" s="86">
        <f>+BZ66*CD66</f>
        <v>1.8518518518518517E-2</v>
      </c>
      <c r="CF66" s="128" t="s">
        <v>860</v>
      </c>
      <c r="CG66" s="161">
        <f>1/$CG$92</f>
        <v>1.6949152542372881E-2</v>
      </c>
      <c r="CH66" s="85">
        <v>4</v>
      </c>
      <c r="CI66" s="85">
        <v>4</v>
      </c>
      <c r="CJ66" s="109">
        <f>+CH66/CI66</f>
        <v>1</v>
      </c>
      <c r="CK66" s="109">
        <f>+CJ66</f>
        <v>1</v>
      </c>
      <c r="CL66" s="86">
        <f>+CG66*CK66</f>
        <v>1.6949152542372881E-2</v>
      </c>
      <c r="CM66" s="128" t="s">
        <v>861</v>
      </c>
      <c r="CN66" s="317">
        <f>1/$CN$92</f>
        <v>1.6393442622950821E-2</v>
      </c>
      <c r="CO66" s="249">
        <f>+CH66+CA66+BT66</f>
        <v>11</v>
      </c>
      <c r="CP66" s="249">
        <f>+CI66+CB66+BU66</f>
        <v>11</v>
      </c>
      <c r="CQ66" s="253">
        <f>+CO66/CP66</f>
        <v>1</v>
      </c>
      <c r="CR66" s="253">
        <f>+CQ66</f>
        <v>1</v>
      </c>
      <c r="CS66" s="86">
        <f>+CN66*CR66</f>
        <v>1.6393442622950821E-2</v>
      </c>
      <c r="CT66" s="128" t="s">
        <v>862</v>
      </c>
      <c r="CU66" s="343" t="s">
        <v>895</v>
      </c>
    </row>
    <row r="67" spans="1:99" ht="168.75" customHeight="1" thickBot="1" x14ac:dyDescent="0.3">
      <c r="A67" s="2"/>
      <c r="B67" s="498"/>
      <c r="C67" s="499"/>
      <c r="D67" s="500"/>
      <c r="E67" s="509"/>
      <c r="F67" s="443"/>
      <c r="G67" s="456"/>
      <c r="H67" s="451"/>
      <c r="I67" s="25">
        <v>33</v>
      </c>
      <c r="J67" s="201" t="s">
        <v>153</v>
      </c>
      <c r="K67" s="201" t="s">
        <v>154</v>
      </c>
      <c r="L67" s="201" t="s">
        <v>155</v>
      </c>
      <c r="M67" s="48" t="s">
        <v>24</v>
      </c>
      <c r="N67" s="64" t="s">
        <v>253</v>
      </c>
      <c r="O67" s="56"/>
      <c r="P67" s="79" t="s">
        <v>259</v>
      </c>
      <c r="Q67" s="79" t="s">
        <v>259</v>
      </c>
      <c r="R67" s="109" t="s">
        <v>259</v>
      </c>
      <c r="S67" s="109" t="s">
        <v>259</v>
      </c>
      <c r="T67" s="81" t="s">
        <v>259</v>
      </c>
      <c r="U67" s="83" t="s">
        <v>260</v>
      </c>
      <c r="V67" s="56"/>
      <c r="W67" s="79" t="s">
        <v>259</v>
      </c>
      <c r="X67" s="79" t="s">
        <v>259</v>
      </c>
      <c r="Y67" s="109" t="s">
        <v>259</v>
      </c>
      <c r="Z67" s="109" t="s">
        <v>259</v>
      </c>
      <c r="AA67" s="81" t="s">
        <v>259</v>
      </c>
      <c r="AB67" s="83" t="s">
        <v>260</v>
      </c>
      <c r="AC67" s="85">
        <f>1/$AC$92</f>
        <v>1.9230769230769232E-2</v>
      </c>
      <c r="AD67" s="85">
        <v>3641</v>
      </c>
      <c r="AE67" s="85">
        <v>4082</v>
      </c>
      <c r="AF67" s="109">
        <f>+AD67/AE67</f>
        <v>0.89196472317491426</v>
      </c>
      <c r="AG67" s="109">
        <v>0.94</v>
      </c>
      <c r="AH67" s="86">
        <f>+AC67*AG67</f>
        <v>1.8076923076923077E-2</v>
      </c>
      <c r="AI67" s="84" t="s">
        <v>293</v>
      </c>
      <c r="AJ67" s="85">
        <f>1/$AJ$92</f>
        <v>1.9230769230769232E-2</v>
      </c>
      <c r="AK67" s="85">
        <v>3641</v>
      </c>
      <c r="AL67" s="85">
        <v>4082</v>
      </c>
      <c r="AM67" s="182">
        <f>+AK67/AL67</f>
        <v>0.89196472317491426</v>
      </c>
      <c r="AN67" s="109">
        <v>0.94</v>
      </c>
      <c r="AO67" s="86">
        <f>+AJ67*AN67</f>
        <v>1.8076923076923077E-2</v>
      </c>
      <c r="AP67" s="187" t="s">
        <v>294</v>
      </c>
      <c r="AQ67" s="208"/>
      <c r="AR67" s="79" t="s">
        <v>259</v>
      </c>
      <c r="AS67" s="79" t="s">
        <v>259</v>
      </c>
      <c r="AT67" s="109" t="s">
        <v>259</v>
      </c>
      <c r="AU67" s="109" t="s">
        <v>259</v>
      </c>
      <c r="AV67" s="57"/>
      <c r="AW67" s="128" t="s">
        <v>565</v>
      </c>
      <c r="AX67" s="57"/>
      <c r="AY67" s="79" t="s">
        <v>259</v>
      </c>
      <c r="AZ67" s="79" t="s">
        <v>259</v>
      </c>
      <c r="BA67" s="109" t="s">
        <v>259</v>
      </c>
      <c r="BB67" s="109" t="s">
        <v>259</v>
      </c>
      <c r="BC67" s="57"/>
      <c r="BD67" s="128" t="s">
        <v>566</v>
      </c>
      <c r="BE67" s="57"/>
      <c r="BF67" s="79" t="s">
        <v>259</v>
      </c>
      <c r="BG67" s="79" t="s">
        <v>259</v>
      </c>
      <c r="BH67" s="109" t="s">
        <v>259</v>
      </c>
      <c r="BI67" s="109" t="s">
        <v>259</v>
      </c>
      <c r="BJ67" s="57"/>
      <c r="BK67" s="128" t="s">
        <v>567</v>
      </c>
      <c r="BL67" s="57"/>
      <c r="BM67" s="79" t="s">
        <v>259</v>
      </c>
      <c r="BN67" s="79" t="s">
        <v>259</v>
      </c>
      <c r="BO67" s="253" t="s">
        <v>259</v>
      </c>
      <c r="BP67" s="253" t="s">
        <v>259</v>
      </c>
      <c r="BQ67" s="57"/>
      <c r="BR67" s="128" t="s">
        <v>564</v>
      </c>
      <c r="BS67" s="317">
        <f>1/$BS$92</f>
        <v>1.8181818181818181E-2</v>
      </c>
      <c r="BT67" s="79">
        <v>2</v>
      </c>
      <c r="BU67" s="79">
        <v>2</v>
      </c>
      <c r="BV67" s="109">
        <f>+BT67/BU67</f>
        <v>1</v>
      </c>
      <c r="BW67" s="109">
        <f>+BV67</f>
        <v>1</v>
      </c>
      <c r="BX67" s="318">
        <f t="shared" si="187"/>
        <v>1.8181818181818181E-2</v>
      </c>
      <c r="BY67" s="128" t="s">
        <v>857</v>
      </c>
      <c r="BZ67" s="91">
        <f>1/$BZ$92</f>
        <v>1.8518518518518517E-2</v>
      </c>
      <c r="CA67" s="79">
        <v>2</v>
      </c>
      <c r="CB67" s="79">
        <v>2</v>
      </c>
      <c r="CC67" s="109">
        <f>+CA67/CB67</f>
        <v>1</v>
      </c>
      <c r="CD67" s="109">
        <f>+CC67</f>
        <v>1</v>
      </c>
      <c r="CE67" s="86">
        <f>+BZ67*CD67</f>
        <v>1.8518518518518517E-2</v>
      </c>
      <c r="CF67" s="128" t="s">
        <v>857</v>
      </c>
      <c r="CG67" s="161">
        <f>1/$CG$92</f>
        <v>1.6949152542372881E-2</v>
      </c>
      <c r="CH67" s="79">
        <v>3</v>
      </c>
      <c r="CI67" s="79">
        <v>3</v>
      </c>
      <c r="CJ67" s="109">
        <f>+CH67/CI67</f>
        <v>1</v>
      </c>
      <c r="CK67" s="109">
        <f>+CJ67</f>
        <v>1</v>
      </c>
      <c r="CL67" s="86">
        <f>+CG67*CK67</f>
        <v>1.6949152542372881E-2</v>
      </c>
      <c r="CM67" s="128" t="s">
        <v>858</v>
      </c>
      <c r="CN67" s="317">
        <f>1/$CN$92</f>
        <v>1.6393442622950821E-2</v>
      </c>
      <c r="CO67" s="79">
        <f>+CH67+CA67+BT67</f>
        <v>7</v>
      </c>
      <c r="CP67" s="79">
        <f>+CI67+CB67+BU67</f>
        <v>7</v>
      </c>
      <c r="CQ67" s="253">
        <f>+CO67/CP67</f>
        <v>1</v>
      </c>
      <c r="CR67" s="253">
        <f>+CQ67</f>
        <v>1</v>
      </c>
      <c r="CS67" s="86">
        <f>+CN67*CR67</f>
        <v>1.6393442622950821E-2</v>
      </c>
      <c r="CT67" s="128" t="s">
        <v>859</v>
      </c>
      <c r="CU67" s="343" t="s">
        <v>895</v>
      </c>
    </row>
    <row r="68" spans="1:99" ht="181.5" customHeight="1" thickBot="1" x14ac:dyDescent="0.3">
      <c r="A68" s="2"/>
      <c r="B68" s="15"/>
      <c r="C68" s="16" t="s">
        <v>156</v>
      </c>
      <c r="D68" s="14" t="s">
        <v>157</v>
      </c>
      <c r="E68" s="524"/>
      <c r="F68" s="444"/>
      <c r="G68" s="457"/>
      <c r="H68" s="452"/>
      <c r="I68" s="25">
        <v>34</v>
      </c>
      <c r="J68" s="201" t="s">
        <v>158</v>
      </c>
      <c r="K68" s="201" t="s">
        <v>159</v>
      </c>
      <c r="L68" s="200" t="s">
        <v>160</v>
      </c>
      <c r="M68" s="32" t="s">
        <v>24</v>
      </c>
      <c r="N68" s="61" t="s">
        <v>253</v>
      </c>
      <c r="O68" s="56"/>
      <c r="P68" s="79" t="s">
        <v>259</v>
      </c>
      <c r="Q68" s="79" t="s">
        <v>259</v>
      </c>
      <c r="R68" s="109" t="s">
        <v>259</v>
      </c>
      <c r="S68" s="109" t="s">
        <v>259</v>
      </c>
      <c r="T68" s="81" t="s">
        <v>259</v>
      </c>
      <c r="U68" s="83" t="s">
        <v>260</v>
      </c>
      <c r="V68" s="56"/>
      <c r="W68" s="79" t="s">
        <v>259</v>
      </c>
      <c r="X68" s="79" t="s">
        <v>259</v>
      </c>
      <c r="Y68" s="109" t="s">
        <v>259</v>
      </c>
      <c r="Z68" s="109" t="s">
        <v>259</v>
      </c>
      <c r="AA68" s="81" t="s">
        <v>259</v>
      </c>
      <c r="AB68" s="83" t="s">
        <v>260</v>
      </c>
      <c r="AC68" s="57"/>
      <c r="AD68" s="79" t="s">
        <v>259</v>
      </c>
      <c r="AE68" s="79" t="s">
        <v>259</v>
      </c>
      <c r="AF68" s="109" t="s">
        <v>259</v>
      </c>
      <c r="AG68" s="109" t="s">
        <v>259</v>
      </c>
      <c r="AH68" s="81"/>
      <c r="AI68" s="83" t="s">
        <v>260</v>
      </c>
      <c r="AJ68" s="57"/>
      <c r="AK68" s="79" t="s">
        <v>259</v>
      </c>
      <c r="AL68" s="79" t="s">
        <v>259</v>
      </c>
      <c r="AM68" s="109" t="s">
        <v>259</v>
      </c>
      <c r="AN68" s="109" t="s">
        <v>259</v>
      </c>
      <c r="AO68" s="81"/>
      <c r="AP68" s="188" t="s">
        <v>295</v>
      </c>
      <c r="AQ68" s="208"/>
      <c r="AR68" s="79" t="s">
        <v>259</v>
      </c>
      <c r="AS68" s="79" t="s">
        <v>259</v>
      </c>
      <c r="AT68" s="109" t="s">
        <v>259</v>
      </c>
      <c r="AU68" s="109" t="s">
        <v>259</v>
      </c>
      <c r="AV68" s="57"/>
      <c r="AW68" s="128" t="s">
        <v>563</v>
      </c>
      <c r="AX68" s="57"/>
      <c r="AY68" s="79" t="s">
        <v>259</v>
      </c>
      <c r="AZ68" s="79" t="s">
        <v>259</v>
      </c>
      <c r="BA68" s="109" t="s">
        <v>259</v>
      </c>
      <c r="BB68" s="109" t="s">
        <v>259</v>
      </c>
      <c r="BC68" s="57"/>
      <c r="BD68" s="128" t="s">
        <v>563</v>
      </c>
      <c r="BE68" s="57"/>
      <c r="BF68" s="79" t="s">
        <v>259</v>
      </c>
      <c r="BG68" s="79" t="s">
        <v>259</v>
      </c>
      <c r="BH68" s="109" t="s">
        <v>259</v>
      </c>
      <c r="BI68" s="109" t="s">
        <v>259</v>
      </c>
      <c r="BJ68" s="57"/>
      <c r="BK68" s="128" t="s">
        <v>563</v>
      </c>
      <c r="BL68" s="57"/>
      <c r="BM68" s="79" t="s">
        <v>259</v>
      </c>
      <c r="BN68" s="79" t="s">
        <v>259</v>
      </c>
      <c r="BO68" s="253" t="s">
        <v>259</v>
      </c>
      <c r="BP68" s="253" t="s">
        <v>259</v>
      </c>
      <c r="BQ68" s="57"/>
      <c r="BR68" s="128" t="s">
        <v>563</v>
      </c>
      <c r="BS68" s="317">
        <f>1/$BS$92</f>
        <v>1.8181818181818181E-2</v>
      </c>
      <c r="BT68" s="79">
        <v>7</v>
      </c>
      <c r="BU68" s="79">
        <v>10</v>
      </c>
      <c r="BV68" s="109">
        <f>+BT68/BU68</f>
        <v>0.7</v>
      </c>
      <c r="BW68" s="109">
        <f>+BV68/95%</f>
        <v>0.73684210526315785</v>
      </c>
      <c r="BX68" s="318">
        <f t="shared" si="187"/>
        <v>1.3397129186602869E-2</v>
      </c>
      <c r="BY68" s="128" t="s">
        <v>853</v>
      </c>
      <c r="BZ68" s="91">
        <f>1/$BZ$92</f>
        <v>1.8518518518518517E-2</v>
      </c>
      <c r="CA68" s="79">
        <v>22</v>
      </c>
      <c r="CB68" s="79">
        <v>32</v>
      </c>
      <c r="CC68" s="109">
        <f>+CA68/CB68</f>
        <v>0.6875</v>
      </c>
      <c r="CD68" s="109">
        <f>+CC68/95%</f>
        <v>0.72368421052631582</v>
      </c>
      <c r="CE68" s="86">
        <f>+BZ68*CD68</f>
        <v>1.3401559454191032E-2</v>
      </c>
      <c r="CF68" s="128" t="s">
        <v>854</v>
      </c>
      <c r="CG68" s="161"/>
      <c r="CH68" s="69" t="s">
        <v>259</v>
      </c>
      <c r="CI68" s="69" t="s">
        <v>259</v>
      </c>
      <c r="CJ68" s="263" t="s">
        <v>259</v>
      </c>
      <c r="CK68" s="263" t="s">
        <v>259</v>
      </c>
      <c r="CL68" s="57"/>
      <c r="CM68" s="128" t="s">
        <v>855</v>
      </c>
      <c r="CN68" s="317">
        <f>1/$CN$92</f>
        <v>1.6393442622950821E-2</v>
      </c>
      <c r="CO68" s="79">
        <f>+CA68+BT68</f>
        <v>29</v>
      </c>
      <c r="CP68" s="79">
        <f>+CB68+BU68</f>
        <v>42</v>
      </c>
      <c r="CQ68" s="330">
        <f>+CO68/CP68</f>
        <v>0.69047619047619047</v>
      </c>
      <c r="CR68" s="253">
        <f>+CQ68/95%</f>
        <v>0.72681704260651636</v>
      </c>
      <c r="CS68" s="246">
        <f>+CN68*CR68</f>
        <v>1.1915033485352729E-2</v>
      </c>
      <c r="CT68" s="128" t="s">
        <v>856</v>
      </c>
      <c r="CU68" s="343" t="s">
        <v>895</v>
      </c>
    </row>
    <row r="69" spans="1:99" ht="219" hidden="1" customHeight="1" thickBot="1" x14ac:dyDescent="0.3">
      <c r="A69" s="2"/>
      <c r="B69" s="498"/>
      <c r="C69" s="499"/>
      <c r="D69" s="500"/>
      <c r="E69" s="435" t="s">
        <v>164</v>
      </c>
      <c r="F69" s="432" t="s">
        <v>165</v>
      </c>
      <c r="G69" s="19"/>
      <c r="H69" s="20"/>
      <c r="I69" s="25">
        <v>35</v>
      </c>
      <c r="J69" s="351" t="s">
        <v>161</v>
      </c>
      <c r="K69" s="201" t="s">
        <v>162</v>
      </c>
      <c r="L69" s="201" t="s">
        <v>163</v>
      </c>
      <c r="M69" s="32" t="s">
        <v>86</v>
      </c>
      <c r="N69" s="61" t="s">
        <v>254</v>
      </c>
      <c r="O69" s="56"/>
      <c r="P69" s="69" t="s">
        <v>259</v>
      </c>
      <c r="Q69" s="69" t="s">
        <v>259</v>
      </c>
      <c r="R69" s="109" t="s">
        <v>259</v>
      </c>
      <c r="S69" s="109" t="s">
        <v>259</v>
      </c>
      <c r="T69" s="80" t="s">
        <v>259</v>
      </c>
      <c r="U69" s="71" t="s">
        <v>310</v>
      </c>
      <c r="V69" s="56"/>
      <c r="W69" s="69" t="s">
        <v>259</v>
      </c>
      <c r="X69" s="69" t="s">
        <v>259</v>
      </c>
      <c r="Y69" s="109" t="s">
        <v>259</v>
      </c>
      <c r="Z69" s="109" t="s">
        <v>259</v>
      </c>
      <c r="AA69" s="80" t="s">
        <v>259</v>
      </c>
      <c r="AB69" s="71" t="s">
        <v>310</v>
      </c>
      <c r="AC69" s="57"/>
      <c r="AD69" s="69" t="s">
        <v>259</v>
      </c>
      <c r="AE69" s="69" t="s">
        <v>259</v>
      </c>
      <c r="AF69" s="109" t="s">
        <v>259</v>
      </c>
      <c r="AG69" s="109" t="s">
        <v>259</v>
      </c>
      <c r="AH69" s="80"/>
      <c r="AI69" s="71" t="s">
        <v>310</v>
      </c>
      <c r="AJ69" s="57"/>
      <c r="AK69" s="69" t="s">
        <v>259</v>
      </c>
      <c r="AL69" s="69" t="s">
        <v>259</v>
      </c>
      <c r="AM69" s="109" t="s">
        <v>259</v>
      </c>
      <c r="AN69" s="109" t="s">
        <v>259</v>
      </c>
      <c r="AO69" s="80"/>
      <c r="AP69" s="186" t="s">
        <v>310</v>
      </c>
      <c r="AQ69" s="208"/>
      <c r="AR69" s="69" t="s">
        <v>259</v>
      </c>
      <c r="AS69" s="69" t="s">
        <v>259</v>
      </c>
      <c r="AT69" s="109" t="s">
        <v>259</v>
      </c>
      <c r="AU69" s="109" t="s">
        <v>259</v>
      </c>
      <c r="AV69" s="80"/>
      <c r="AW69" s="186" t="s">
        <v>310</v>
      </c>
      <c r="AX69" s="57"/>
      <c r="AY69" s="69" t="s">
        <v>259</v>
      </c>
      <c r="AZ69" s="69" t="s">
        <v>259</v>
      </c>
      <c r="BA69" s="109" t="s">
        <v>259</v>
      </c>
      <c r="BB69" s="109" t="s">
        <v>259</v>
      </c>
      <c r="BC69" s="80"/>
      <c r="BD69" s="186" t="s">
        <v>310</v>
      </c>
      <c r="BE69" s="57"/>
      <c r="BF69" s="69" t="s">
        <v>259</v>
      </c>
      <c r="BG69" s="69" t="s">
        <v>259</v>
      </c>
      <c r="BH69" s="109" t="s">
        <v>259</v>
      </c>
      <c r="BI69" s="109" t="s">
        <v>259</v>
      </c>
      <c r="BJ69" s="80"/>
      <c r="BK69" s="186" t="s">
        <v>310</v>
      </c>
      <c r="BL69" s="57"/>
      <c r="BM69" s="69" t="s">
        <v>259</v>
      </c>
      <c r="BN69" s="69" t="s">
        <v>259</v>
      </c>
      <c r="BO69" s="253" t="s">
        <v>259</v>
      </c>
      <c r="BP69" s="253" t="s">
        <v>259</v>
      </c>
      <c r="BQ69" s="57"/>
      <c r="BR69" s="91" t="s">
        <v>641</v>
      </c>
      <c r="BS69" s="208"/>
      <c r="BT69" s="69" t="s">
        <v>259</v>
      </c>
      <c r="BU69" s="69" t="s">
        <v>259</v>
      </c>
      <c r="BV69" s="263" t="s">
        <v>259</v>
      </c>
      <c r="BW69" s="263" t="s">
        <v>259</v>
      </c>
      <c r="BX69" s="80"/>
      <c r="BY69" s="186" t="s">
        <v>779</v>
      </c>
      <c r="BZ69" s="57"/>
      <c r="CA69" s="69" t="s">
        <v>259</v>
      </c>
      <c r="CB69" s="69" t="s">
        <v>259</v>
      </c>
      <c r="CC69" s="263" t="s">
        <v>259</v>
      </c>
      <c r="CD69" s="263" t="s">
        <v>259</v>
      </c>
      <c r="CE69" s="80"/>
      <c r="CF69" s="186" t="s">
        <v>779</v>
      </c>
      <c r="CG69" s="57"/>
      <c r="CH69" s="69" t="s">
        <v>259</v>
      </c>
      <c r="CI69" s="69" t="s">
        <v>259</v>
      </c>
      <c r="CJ69" s="263" t="s">
        <v>259</v>
      </c>
      <c r="CK69" s="263" t="s">
        <v>259</v>
      </c>
      <c r="CL69" s="80"/>
      <c r="CM69" s="186" t="s">
        <v>779</v>
      </c>
      <c r="CN69" s="57"/>
      <c r="CO69" s="69" t="s">
        <v>259</v>
      </c>
      <c r="CP69" s="69" t="s">
        <v>259</v>
      </c>
      <c r="CQ69" s="263" t="s">
        <v>259</v>
      </c>
      <c r="CR69" s="263" t="s">
        <v>259</v>
      </c>
      <c r="CS69" s="80"/>
      <c r="CT69" s="71" t="s">
        <v>779</v>
      </c>
      <c r="CU69" s="57"/>
    </row>
    <row r="70" spans="1:99" ht="134.25" customHeight="1" x14ac:dyDescent="0.25">
      <c r="A70" s="2"/>
      <c r="B70" s="516"/>
      <c r="C70" s="473"/>
      <c r="D70" s="517"/>
      <c r="E70" s="436"/>
      <c r="F70" s="433"/>
      <c r="G70" s="459">
        <v>8</v>
      </c>
      <c r="H70" s="450" t="s">
        <v>166</v>
      </c>
      <c r="I70" s="34">
        <v>36</v>
      </c>
      <c r="J70" s="352" t="s">
        <v>167</v>
      </c>
      <c r="K70" s="160" t="s">
        <v>168</v>
      </c>
      <c r="L70" s="160" t="s">
        <v>169</v>
      </c>
      <c r="M70" s="53" t="s">
        <v>24</v>
      </c>
      <c r="N70" s="61" t="s">
        <v>254</v>
      </c>
      <c r="O70" s="98">
        <f>1/$O$92</f>
        <v>2.6315789473684209E-2</v>
      </c>
      <c r="P70" s="158">
        <v>21048549106</v>
      </c>
      <c r="Q70" s="158">
        <v>66424129863</v>
      </c>
      <c r="R70" s="109">
        <f>+P70/Q70</f>
        <v>0.31688106640482466</v>
      </c>
      <c r="S70" s="109">
        <v>1</v>
      </c>
      <c r="T70" s="172">
        <f>+O70*S70</f>
        <v>2.6315789473684209E-2</v>
      </c>
      <c r="U70" s="83" t="s">
        <v>311</v>
      </c>
      <c r="V70" s="69">
        <f>1/$V$92</f>
        <v>2.6315789473684209E-2</v>
      </c>
      <c r="W70" s="157">
        <v>48248759384</v>
      </c>
      <c r="X70" s="157">
        <v>265657847964</v>
      </c>
      <c r="Y70" s="109">
        <f>+W70/X70</f>
        <v>0.18161992861787513</v>
      </c>
      <c r="Z70" s="109">
        <v>0.72</v>
      </c>
      <c r="AA70" s="132">
        <f>+Z70*V70</f>
        <v>1.8947368421052629E-2</v>
      </c>
      <c r="AB70" s="83" t="s">
        <v>312</v>
      </c>
      <c r="AC70" s="85">
        <f>1/$AC$92</f>
        <v>1.9230769230769232E-2</v>
      </c>
      <c r="AD70" s="159">
        <v>224418280418</v>
      </c>
      <c r="AE70" s="159">
        <v>286687446262</v>
      </c>
      <c r="AF70" s="109">
        <f>+AD70/AE70</f>
        <v>0.78279772394675073</v>
      </c>
      <c r="AG70" s="109">
        <v>1</v>
      </c>
      <c r="AH70" s="86">
        <f>+AC70*AG70</f>
        <v>1.9230769230769232E-2</v>
      </c>
      <c r="AI70" s="128" t="s">
        <v>435</v>
      </c>
      <c r="AJ70" s="85">
        <f>1/$AJ$92</f>
        <v>1.9230769230769232E-2</v>
      </c>
      <c r="AK70" s="159">
        <v>224418280418</v>
      </c>
      <c r="AL70" s="159">
        <v>286687446262</v>
      </c>
      <c r="AM70" s="109">
        <f>+AK70/AL70</f>
        <v>0.78279772394675073</v>
      </c>
      <c r="AN70" s="109">
        <v>1</v>
      </c>
      <c r="AO70" s="175">
        <f>+AJ70*AN70</f>
        <v>1.9230769230769232E-2</v>
      </c>
      <c r="AP70" s="184" t="s">
        <v>435</v>
      </c>
      <c r="AQ70" s="208"/>
      <c r="AR70" s="159">
        <v>255231836108</v>
      </c>
      <c r="AS70" s="159">
        <v>330075261004</v>
      </c>
      <c r="AT70" s="109">
        <f>+AR70/AS70</f>
        <v>0.77325345538364043</v>
      </c>
      <c r="AU70" s="109">
        <v>1</v>
      </c>
      <c r="AV70" s="57"/>
      <c r="AW70" s="91" t="s">
        <v>642</v>
      </c>
      <c r="AX70" s="57"/>
      <c r="AY70" s="159">
        <v>279479606430.07001</v>
      </c>
      <c r="AZ70" s="159">
        <v>354136269047</v>
      </c>
      <c r="BA70" s="109">
        <f>+AY70/AZ70</f>
        <v>0.78918662350559254</v>
      </c>
      <c r="BB70" s="109">
        <v>1</v>
      </c>
      <c r="BC70" s="57"/>
      <c r="BD70" s="91" t="s">
        <v>643</v>
      </c>
      <c r="BE70" s="161">
        <f>1/$BE$92</f>
        <v>1.7241379310344827E-2</v>
      </c>
      <c r="BF70" s="159">
        <v>308523429243.79999</v>
      </c>
      <c r="BG70" s="159">
        <v>401454021703</v>
      </c>
      <c r="BH70" s="109">
        <f>+BF70/BG70</f>
        <v>0.76851497946145608</v>
      </c>
      <c r="BI70" s="109">
        <v>1</v>
      </c>
      <c r="BJ70" s="85">
        <f>+BE70*BI70</f>
        <v>1.7241379310344827E-2</v>
      </c>
      <c r="BK70" s="91" t="s">
        <v>644</v>
      </c>
      <c r="BL70" s="241">
        <f>1/$BL$92</f>
        <v>1.6949152542372881E-2</v>
      </c>
      <c r="BM70" s="266">
        <v>308523429243.79999</v>
      </c>
      <c r="BN70" s="266">
        <v>401454021703</v>
      </c>
      <c r="BO70" s="253">
        <f>+BM70/BN70</f>
        <v>0.76851497946145608</v>
      </c>
      <c r="BP70" s="253">
        <v>1</v>
      </c>
      <c r="BQ70" s="86">
        <f>+BL70*BP70</f>
        <v>1.6949152542372881E-2</v>
      </c>
      <c r="BR70" s="128" t="s">
        <v>645</v>
      </c>
      <c r="BS70" s="317">
        <f>1/$BS$92</f>
        <v>1.8181818181818181E-2</v>
      </c>
      <c r="BT70" s="159">
        <v>336562211833.79999</v>
      </c>
      <c r="BU70" s="159">
        <v>434132461745</v>
      </c>
      <c r="BV70" s="109">
        <f>+BT70/BU70</f>
        <v>0.77525235150807348</v>
      </c>
      <c r="BW70" s="109">
        <v>1</v>
      </c>
      <c r="BX70" s="318">
        <f t="shared" ref="BX70:BX73" si="188">+BW70*BS70</f>
        <v>1.8181818181818181E-2</v>
      </c>
      <c r="BY70" s="128" t="s">
        <v>780</v>
      </c>
      <c r="BZ70" s="91">
        <f>1/$BZ$92</f>
        <v>1.8518518518518517E-2</v>
      </c>
      <c r="CA70" s="159">
        <v>362350388227.28003</v>
      </c>
      <c r="CB70" s="159">
        <v>468849073365</v>
      </c>
      <c r="CC70" s="109">
        <f>+CA70/CB70</f>
        <v>0.77285081449908188</v>
      </c>
      <c r="CD70" s="109">
        <v>1</v>
      </c>
      <c r="CE70" s="86">
        <f>+BZ70*CD70</f>
        <v>1.8518518518518517E-2</v>
      </c>
      <c r="CF70" s="128" t="s">
        <v>781</v>
      </c>
      <c r="CG70" s="161">
        <f>1/$CG$92</f>
        <v>1.6949152542372881E-2</v>
      </c>
      <c r="CH70" s="159">
        <v>390318225985.28003</v>
      </c>
      <c r="CI70" s="159">
        <v>509342459115</v>
      </c>
      <c r="CJ70" s="109">
        <f>+CH70/CI70</f>
        <v>0.76631786531888846</v>
      </c>
      <c r="CK70" s="109">
        <v>1</v>
      </c>
      <c r="CL70" s="86">
        <f>+CG70*CK70</f>
        <v>1.6949152542372881E-2</v>
      </c>
      <c r="CM70" s="128" t="s">
        <v>782</v>
      </c>
      <c r="CN70" s="317">
        <f>1/$CN$92</f>
        <v>1.6393442622950821E-2</v>
      </c>
      <c r="CO70" s="266">
        <f>+CH70+CA70+BT70</f>
        <v>1089230826046.3601</v>
      </c>
      <c r="CP70" s="266">
        <f>+CI70+CB70+BU70</f>
        <v>1412323994225</v>
      </c>
      <c r="CQ70" s="253">
        <f>+CO70/CP70</f>
        <v>0.77123296814345044</v>
      </c>
      <c r="CR70" s="253">
        <v>1</v>
      </c>
      <c r="CS70" s="86">
        <f>+CN70*CR70</f>
        <v>1.6393442622950821E-2</v>
      </c>
      <c r="CT70" s="128" t="s">
        <v>783</v>
      </c>
      <c r="CU70" s="343" t="s">
        <v>895</v>
      </c>
    </row>
    <row r="71" spans="1:99" ht="105.75" customHeight="1" x14ac:dyDescent="0.25">
      <c r="A71" s="2"/>
      <c r="B71" s="475"/>
      <c r="C71" s="476"/>
      <c r="D71" s="518"/>
      <c r="E71" s="436"/>
      <c r="F71" s="433"/>
      <c r="G71" s="456"/>
      <c r="H71" s="451"/>
      <c r="I71" s="35">
        <v>37</v>
      </c>
      <c r="J71" s="353" t="s">
        <v>170</v>
      </c>
      <c r="K71" s="206" t="s">
        <v>171</v>
      </c>
      <c r="L71" s="206" t="s">
        <v>172</v>
      </c>
      <c r="M71" s="54" t="s">
        <v>24</v>
      </c>
      <c r="N71" s="61" t="s">
        <v>254</v>
      </c>
      <c r="O71" s="98">
        <f>1/$O$92</f>
        <v>2.6315789473684209E-2</v>
      </c>
      <c r="P71" s="161">
        <v>360</v>
      </c>
      <c r="Q71" s="161">
        <f>+(319934525952/((216170653121+176120047767)/2))</f>
        <v>1.6311094054882638</v>
      </c>
      <c r="R71" s="162">
        <f>+P71/Q71</f>
        <v>220.70867765748426</v>
      </c>
      <c r="S71" s="109">
        <v>0.75</v>
      </c>
      <c r="T71" s="172">
        <f>+O71*S71</f>
        <v>1.9736842105263157E-2</v>
      </c>
      <c r="U71" s="71" t="s">
        <v>436</v>
      </c>
      <c r="V71" s="69">
        <f>1/$V$92</f>
        <v>2.6315789473684209E-2</v>
      </c>
      <c r="W71" s="161">
        <v>360</v>
      </c>
      <c r="X71" s="161">
        <f>+(322915431894/((215155258617+176209832391)/2))</f>
        <v>1.6502004870301485</v>
      </c>
      <c r="Y71" s="162">
        <f>+W71/X71</f>
        <v>218.1553107209954</v>
      </c>
      <c r="Z71" s="109">
        <v>0.75</v>
      </c>
      <c r="AA71" s="132">
        <f>+Z71*V71</f>
        <v>1.9736842105263157E-2</v>
      </c>
      <c r="AB71" s="71" t="s">
        <v>437</v>
      </c>
      <c r="AC71" s="85">
        <f>1/$AC$92</f>
        <v>1.9230769230769232E-2</v>
      </c>
      <c r="AD71" s="161">
        <v>360</v>
      </c>
      <c r="AE71" s="161">
        <f>+(322403708627/((217719700527+172148033814)/2))</f>
        <v>1.6539132645688899</v>
      </c>
      <c r="AF71" s="162">
        <f>+AD71/AE71</f>
        <v>217.66558604500813</v>
      </c>
      <c r="AG71" s="109">
        <v>0.75</v>
      </c>
      <c r="AH71" s="86">
        <f>+AC71*AG71</f>
        <v>1.4423076923076924E-2</v>
      </c>
      <c r="AI71" s="71" t="s">
        <v>438</v>
      </c>
      <c r="AJ71" s="85">
        <f>1/$AJ$92</f>
        <v>1.9230769230769232E-2</v>
      </c>
      <c r="AK71" s="161">
        <v>360</v>
      </c>
      <c r="AL71" s="161">
        <f>+(322403708627/((217719700527+172148033814)/2))</f>
        <v>1.6539132645688899</v>
      </c>
      <c r="AM71" s="162">
        <f>+AK71/AL71</f>
        <v>217.66558604500813</v>
      </c>
      <c r="AN71" s="109">
        <v>0.75</v>
      </c>
      <c r="AO71" s="175">
        <f>+AJ71*AN71</f>
        <v>1.4423076923076924E-2</v>
      </c>
      <c r="AP71" s="184" t="s">
        <v>439</v>
      </c>
      <c r="AQ71" s="208"/>
      <c r="AR71" s="85">
        <v>360</v>
      </c>
      <c r="AS71" s="85">
        <v>1.8655930501487648</v>
      </c>
      <c r="AT71" s="162">
        <f>+AR71/AS71</f>
        <v>192.96812880563269</v>
      </c>
      <c r="AU71" s="109">
        <v>1</v>
      </c>
      <c r="AV71" s="57"/>
      <c r="AW71" s="91" t="s">
        <v>646</v>
      </c>
      <c r="AX71" s="57"/>
      <c r="AY71" s="85">
        <v>360</v>
      </c>
      <c r="AZ71" s="85">
        <v>1.8505273745083328</v>
      </c>
      <c r="BA71" s="162">
        <f>+AY71/AZ71</f>
        <v>194.53913784747363</v>
      </c>
      <c r="BB71" s="109">
        <v>1</v>
      </c>
      <c r="BC71" s="57"/>
      <c r="BD71" s="91" t="s">
        <v>647</v>
      </c>
      <c r="BE71" s="161">
        <f>1/$BE$92</f>
        <v>1.7241379310344827E-2</v>
      </c>
      <c r="BF71" s="85">
        <v>360</v>
      </c>
      <c r="BG71" s="85">
        <v>1.8460271161449848</v>
      </c>
      <c r="BH71" s="162">
        <f>+BF71/BG71</f>
        <v>195.01338677612688</v>
      </c>
      <c r="BI71" s="109">
        <v>1</v>
      </c>
      <c r="BJ71" s="85">
        <f>+BE71*BI71</f>
        <v>1.7241379310344827E-2</v>
      </c>
      <c r="BK71" s="91" t="s">
        <v>648</v>
      </c>
      <c r="BL71" s="241">
        <f>1/$BL$92</f>
        <v>1.6949152542372881E-2</v>
      </c>
      <c r="BM71" s="85">
        <v>360</v>
      </c>
      <c r="BN71" s="85">
        <v>1.8460271161449848</v>
      </c>
      <c r="BO71" s="260">
        <f>+BM71/BN71</f>
        <v>195.01338677612688</v>
      </c>
      <c r="BP71" s="253">
        <v>1</v>
      </c>
      <c r="BQ71" s="86">
        <f>+BL71*BP71</f>
        <v>1.6949152542372881E-2</v>
      </c>
      <c r="BR71" s="91" t="s">
        <v>649</v>
      </c>
      <c r="BS71" s="317">
        <f>1/$BS$92</f>
        <v>1.8181818181818181E-2</v>
      </c>
      <c r="BT71" s="161">
        <v>360</v>
      </c>
      <c r="BU71" s="161">
        <f>316656857124.39/165453113875.584</f>
        <v>1.9138766851043183</v>
      </c>
      <c r="BV71" s="162">
        <f>+BT71/BU71</f>
        <v>188.0998931654668</v>
      </c>
      <c r="BW71" s="109">
        <v>1</v>
      </c>
      <c r="BX71" s="318">
        <f t="shared" si="188"/>
        <v>1.8181818181818181E-2</v>
      </c>
      <c r="BY71" s="128" t="s">
        <v>784</v>
      </c>
      <c r="BZ71" s="91">
        <f>1/$BZ$92</f>
        <v>1.8518518518518517E-2</v>
      </c>
      <c r="CA71" s="161">
        <v>360</v>
      </c>
      <c r="CB71" s="161">
        <f>315181425294.85/169296688589.734</f>
        <v>1.861710514956654</v>
      </c>
      <c r="CC71" s="162">
        <f>+CA71/CB71</f>
        <v>193.3705574028956</v>
      </c>
      <c r="CD71" s="109">
        <v>1</v>
      </c>
      <c r="CE71" s="86">
        <f>+BZ71*CD71</f>
        <v>1.8518518518518517E-2</v>
      </c>
      <c r="CF71" s="128" t="s">
        <v>785</v>
      </c>
      <c r="CG71" s="161">
        <f>1/$CG$92</f>
        <v>1.6949152542372881E-2</v>
      </c>
      <c r="CH71" s="161">
        <v>360</v>
      </c>
      <c r="CI71" s="161">
        <f>316227236109.45/171393275609.633</f>
        <v>1.8450387565361215</v>
      </c>
      <c r="CJ71" s="162">
        <f>+CH71/CI71</f>
        <v>195.11785252460743</v>
      </c>
      <c r="CK71" s="109">
        <v>1</v>
      </c>
      <c r="CL71" s="86">
        <f>+CG71*CK71</f>
        <v>1.6949152542372881E-2</v>
      </c>
      <c r="CM71" s="128" t="s">
        <v>786</v>
      </c>
      <c r="CN71" s="317">
        <f>1/$CN$92</f>
        <v>1.6393442622950821E-2</v>
      </c>
      <c r="CO71" s="161">
        <v>360</v>
      </c>
      <c r="CP71" s="161">
        <f>316227236109.45/171393275609.633</f>
        <v>1.8450387565361215</v>
      </c>
      <c r="CQ71" s="260">
        <f>+CO71/CP71</f>
        <v>195.11785252460743</v>
      </c>
      <c r="CR71" s="253">
        <v>1</v>
      </c>
      <c r="CS71" s="86">
        <f>+CN71*CR71</f>
        <v>1.6393442622950821E-2</v>
      </c>
      <c r="CT71" s="128" t="s">
        <v>786</v>
      </c>
      <c r="CU71" s="343" t="s">
        <v>895</v>
      </c>
    </row>
    <row r="72" spans="1:99" ht="150.75" customHeight="1" x14ac:dyDescent="0.25">
      <c r="A72" s="2"/>
      <c r="B72" s="475"/>
      <c r="C72" s="476"/>
      <c r="D72" s="518"/>
      <c r="E72" s="436"/>
      <c r="F72" s="433"/>
      <c r="G72" s="456"/>
      <c r="H72" s="451"/>
      <c r="I72" s="35">
        <v>38</v>
      </c>
      <c r="J72" s="353" t="s">
        <v>173</v>
      </c>
      <c r="K72" s="206" t="s">
        <v>174</v>
      </c>
      <c r="L72" s="206" t="s">
        <v>175</v>
      </c>
      <c r="M72" s="55" t="s">
        <v>24</v>
      </c>
      <c r="N72" s="64" t="s">
        <v>254</v>
      </c>
      <c r="O72" s="98">
        <f>1/$O$92</f>
        <v>2.6315789473684209E-2</v>
      </c>
      <c r="P72" s="157">
        <v>23982288802</v>
      </c>
      <c r="Q72" s="157">
        <v>25677779898</v>
      </c>
      <c r="R72" s="109">
        <f>+P72/Q72</f>
        <v>0.93397049500638263</v>
      </c>
      <c r="S72" s="109">
        <v>0.95</v>
      </c>
      <c r="T72" s="172">
        <f>+O72*S72</f>
        <v>2.4999999999999998E-2</v>
      </c>
      <c r="U72" s="71" t="s">
        <v>440</v>
      </c>
      <c r="V72" s="69">
        <f>1/$V$92</f>
        <v>2.6315789473684209E-2</v>
      </c>
      <c r="W72" s="163">
        <v>24140728630</v>
      </c>
      <c r="X72" s="163">
        <v>25288394916</v>
      </c>
      <c r="Y72" s="109">
        <f>+W72/X72</f>
        <v>0.95461687901457637</v>
      </c>
      <c r="Z72" s="109">
        <v>0.97</v>
      </c>
      <c r="AA72" s="132">
        <f>+Z72*V72</f>
        <v>2.5526315789473682E-2</v>
      </c>
      <c r="AB72" s="71" t="s">
        <v>441</v>
      </c>
      <c r="AC72" s="85">
        <f>1/$AC$92</f>
        <v>1.9230769230769232E-2</v>
      </c>
      <c r="AD72" s="163">
        <v>24140728630</v>
      </c>
      <c r="AE72" s="163">
        <v>25288394916</v>
      </c>
      <c r="AF72" s="109">
        <f>+AD72/AE72</f>
        <v>0.95461687901457637</v>
      </c>
      <c r="AG72" s="109">
        <v>0.97</v>
      </c>
      <c r="AH72" s="86">
        <f>+AC72*AG72</f>
        <v>1.8653846153846153E-2</v>
      </c>
      <c r="AI72" s="164" t="s">
        <v>442</v>
      </c>
      <c r="AJ72" s="85">
        <f>1/$AJ$92</f>
        <v>1.9230769230769232E-2</v>
      </c>
      <c r="AK72" s="165">
        <f>+AD72+W72+P72</f>
        <v>72263746062</v>
      </c>
      <c r="AL72" s="165">
        <f>+AE72+X72+Q72</f>
        <v>76254569730</v>
      </c>
      <c r="AM72" s="109">
        <f>+AK72/AL72</f>
        <v>0.94766446545917715</v>
      </c>
      <c r="AN72" s="109">
        <v>0.97</v>
      </c>
      <c r="AO72" s="175">
        <f>+AJ72*AN72</f>
        <v>1.8653846153846153E-2</v>
      </c>
      <c r="AP72" s="184" t="s">
        <v>443</v>
      </c>
      <c r="AQ72" s="208"/>
      <c r="AR72" s="165">
        <v>23311150681</v>
      </c>
      <c r="AS72" s="165">
        <v>23985598296</v>
      </c>
      <c r="AT72" s="109">
        <f>+AR72/AS72</f>
        <v>0.97188114273086634</v>
      </c>
      <c r="AU72" s="109">
        <v>0.99</v>
      </c>
      <c r="AV72" s="57"/>
      <c r="AW72" s="91" t="s">
        <v>650</v>
      </c>
      <c r="AX72" s="57"/>
      <c r="AY72" s="165">
        <v>23885042668</v>
      </c>
      <c r="AZ72" s="165">
        <v>24609480430</v>
      </c>
      <c r="BA72" s="109">
        <f>+AY72/AZ72</f>
        <v>0.97056265514988771</v>
      </c>
      <c r="BB72" s="109">
        <v>0.99</v>
      </c>
      <c r="BC72" s="57"/>
      <c r="BD72" s="91" t="s">
        <v>651</v>
      </c>
      <c r="BE72" s="161">
        <f>1/$BE$92</f>
        <v>1.7241379310344827E-2</v>
      </c>
      <c r="BF72" s="165">
        <v>24088293890</v>
      </c>
      <c r="BG72" s="165">
        <v>25235587185</v>
      </c>
      <c r="BH72" s="109">
        <f>+BF72/BG72</f>
        <v>0.954536691118408</v>
      </c>
      <c r="BI72" s="109">
        <v>0.97</v>
      </c>
      <c r="BJ72" s="85">
        <f>+BE72*BI72</f>
        <v>1.6724137931034482E-2</v>
      </c>
      <c r="BK72" s="91" t="s">
        <v>652</v>
      </c>
      <c r="BL72" s="241">
        <f>1/$BL$92</f>
        <v>1.6949152542372881E-2</v>
      </c>
      <c r="BM72" s="267">
        <f>+BF72+AY72+AR72</f>
        <v>71284487239</v>
      </c>
      <c r="BN72" s="267">
        <f>+BG72+AZ72+AS72</f>
        <v>73830665911</v>
      </c>
      <c r="BO72" s="253">
        <f>+BM72/BN72</f>
        <v>0.96551326416222061</v>
      </c>
      <c r="BP72" s="253">
        <v>0.99</v>
      </c>
      <c r="BQ72" s="86">
        <f>+BL72*BP72</f>
        <v>1.6779661016949152E-2</v>
      </c>
      <c r="BR72" s="91" t="s">
        <v>653</v>
      </c>
      <c r="BS72" s="317">
        <f>1/$BS$92</f>
        <v>1.8181818181818181E-2</v>
      </c>
      <c r="BT72" s="165">
        <v>25412833339</v>
      </c>
      <c r="BU72" s="165">
        <v>26655777207</v>
      </c>
      <c r="BV72" s="109">
        <f>+BT72/BU72</f>
        <v>0.95337056359873862</v>
      </c>
      <c r="BW72" s="109">
        <f>+BV72/98%</f>
        <v>0.97282710571299857</v>
      </c>
      <c r="BX72" s="318">
        <f t="shared" si="188"/>
        <v>1.7687765558418157E-2</v>
      </c>
      <c r="BY72" s="128" t="s">
        <v>770</v>
      </c>
      <c r="BZ72" s="91">
        <f>1/$BZ$92</f>
        <v>1.8518518518518517E-2</v>
      </c>
      <c r="CA72" s="165">
        <v>25641254544</v>
      </c>
      <c r="CB72" s="165">
        <v>26782852470.459999</v>
      </c>
      <c r="CC72" s="109">
        <f>+CA72/CB72</f>
        <v>0.95737579006122975</v>
      </c>
      <c r="CD72" s="109">
        <f>+CC72/98%</f>
        <v>0.97691407149105081</v>
      </c>
      <c r="CE72" s="86">
        <f>+BZ72*CD72</f>
        <v>1.8091001323908347E-2</v>
      </c>
      <c r="CF72" s="128" t="s">
        <v>771</v>
      </c>
      <c r="CG72" s="161">
        <f>1/$CG$92</f>
        <v>1.6949152542372881E-2</v>
      </c>
      <c r="CH72" s="165">
        <v>27401662526</v>
      </c>
      <c r="CI72" s="165">
        <v>28817865228.599998</v>
      </c>
      <c r="CJ72" s="109">
        <f>+CH72/CI72</f>
        <v>0.9508567795925944</v>
      </c>
      <c r="CK72" s="109">
        <f>+CJ72/98%</f>
        <v>0.97026201999244333</v>
      </c>
      <c r="CL72" s="86">
        <f>+CG72*CK72</f>
        <v>1.6445118982922769E-2</v>
      </c>
      <c r="CM72" s="128" t="s">
        <v>772</v>
      </c>
      <c r="CN72" s="317">
        <f>1/$CN$92</f>
        <v>1.6393442622950821E-2</v>
      </c>
      <c r="CO72" s="267">
        <f>+CH72+CA72+BT72</f>
        <v>78455750409</v>
      </c>
      <c r="CP72" s="267">
        <f>+CI72+CB72+BU72</f>
        <v>82256494906.059998</v>
      </c>
      <c r="CQ72" s="253">
        <f>+CO72/CP72</f>
        <v>0.95379398913847968</v>
      </c>
      <c r="CR72" s="253">
        <f>+CQ72/98%</f>
        <v>0.97325917259028538</v>
      </c>
      <c r="CS72" s="86">
        <f>+CN72*CR72</f>
        <v>1.5955068403119433E-2</v>
      </c>
      <c r="CT72" s="128" t="s">
        <v>773</v>
      </c>
      <c r="CU72" s="343" t="s">
        <v>895</v>
      </c>
    </row>
    <row r="73" spans="1:99" ht="165" customHeight="1" thickBot="1" x14ac:dyDescent="0.3">
      <c r="A73" s="2"/>
      <c r="B73" s="478"/>
      <c r="C73" s="479"/>
      <c r="D73" s="519"/>
      <c r="E73" s="436"/>
      <c r="F73" s="433"/>
      <c r="G73" s="456"/>
      <c r="H73" s="451"/>
      <c r="I73" s="29">
        <v>39</v>
      </c>
      <c r="J73" s="353" t="s">
        <v>176</v>
      </c>
      <c r="K73" s="207" t="s">
        <v>177</v>
      </c>
      <c r="L73" s="207" t="s">
        <v>178</v>
      </c>
      <c r="M73" s="74" t="s">
        <v>24</v>
      </c>
      <c r="N73" s="90" t="s">
        <v>254</v>
      </c>
      <c r="O73" s="98">
        <f>1/$O$92</f>
        <v>2.6315789473684209E-2</v>
      </c>
      <c r="P73" s="166">
        <v>11619936</v>
      </c>
      <c r="Q73" s="166">
        <v>23982288802</v>
      </c>
      <c r="R73" s="167">
        <f>+P73/Q73</f>
        <v>4.845215607207164E-4</v>
      </c>
      <c r="S73" s="109">
        <v>1</v>
      </c>
      <c r="T73" s="172">
        <f>+O73*S73</f>
        <v>2.6315789473684209E-2</v>
      </c>
      <c r="U73" s="71" t="s">
        <v>444</v>
      </c>
      <c r="V73" s="69">
        <f>1/$V$92</f>
        <v>2.6315789473684209E-2</v>
      </c>
      <c r="W73" s="166">
        <f>224605247+21916097</f>
        <v>246521344</v>
      </c>
      <c r="X73" s="157">
        <v>24140728630</v>
      </c>
      <c r="Y73" s="168">
        <f>+W73/X73</f>
        <v>1.0211843551964903E-2</v>
      </c>
      <c r="Z73" s="109">
        <v>1</v>
      </c>
      <c r="AA73" s="132">
        <f>+Z73*V73</f>
        <v>2.6315789473684209E-2</v>
      </c>
      <c r="AB73" s="128" t="s">
        <v>444</v>
      </c>
      <c r="AC73" s="85">
        <f>1/$AC$92</f>
        <v>1.9230769230769232E-2</v>
      </c>
      <c r="AD73" s="157">
        <v>0</v>
      </c>
      <c r="AE73" s="166">
        <v>23832260011</v>
      </c>
      <c r="AF73" s="168">
        <f>+AD73/AE73</f>
        <v>0</v>
      </c>
      <c r="AG73" s="109">
        <v>1</v>
      </c>
      <c r="AH73" s="86">
        <f>+AC73*AG73</f>
        <v>1.9230769230769232E-2</v>
      </c>
      <c r="AI73" s="128" t="s">
        <v>445</v>
      </c>
      <c r="AJ73" s="85">
        <f>1/$AJ$92</f>
        <v>1.9230769230769232E-2</v>
      </c>
      <c r="AK73" s="165">
        <f>+AD73+W73+P73</f>
        <v>258141280</v>
      </c>
      <c r="AL73" s="165">
        <f>+AE73+X73+Q73</f>
        <v>71955277443</v>
      </c>
      <c r="AM73" s="169">
        <f>+AK73/AL73</f>
        <v>3.5875239339392285E-3</v>
      </c>
      <c r="AN73" s="109">
        <v>0.72</v>
      </c>
      <c r="AO73" s="175">
        <f>+AJ73*AN73</f>
        <v>1.3846153846153847E-2</v>
      </c>
      <c r="AP73" s="184" t="s">
        <v>446</v>
      </c>
      <c r="AQ73" s="208"/>
      <c r="AR73" s="165">
        <v>2102677882</v>
      </c>
      <c r="AS73" s="165">
        <v>23923422940</v>
      </c>
      <c r="AT73" s="169">
        <f>+AR73/AS73</f>
        <v>8.7892016425639471E-2</v>
      </c>
      <c r="AU73" s="109">
        <v>1</v>
      </c>
      <c r="AV73" s="57"/>
      <c r="AW73" s="91" t="s">
        <v>654</v>
      </c>
      <c r="AX73" s="57"/>
      <c r="AY73" s="165">
        <v>1195082757.25</v>
      </c>
      <c r="AZ73" s="165">
        <v>26044270178</v>
      </c>
      <c r="BA73" s="169">
        <f>+AY73/AZ73</f>
        <v>4.5886590374089459E-2</v>
      </c>
      <c r="BB73" s="109">
        <v>1</v>
      </c>
      <c r="BC73" s="57"/>
      <c r="BD73" s="91" t="s">
        <v>655</v>
      </c>
      <c r="BE73" s="161">
        <f>1/$BE$92</f>
        <v>1.7241379310344827E-2</v>
      </c>
      <c r="BF73" s="165">
        <v>2943251623</v>
      </c>
      <c r="BG73" s="165">
        <v>25287453439</v>
      </c>
      <c r="BH73" s="169">
        <f>+BF73/BG73</f>
        <v>0.11639177626564487</v>
      </c>
      <c r="BI73" s="109">
        <v>1</v>
      </c>
      <c r="BJ73" s="85">
        <f>+BE73*BI73</f>
        <v>1.7241379310344827E-2</v>
      </c>
      <c r="BK73" s="91" t="s">
        <v>656</v>
      </c>
      <c r="BL73" s="241">
        <f>1/$BL$92</f>
        <v>1.6949152542372881E-2</v>
      </c>
      <c r="BM73" s="267">
        <f>+BF73+AY73+AR73</f>
        <v>6241012262.25</v>
      </c>
      <c r="BN73" s="267">
        <f>+BG73+AZ73+AS73</f>
        <v>75255146557</v>
      </c>
      <c r="BO73" s="261">
        <f>+BM73/BN73</f>
        <v>8.293136812274908E-2</v>
      </c>
      <c r="BP73" s="253">
        <v>1</v>
      </c>
      <c r="BQ73" s="86">
        <f>+BL73*BP73</f>
        <v>1.6949152542372881E-2</v>
      </c>
      <c r="BR73" s="91" t="s">
        <v>657</v>
      </c>
      <c r="BS73" s="317">
        <f>1/$BS$92</f>
        <v>1.8181818181818181E-2</v>
      </c>
      <c r="BT73" s="285">
        <v>1088719235.75</v>
      </c>
      <c r="BU73" s="285">
        <v>25779377173</v>
      </c>
      <c r="BV73" s="284">
        <f>+BT73/BU73</f>
        <v>4.2232177621818918E-2</v>
      </c>
      <c r="BW73" s="109">
        <v>1</v>
      </c>
      <c r="BX73" s="318">
        <f t="shared" si="188"/>
        <v>1.8181818181818181E-2</v>
      </c>
      <c r="BY73" s="128" t="s">
        <v>444</v>
      </c>
      <c r="BZ73" s="91">
        <f>1/$BZ$92</f>
        <v>1.8518518518518517E-2</v>
      </c>
      <c r="CA73" s="285">
        <v>598113796</v>
      </c>
      <c r="CB73" s="285">
        <v>26985225205</v>
      </c>
      <c r="CC73" s="284">
        <f>+CA73/CB73</f>
        <v>2.2164491548848649E-2</v>
      </c>
      <c r="CD73" s="109">
        <v>1</v>
      </c>
      <c r="CE73" s="86">
        <f>+BZ73*CD73</f>
        <v>1.8518518518518517E-2</v>
      </c>
      <c r="CF73" s="128" t="s">
        <v>774</v>
      </c>
      <c r="CG73" s="161">
        <f>1/$CG$92</f>
        <v>1.6949152542372881E-2</v>
      </c>
      <c r="CH73" s="285">
        <v>546702633</v>
      </c>
      <c r="CI73" s="285">
        <v>28657623701.599998</v>
      </c>
      <c r="CJ73" s="169">
        <f>+CH73/CI73</f>
        <v>1.9077039976956527E-2</v>
      </c>
      <c r="CK73" s="109">
        <v>0.95</v>
      </c>
      <c r="CL73" s="86">
        <f>+CG73*CK73</f>
        <v>1.6101694915254237E-2</v>
      </c>
      <c r="CM73" s="128" t="s">
        <v>774</v>
      </c>
      <c r="CN73" s="317">
        <f>1/$CN$92</f>
        <v>1.6393442622950821E-2</v>
      </c>
      <c r="CO73" s="286">
        <f>+CH73+CA73+BT73</f>
        <v>2233535664.75</v>
      </c>
      <c r="CP73" s="286">
        <f>+CI73+CB73+BU73</f>
        <v>81422226079.600006</v>
      </c>
      <c r="CQ73" s="261">
        <f>+CO73/CP73</f>
        <v>2.7431522967284763E-2</v>
      </c>
      <c r="CR73" s="253">
        <v>1</v>
      </c>
      <c r="CS73" s="86">
        <f>+CN73*CR73</f>
        <v>1.6393442622950821E-2</v>
      </c>
      <c r="CT73" s="128" t="s">
        <v>775</v>
      </c>
      <c r="CU73" s="343" t="s">
        <v>895</v>
      </c>
    </row>
    <row r="74" spans="1:99" ht="75.75" hidden="1" customHeight="1" thickBot="1" x14ac:dyDescent="0.3">
      <c r="A74" s="2"/>
      <c r="B74" s="15"/>
      <c r="C74" s="16" t="s">
        <v>156</v>
      </c>
      <c r="D74" s="17" t="s">
        <v>179</v>
      </c>
      <c r="E74" s="436"/>
      <c r="F74" s="433"/>
      <c r="G74" s="456"/>
      <c r="H74" s="451"/>
      <c r="I74" s="529">
        <v>40</v>
      </c>
      <c r="J74" s="448" t="s">
        <v>776</v>
      </c>
      <c r="K74" s="460" t="s">
        <v>180</v>
      </c>
      <c r="L74" s="460" t="s">
        <v>181</v>
      </c>
      <c r="M74" s="468" t="s">
        <v>62</v>
      </c>
      <c r="N74" s="468" t="s">
        <v>254</v>
      </c>
      <c r="O74" s="562"/>
      <c r="P74" s="410" t="s">
        <v>259</v>
      </c>
      <c r="Q74" s="410" t="s">
        <v>259</v>
      </c>
      <c r="R74" s="383" t="s">
        <v>259</v>
      </c>
      <c r="S74" s="383" t="s">
        <v>259</v>
      </c>
      <c r="T74" s="569" t="s">
        <v>259</v>
      </c>
      <c r="U74" s="535" t="s">
        <v>310</v>
      </c>
      <c r="V74" s="562"/>
      <c r="W74" s="410" t="s">
        <v>259</v>
      </c>
      <c r="X74" s="410" t="s">
        <v>259</v>
      </c>
      <c r="Y74" s="383" t="s">
        <v>259</v>
      </c>
      <c r="Z74" s="383" t="s">
        <v>259</v>
      </c>
      <c r="AA74" s="569" t="s">
        <v>259</v>
      </c>
      <c r="AB74" s="535" t="s">
        <v>310</v>
      </c>
      <c r="AC74" s="562"/>
      <c r="AD74" s="410" t="s">
        <v>259</v>
      </c>
      <c r="AE74" s="410" t="s">
        <v>259</v>
      </c>
      <c r="AF74" s="383" t="s">
        <v>259</v>
      </c>
      <c r="AG74" s="383" t="s">
        <v>259</v>
      </c>
      <c r="AH74" s="569"/>
      <c r="AI74" s="535" t="s">
        <v>310</v>
      </c>
      <c r="AJ74" s="562"/>
      <c r="AK74" s="410" t="s">
        <v>259</v>
      </c>
      <c r="AL74" s="410" t="s">
        <v>259</v>
      </c>
      <c r="AM74" s="383" t="s">
        <v>259</v>
      </c>
      <c r="AN74" s="383" t="s">
        <v>259</v>
      </c>
      <c r="AO74" s="569"/>
      <c r="AP74" s="567" t="s">
        <v>310</v>
      </c>
      <c r="AQ74" s="418"/>
      <c r="AR74" s="410" t="s">
        <v>259</v>
      </c>
      <c r="AS74" s="410" t="s">
        <v>259</v>
      </c>
      <c r="AT74" s="383" t="s">
        <v>259</v>
      </c>
      <c r="AU74" s="383" t="s">
        <v>259</v>
      </c>
      <c r="AV74" s="418"/>
      <c r="AW74" s="402" t="s">
        <v>658</v>
      </c>
      <c r="AX74" s="418"/>
      <c r="AY74" s="410" t="s">
        <v>259</v>
      </c>
      <c r="AZ74" s="410" t="s">
        <v>259</v>
      </c>
      <c r="BA74" s="383" t="s">
        <v>259</v>
      </c>
      <c r="BB74" s="383" t="s">
        <v>259</v>
      </c>
      <c r="BC74" s="418"/>
      <c r="BD74" s="402" t="s">
        <v>658</v>
      </c>
      <c r="BE74" s="418"/>
      <c r="BF74" s="410" t="s">
        <v>259</v>
      </c>
      <c r="BG74" s="410" t="s">
        <v>259</v>
      </c>
      <c r="BH74" s="383" t="s">
        <v>259</v>
      </c>
      <c r="BI74" s="383" t="s">
        <v>259</v>
      </c>
      <c r="BJ74" s="418"/>
      <c r="BK74" s="402" t="s">
        <v>658</v>
      </c>
      <c r="BL74" s="418"/>
      <c r="BM74" s="410" t="s">
        <v>259</v>
      </c>
      <c r="BN74" s="410" t="s">
        <v>259</v>
      </c>
      <c r="BO74" s="395" t="s">
        <v>259</v>
      </c>
      <c r="BP74" s="395" t="s">
        <v>259</v>
      </c>
      <c r="BQ74" s="418"/>
      <c r="BR74" s="402" t="s">
        <v>658</v>
      </c>
      <c r="BS74" s="418"/>
      <c r="BT74" s="410" t="s">
        <v>259</v>
      </c>
      <c r="BU74" s="410" t="s">
        <v>259</v>
      </c>
      <c r="BV74" s="395" t="s">
        <v>259</v>
      </c>
      <c r="BW74" s="395" t="s">
        <v>259</v>
      </c>
      <c r="BX74" s="418"/>
      <c r="BY74" s="402" t="s">
        <v>658</v>
      </c>
      <c r="BZ74" s="418"/>
      <c r="CA74" s="410" t="s">
        <v>259</v>
      </c>
      <c r="CB74" s="410" t="s">
        <v>259</v>
      </c>
      <c r="CC74" s="395" t="s">
        <v>259</v>
      </c>
      <c r="CD74" s="395" t="s">
        <v>259</v>
      </c>
      <c r="CE74" s="418"/>
      <c r="CF74" s="402" t="s">
        <v>658</v>
      </c>
      <c r="CG74" s="418"/>
      <c r="CH74" s="410" t="s">
        <v>259</v>
      </c>
      <c r="CI74" s="410" t="s">
        <v>259</v>
      </c>
      <c r="CJ74" s="395" t="s">
        <v>259</v>
      </c>
      <c r="CK74" s="395" t="s">
        <v>259</v>
      </c>
      <c r="CL74" s="418"/>
      <c r="CM74" s="402" t="s">
        <v>658</v>
      </c>
      <c r="CN74" s="418"/>
      <c r="CO74" s="410" t="s">
        <v>259</v>
      </c>
      <c r="CP74" s="410" t="s">
        <v>259</v>
      </c>
      <c r="CQ74" s="395" t="s">
        <v>259</v>
      </c>
      <c r="CR74" s="395" t="s">
        <v>259</v>
      </c>
      <c r="CS74" s="418"/>
      <c r="CT74" s="402" t="s">
        <v>658</v>
      </c>
      <c r="CU74" s="57"/>
    </row>
    <row r="75" spans="1:99" ht="75.75" hidden="1" thickBot="1" x14ac:dyDescent="0.3">
      <c r="A75" s="2"/>
      <c r="B75" s="15"/>
      <c r="C75" s="16" t="s">
        <v>47</v>
      </c>
      <c r="D75" s="14" t="s">
        <v>182</v>
      </c>
      <c r="E75" s="436"/>
      <c r="F75" s="433"/>
      <c r="G75" s="456"/>
      <c r="H75" s="451"/>
      <c r="I75" s="467"/>
      <c r="J75" s="454"/>
      <c r="K75" s="454"/>
      <c r="L75" s="454"/>
      <c r="M75" s="469"/>
      <c r="N75" s="534"/>
      <c r="O75" s="563"/>
      <c r="P75" s="394"/>
      <c r="Q75" s="394"/>
      <c r="R75" s="384"/>
      <c r="S75" s="384"/>
      <c r="T75" s="570"/>
      <c r="U75" s="536"/>
      <c r="V75" s="563"/>
      <c r="W75" s="394"/>
      <c r="X75" s="394"/>
      <c r="Y75" s="384"/>
      <c r="Z75" s="384"/>
      <c r="AA75" s="570"/>
      <c r="AB75" s="536"/>
      <c r="AC75" s="563"/>
      <c r="AD75" s="394"/>
      <c r="AE75" s="394"/>
      <c r="AF75" s="384"/>
      <c r="AG75" s="384"/>
      <c r="AH75" s="570"/>
      <c r="AI75" s="536"/>
      <c r="AJ75" s="563"/>
      <c r="AK75" s="394"/>
      <c r="AL75" s="394"/>
      <c r="AM75" s="384"/>
      <c r="AN75" s="384"/>
      <c r="AO75" s="570"/>
      <c r="AP75" s="568"/>
      <c r="AQ75" s="419"/>
      <c r="AR75" s="394"/>
      <c r="AS75" s="394"/>
      <c r="AT75" s="384"/>
      <c r="AU75" s="384"/>
      <c r="AV75" s="419"/>
      <c r="AW75" s="403"/>
      <c r="AX75" s="419"/>
      <c r="AY75" s="394"/>
      <c r="AZ75" s="394"/>
      <c r="BA75" s="384"/>
      <c r="BB75" s="384"/>
      <c r="BC75" s="419"/>
      <c r="BD75" s="403"/>
      <c r="BE75" s="419"/>
      <c r="BF75" s="394"/>
      <c r="BG75" s="394"/>
      <c r="BH75" s="384"/>
      <c r="BI75" s="384"/>
      <c r="BJ75" s="419"/>
      <c r="BK75" s="403"/>
      <c r="BL75" s="419"/>
      <c r="BM75" s="394"/>
      <c r="BN75" s="394"/>
      <c r="BO75" s="397"/>
      <c r="BP75" s="397"/>
      <c r="BQ75" s="419"/>
      <c r="BR75" s="403"/>
      <c r="BS75" s="419"/>
      <c r="BT75" s="394"/>
      <c r="BU75" s="394"/>
      <c r="BV75" s="397"/>
      <c r="BW75" s="397"/>
      <c r="BX75" s="419"/>
      <c r="BY75" s="403"/>
      <c r="BZ75" s="419"/>
      <c r="CA75" s="394"/>
      <c r="CB75" s="394"/>
      <c r="CC75" s="397"/>
      <c r="CD75" s="397"/>
      <c r="CE75" s="419"/>
      <c r="CF75" s="403"/>
      <c r="CG75" s="419"/>
      <c r="CH75" s="394"/>
      <c r="CI75" s="394"/>
      <c r="CJ75" s="397"/>
      <c r="CK75" s="397"/>
      <c r="CL75" s="419"/>
      <c r="CM75" s="403"/>
      <c r="CN75" s="419"/>
      <c r="CO75" s="394"/>
      <c r="CP75" s="394"/>
      <c r="CQ75" s="397"/>
      <c r="CR75" s="397"/>
      <c r="CS75" s="419"/>
      <c r="CT75" s="403"/>
      <c r="CU75" s="57"/>
    </row>
    <row r="76" spans="1:99" ht="170.25" hidden="1" customHeight="1" thickBot="1" x14ac:dyDescent="0.3">
      <c r="A76" s="2"/>
      <c r="B76" s="516"/>
      <c r="C76" s="473"/>
      <c r="D76" s="517"/>
      <c r="E76" s="436"/>
      <c r="F76" s="433"/>
      <c r="G76" s="456"/>
      <c r="H76" s="451"/>
      <c r="I76" s="26">
        <v>41</v>
      </c>
      <c r="J76" s="354" t="s">
        <v>261</v>
      </c>
      <c r="K76" s="204" t="s">
        <v>183</v>
      </c>
      <c r="L76" s="204" t="s">
        <v>184</v>
      </c>
      <c r="M76" s="87" t="s">
        <v>24</v>
      </c>
      <c r="N76" s="90" t="s">
        <v>255</v>
      </c>
      <c r="O76" s="56"/>
      <c r="P76" s="69" t="s">
        <v>259</v>
      </c>
      <c r="Q76" s="69" t="s">
        <v>259</v>
      </c>
      <c r="R76" s="109" t="s">
        <v>259</v>
      </c>
      <c r="S76" s="109" t="s">
        <v>259</v>
      </c>
      <c r="T76" s="80" t="s">
        <v>259</v>
      </c>
      <c r="U76" s="71" t="s">
        <v>260</v>
      </c>
      <c r="V76" s="56"/>
      <c r="W76" s="69" t="s">
        <v>259</v>
      </c>
      <c r="X76" s="69" t="s">
        <v>259</v>
      </c>
      <c r="Y76" s="109" t="s">
        <v>259</v>
      </c>
      <c r="Z76" s="109" t="s">
        <v>259</v>
      </c>
      <c r="AA76" s="80" t="s">
        <v>259</v>
      </c>
      <c r="AB76" s="71" t="s">
        <v>260</v>
      </c>
      <c r="AC76" s="85"/>
      <c r="AD76" s="72">
        <v>68303207468</v>
      </c>
      <c r="AE76" s="72">
        <v>72072234826</v>
      </c>
      <c r="AF76" s="178">
        <f>(AD76/AE76)-1</f>
        <v>-5.2295136498810568E-2</v>
      </c>
      <c r="AG76" s="109" t="s">
        <v>259</v>
      </c>
      <c r="AH76" s="73"/>
      <c r="AI76" s="179" t="s">
        <v>448</v>
      </c>
      <c r="AJ76" s="85"/>
      <c r="AK76" s="72">
        <v>68303207468</v>
      </c>
      <c r="AL76" s="72">
        <v>72072234826</v>
      </c>
      <c r="AM76" s="178">
        <f>(AK76/AL76)-1</f>
        <v>-5.2295136498810568E-2</v>
      </c>
      <c r="AN76" s="109" t="s">
        <v>259</v>
      </c>
      <c r="AO76" s="175"/>
      <c r="AP76" s="179" t="s">
        <v>448</v>
      </c>
      <c r="AQ76" s="57"/>
      <c r="AR76" s="233">
        <f>9011822073-10170028697</f>
        <v>-1158206624</v>
      </c>
      <c r="AS76" s="233">
        <v>9011822073</v>
      </c>
      <c r="AT76" s="234">
        <f t="shared" ref="AT76" si="189">+AR76/AS76</f>
        <v>-0.12852080462951679</v>
      </c>
      <c r="AU76" s="236">
        <v>0.87</v>
      </c>
      <c r="AV76" s="57"/>
      <c r="AW76" s="128" t="s">
        <v>572</v>
      </c>
      <c r="AX76" s="57"/>
      <c r="AY76" s="233">
        <f>8801274916-11305441447</f>
        <v>-2504166531</v>
      </c>
      <c r="AZ76" s="233">
        <v>8801274916</v>
      </c>
      <c r="BA76" s="234">
        <f>+AY76/AZ76</f>
        <v>-0.28452315771293879</v>
      </c>
      <c r="BB76" s="236">
        <v>0.72</v>
      </c>
      <c r="BC76" s="57"/>
      <c r="BD76" s="128" t="s">
        <v>572</v>
      </c>
      <c r="BE76" s="57"/>
      <c r="BF76" s="233">
        <f>9455177206-10911150043</f>
        <v>-1455972837</v>
      </c>
      <c r="BG76" s="235">
        <v>9455177206</v>
      </c>
      <c r="BH76" s="234">
        <f>+BF76/BG76</f>
        <v>-0.15398683761062448</v>
      </c>
      <c r="BI76" s="236">
        <v>0.85</v>
      </c>
      <c r="BJ76" s="57"/>
      <c r="BK76" s="128" t="s">
        <v>572</v>
      </c>
      <c r="BL76" s="57"/>
      <c r="BM76" s="233">
        <f>9455177206-10911150043</f>
        <v>-1455972837</v>
      </c>
      <c r="BN76" s="235">
        <v>9455177206</v>
      </c>
      <c r="BO76" s="262">
        <f>+BM76/BN76</f>
        <v>-0.15398683761062448</v>
      </c>
      <c r="BP76" s="263">
        <v>0.85</v>
      </c>
      <c r="BQ76" s="57"/>
      <c r="BR76" s="128" t="s">
        <v>572</v>
      </c>
      <c r="BS76" s="57"/>
      <c r="BT76" s="285">
        <v>26655777207</v>
      </c>
      <c r="BU76" s="285">
        <v>29290500203</v>
      </c>
      <c r="BV76" s="234">
        <f>(+BT76/BU76)-1</f>
        <v>-8.9951451075941158E-2</v>
      </c>
      <c r="BW76" s="236">
        <v>0</v>
      </c>
      <c r="BX76" s="57"/>
      <c r="BY76" s="128" t="s">
        <v>777</v>
      </c>
      <c r="BZ76" s="57"/>
      <c r="CA76" s="285">
        <v>26782852470.5</v>
      </c>
      <c r="CB76" s="285">
        <v>28332326784</v>
      </c>
      <c r="CC76" s="234">
        <f>+CA76/CB76-1</f>
        <v>-5.4689271562935238E-2</v>
      </c>
      <c r="CD76" s="236">
        <v>0</v>
      </c>
      <c r="CE76" s="57"/>
      <c r="CF76" s="128" t="s">
        <v>777</v>
      </c>
      <c r="CG76" s="161"/>
      <c r="CH76" s="285">
        <v>28817865228.599998</v>
      </c>
      <c r="CI76" s="285">
        <v>27908257222</v>
      </c>
      <c r="CJ76" s="234">
        <f>+CH76/CI76-1</f>
        <v>3.2592791422423772E-2</v>
      </c>
      <c r="CK76" s="236">
        <v>0.81</v>
      </c>
      <c r="CL76" s="57"/>
      <c r="CM76" s="128" t="s">
        <v>777</v>
      </c>
      <c r="CN76" s="57"/>
      <c r="CO76" s="285">
        <f>+CH76+CA76+BT76</f>
        <v>82256494906.100006</v>
      </c>
      <c r="CP76" s="285">
        <f>+CI76+CB76+BU76</f>
        <v>85531084209</v>
      </c>
      <c r="CQ76" s="262">
        <f>+CO76/CP76-1</f>
        <v>-3.8285371139436863E-2</v>
      </c>
      <c r="CR76" s="263">
        <v>0</v>
      </c>
      <c r="CS76" s="57"/>
      <c r="CT76" s="128" t="s">
        <v>778</v>
      </c>
      <c r="CU76" s="57"/>
    </row>
    <row r="77" spans="1:99" ht="172.5" hidden="1" customHeight="1" thickBot="1" x14ac:dyDescent="0.3">
      <c r="A77" s="2"/>
      <c r="B77" s="478"/>
      <c r="C77" s="479"/>
      <c r="D77" s="519"/>
      <c r="E77" s="436"/>
      <c r="F77" s="433"/>
      <c r="G77" s="456"/>
      <c r="H77" s="451"/>
      <c r="I77" s="36">
        <v>42</v>
      </c>
      <c r="J77" s="336" t="s">
        <v>185</v>
      </c>
      <c r="K77" s="283" t="s">
        <v>186</v>
      </c>
      <c r="L77" s="273" t="s">
        <v>187</v>
      </c>
      <c r="M77" s="89" t="s">
        <v>188</v>
      </c>
      <c r="N77" s="89" t="s">
        <v>254</v>
      </c>
      <c r="O77" s="95"/>
      <c r="P77" s="69" t="s">
        <v>259</v>
      </c>
      <c r="Q77" s="69" t="s">
        <v>259</v>
      </c>
      <c r="R77" s="109" t="s">
        <v>259</v>
      </c>
      <c r="S77" s="109" t="s">
        <v>259</v>
      </c>
      <c r="T77" s="80" t="s">
        <v>259</v>
      </c>
      <c r="U77" s="71" t="s">
        <v>307</v>
      </c>
      <c r="V77" s="56"/>
      <c r="W77" s="69" t="s">
        <v>259</v>
      </c>
      <c r="X77" s="69" t="s">
        <v>259</v>
      </c>
      <c r="Y77" s="109" t="s">
        <v>259</v>
      </c>
      <c r="Z77" s="109" t="s">
        <v>259</v>
      </c>
      <c r="AA77" s="80" t="s">
        <v>259</v>
      </c>
      <c r="AB77" s="71" t="s">
        <v>307</v>
      </c>
      <c r="AC77" s="57"/>
      <c r="AD77" s="69" t="s">
        <v>259</v>
      </c>
      <c r="AE77" s="69" t="s">
        <v>259</v>
      </c>
      <c r="AF77" s="109" t="s">
        <v>259</v>
      </c>
      <c r="AG77" s="109" t="s">
        <v>259</v>
      </c>
      <c r="AH77" s="80"/>
      <c r="AI77" s="71" t="s">
        <v>307</v>
      </c>
      <c r="AJ77" s="57"/>
      <c r="AK77" s="69" t="s">
        <v>259</v>
      </c>
      <c r="AL77" s="69" t="s">
        <v>259</v>
      </c>
      <c r="AM77" s="109" t="s">
        <v>259</v>
      </c>
      <c r="AN77" s="109" t="s">
        <v>259</v>
      </c>
      <c r="AO77" s="80"/>
      <c r="AP77" s="186" t="s">
        <v>307</v>
      </c>
      <c r="AQ77" s="57"/>
      <c r="AR77" s="69" t="s">
        <v>259</v>
      </c>
      <c r="AS77" s="69" t="s">
        <v>259</v>
      </c>
      <c r="AT77" s="109" t="s">
        <v>259</v>
      </c>
      <c r="AU77" s="109" t="s">
        <v>259</v>
      </c>
      <c r="AV77" s="80"/>
      <c r="AW77" s="186" t="s">
        <v>307</v>
      </c>
      <c r="AX77" s="57"/>
      <c r="AY77" s="69" t="s">
        <v>259</v>
      </c>
      <c r="AZ77" s="69" t="s">
        <v>259</v>
      </c>
      <c r="BA77" s="109" t="s">
        <v>259</v>
      </c>
      <c r="BB77" s="109" t="s">
        <v>259</v>
      </c>
      <c r="BC77" s="80"/>
      <c r="BD77" s="186" t="s">
        <v>307</v>
      </c>
      <c r="BE77" s="161">
        <f>1/$BE$92</f>
        <v>1.7241379310344827E-2</v>
      </c>
      <c r="BF77" s="69" t="s">
        <v>259</v>
      </c>
      <c r="BG77" s="69" t="s">
        <v>259</v>
      </c>
      <c r="BH77" s="109" t="s">
        <v>259</v>
      </c>
      <c r="BI77" s="109">
        <v>1</v>
      </c>
      <c r="BJ77" s="80">
        <f>+BE77*BI77</f>
        <v>1.7241379310344827E-2</v>
      </c>
      <c r="BK77" s="186" t="s">
        <v>307</v>
      </c>
      <c r="BL77" s="241">
        <f>1/$BL$92</f>
        <v>1.6949152542372881E-2</v>
      </c>
      <c r="BM77" s="269">
        <v>13952</v>
      </c>
      <c r="BN77" s="269">
        <v>13334</v>
      </c>
      <c r="BO77" s="268">
        <f>+BM77/BN77</f>
        <v>1.0463476826158693</v>
      </c>
      <c r="BP77" s="253">
        <v>0.89</v>
      </c>
      <c r="BQ77" s="246">
        <f>+BL77*BP77</f>
        <v>1.5084745762711864E-2</v>
      </c>
      <c r="BR77" s="128" t="s">
        <v>678</v>
      </c>
      <c r="BS77" s="57"/>
      <c r="BT77" s="69" t="s">
        <v>259</v>
      </c>
      <c r="BU77" s="69" t="s">
        <v>259</v>
      </c>
      <c r="BV77" s="292" t="s">
        <v>259</v>
      </c>
      <c r="BW77" s="292" t="s">
        <v>259</v>
      </c>
      <c r="BX77" s="80"/>
      <c r="BY77" s="186" t="s">
        <v>307</v>
      </c>
      <c r="BZ77" s="57"/>
      <c r="CA77" s="69" t="s">
        <v>259</v>
      </c>
      <c r="CB77" s="69" t="s">
        <v>259</v>
      </c>
      <c r="CC77" s="292" t="s">
        <v>259</v>
      </c>
      <c r="CD77" s="292" t="s">
        <v>259</v>
      </c>
      <c r="CE77" s="80"/>
      <c r="CF77" s="186" t="s">
        <v>307</v>
      </c>
      <c r="CG77" s="161"/>
      <c r="CH77" s="69" t="s">
        <v>259</v>
      </c>
      <c r="CI77" s="69" t="s">
        <v>259</v>
      </c>
      <c r="CJ77" s="292" t="s">
        <v>259</v>
      </c>
      <c r="CK77" s="292" t="s">
        <v>259</v>
      </c>
      <c r="CL77" s="80"/>
      <c r="CM77" s="186" t="s">
        <v>307</v>
      </c>
      <c r="CN77" s="270"/>
      <c r="CO77" s="69" t="s">
        <v>259</v>
      </c>
      <c r="CP77" s="69" t="s">
        <v>259</v>
      </c>
      <c r="CQ77" s="292" t="s">
        <v>259</v>
      </c>
      <c r="CR77" s="292" t="s">
        <v>259</v>
      </c>
      <c r="CS77" s="80"/>
      <c r="CT77" s="71" t="s">
        <v>307</v>
      </c>
      <c r="CU77" s="57"/>
    </row>
    <row r="78" spans="1:99" ht="181.5" customHeight="1" thickBot="1" x14ac:dyDescent="0.3">
      <c r="A78" s="2"/>
      <c r="B78" s="18"/>
      <c r="C78" s="16" t="s">
        <v>148</v>
      </c>
      <c r="D78" s="14" t="s">
        <v>189</v>
      </c>
      <c r="E78" s="436"/>
      <c r="F78" s="433"/>
      <c r="G78" s="456"/>
      <c r="H78" s="451"/>
      <c r="I78" s="28">
        <v>43</v>
      </c>
      <c r="J78" s="336" t="s">
        <v>190</v>
      </c>
      <c r="K78" s="273" t="s">
        <v>191</v>
      </c>
      <c r="L78" s="273" t="s">
        <v>192</v>
      </c>
      <c r="M78" s="89" t="s">
        <v>24</v>
      </c>
      <c r="N78" s="89" t="s">
        <v>250</v>
      </c>
      <c r="O78" s="96"/>
      <c r="P78" s="116" t="s">
        <v>259</v>
      </c>
      <c r="Q78" s="116" t="s">
        <v>259</v>
      </c>
      <c r="R78" s="109" t="s">
        <v>259</v>
      </c>
      <c r="S78" s="153" t="s">
        <v>259</v>
      </c>
      <c r="T78" s="117" t="s">
        <v>259</v>
      </c>
      <c r="U78" s="114" t="s">
        <v>260</v>
      </c>
      <c r="V78" s="118"/>
      <c r="W78" s="119" t="s">
        <v>259</v>
      </c>
      <c r="X78" s="119" t="s">
        <v>259</v>
      </c>
      <c r="Y78" s="109" t="s">
        <v>259</v>
      </c>
      <c r="Z78" s="109" t="str">
        <f t="shared" ref="Z78" si="190">+Y78</f>
        <v>N/A</v>
      </c>
      <c r="AA78" s="120" t="s">
        <v>259</v>
      </c>
      <c r="AB78" s="121" t="s">
        <v>260</v>
      </c>
      <c r="AC78" s="85">
        <f>1/$AC$92</f>
        <v>1.9230769230769232E-2</v>
      </c>
      <c r="AD78" s="122">
        <v>3722294824</v>
      </c>
      <c r="AE78" s="122">
        <v>5757464317</v>
      </c>
      <c r="AF78" s="109">
        <f>+AD78/AE78</f>
        <v>0.6465163514794563</v>
      </c>
      <c r="AG78" s="109">
        <f>+AF78</f>
        <v>0.6465163514794563</v>
      </c>
      <c r="AH78" s="86">
        <f>+AC78*AG78</f>
        <v>1.2433006759220313E-2</v>
      </c>
      <c r="AI78" s="104" t="s">
        <v>450</v>
      </c>
      <c r="AJ78" s="85">
        <f>1/$AJ$92</f>
        <v>1.9230769230769232E-2</v>
      </c>
      <c r="AK78" s="122">
        <v>3722294824</v>
      </c>
      <c r="AL78" s="122">
        <v>5757464317</v>
      </c>
      <c r="AM78" s="109">
        <f>+AK78/AL78</f>
        <v>0.6465163514794563</v>
      </c>
      <c r="AN78" s="109">
        <f>+AM78</f>
        <v>0.6465163514794563</v>
      </c>
      <c r="AO78" s="86">
        <f>+AJ78*AN78</f>
        <v>1.2433006759220313E-2</v>
      </c>
      <c r="AP78" s="104" t="s">
        <v>450</v>
      </c>
      <c r="AQ78" s="57"/>
      <c r="AR78" s="165">
        <v>303636797241.84003</v>
      </c>
      <c r="AS78" s="165">
        <v>364219836922</v>
      </c>
      <c r="AT78" s="109">
        <f t="shared" ref="AT78" si="191">+AR78/AS78</f>
        <v>0.833663536307787</v>
      </c>
      <c r="AU78" s="109">
        <v>0.83</v>
      </c>
      <c r="AV78" s="57"/>
      <c r="AW78" s="91" t="s">
        <v>676</v>
      </c>
      <c r="AX78" s="57"/>
      <c r="AY78" s="165">
        <v>303636797241.84003</v>
      </c>
      <c r="AZ78" s="165">
        <v>364219836922</v>
      </c>
      <c r="BA78" s="109">
        <f t="shared" ref="BA78" si="192">+AY78/AZ78</f>
        <v>0.833663536307787</v>
      </c>
      <c r="BB78" s="109">
        <v>0.83</v>
      </c>
      <c r="BC78" s="57"/>
      <c r="BD78" s="91" t="s">
        <v>676</v>
      </c>
      <c r="BE78" s="161">
        <f>1/$BE$92</f>
        <v>1.7241379310344827E-2</v>
      </c>
      <c r="BF78" s="165">
        <v>303636797241.84003</v>
      </c>
      <c r="BG78" s="165">
        <v>364219836922</v>
      </c>
      <c r="BH78" s="109">
        <f t="shared" ref="BH78" si="193">+BF78/BG78</f>
        <v>0.833663536307787</v>
      </c>
      <c r="BI78" s="109">
        <v>0.83</v>
      </c>
      <c r="BJ78" s="246">
        <f>+BE78*BI78</f>
        <v>1.4310344827586205E-2</v>
      </c>
      <c r="BK78" s="91" t="s">
        <v>676</v>
      </c>
      <c r="BL78" s="244">
        <f>1/$BL$92</f>
        <v>1.6949152542372881E-2</v>
      </c>
      <c r="BM78" s="165">
        <v>303636797241.84003</v>
      </c>
      <c r="BN78" s="165">
        <v>364219836922</v>
      </c>
      <c r="BO78" s="253">
        <f t="shared" ref="BO78" si="194">+BM78/BN78</f>
        <v>0.833663536307787</v>
      </c>
      <c r="BP78" s="253">
        <v>0.83</v>
      </c>
      <c r="BQ78" s="246">
        <f>+BL78*BP78</f>
        <v>1.406779661016949E-2</v>
      </c>
      <c r="BR78" s="91" t="s">
        <v>676</v>
      </c>
      <c r="BS78" s="317">
        <f>1/$BS$92</f>
        <v>1.8181818181818181E-2</v>
      </c>
      <c r="BT78" s="295">
        <v>322855395922.83997</v>
      </c>
      <c r="BU78" s="295">
        <v>364219836922</v>
      </c>
      <c r="BV78" s="109">
        <f>+BT78/BU78</f>
        <v>0.88643001614429229</v>
      </c>
      <c r="BW78" s="109">
        <v>0.89</v>
      </c>
      <c r="BX78" s="318">
        <f t="shared" ref="BX78:BX79" si="195">+BW78*BS78</f>
        <v>1.6181818181818183E-2</v>
      </c>
      <c r="BY78" s="128" t="s">
        <v>676</v>
      </c>
      <c r="BZ78" s="91">
        <f>1/$BZ$92</f>
        <v>1.8518518518518517E-2</v>
      </c>
      <c r="CA78" s="295">
        <v>322855395922.83997</v>
      </c>
      <c r="CB78" s="295">
        <v>364219836922</v>
      </c>
      <c r="CC78" s="109">
        <f>+CA78/CB78</f>
        <v>0.88643001614429229</v>
      </c>
      <c r="CD78" s="109">
        <f>+CC78</f>
        <v>0.88643001614429229</v>
      </c>
      <c r="CE78" s="86">
        <f>+BZ78*CD78</f>
        <v>1.6415370669338746E-2</v>
      </c>
      <c r="CF78" s="107" t="s">
        <v>676</v>
      </c>
      <c r="CG78" s="161">
        <f>1/$CG$92</f>
        <v>1.6949152542372881E-2</v>
      </c>
      <c r="CH78" s="295">
        <v>322855395922.83997</v>
      </c>
      <c r="CI78" s="295">
        <v>364219836922</v>
      </c>
      <c r="CJ78" s="109">
        <f>+CH78/CI78</f>
        <v>0.88643001614429229</v>
      </c>
      <c r="CK78" s="109">
        <f>+CJ78</f>
        <v>0.88643001614429229</v>
      </c>
      <c r="CL78" s="86">
        <f>+CG78*CK78</f>
        <v>1.5024237561767666E-2</v>
      </c>
      <c r="CM78" s="107" t="s">
        <v>676</v>
      </c>
      <c r="CN78" s="317">
        <f>1/$CN$92</f>
        <v>1.6393442622950821E-2</v>
      </c>
      <c r="CO78" s="295">
        <v>322855395922.83997</v>
      </c>
      <c r="CP78" s="295">
        <v>364219836922</v>
      </c>
      <c r="CQ78" s="253">
        <f>+CO78/CP78</f>
        <v>0.88643001614429229</v>
      </c>
      <c r="CR78" s="253">
        <f>+CQ78</f>
        <v>0.88643001614429229</v>
      </c>
      <c r="CS78" s="246">
        <f>+CN78*CR78</f>
        <v>1.4531639608922824E-2</v>
      </c>
      <c r="CT78" s="107" t="s">
        <v>676</v>
      </c>
      <c r="CU78" s="343" t="s">
        <v>895</v>
      </c>
    </row>
    <row r="79" spans="1:99" ht="252.75" customHeight="1" thickBot="1" x14ac:dyDescent="0.3">
      <c r="A79" s="2"/>
      <c r="B79" s="15"/>
      <c r="C79" s="16" t="s">
        <v>47</v>
      </c>
      <c r="D79" s="14" t="s">
        <v>182</v>
      </c>
      <c r="E79" s="437"/>
      <c r="F79" s="434"/>
      <c r="G79" s="457"/>
      <c r="H79" s="528"/>
      <c r="I79" s="97">
        <v>44</v>
      </c>
      <c r="J79" s="336" t="s">
        <v>308</v>
      </c>
      <c r="K79" s="273" t="s">
        <v>193</v>
      </c>
      <c r="L79" s="273" t="s">
        <v>194</v>
      </c>
      <c r="M79" s="89" t="s">
        <v>188</v>
      </c>
      <c r="N79" s="89" t="s">
        <v>256</v>
      </c>
      <c r="O79" s="56"/>
      <c r="P79" s="69" t="s">
        <v>259</v>
      </c>
      <c r="Q79" s="69" t="s">
        <v>259</v>
      </c>
      <c r="R79" s="109" t="s">
        <v>259</v>
      </c>
      <c r="S79" s="109" t="s">
        <v>259</v>
      </c>
      <c r="T79" s="80" t="s">
        <v>259</v>
      </c>
      <c r="U79" s="71" t="s">
        <v>309</v>
      </c>
      <c r="V79" s="56"/>
      <c r="W79" s="69" t="s">
        <v>259</v>
      </c>
      <c r="X79" s="69" t="s">
        <v>259</v>
      </c>
      <c r="Y79" s="109" t="s">
        <v>259</v>
      </c>
      <c r="Z79" s="109" t="s">
        <v>259</v>
      </c>
      <c r="AA79" s="80" t="s">
        <v>259</v>
      </c>
      <c r="AB79" s="71" t="s">
        <v>309</v>
      </c>
      <c r="AC79" s="57"/>
      <c r="AD79" s="69" t="s">
        <v>259</v>
      </c>
      <c r="AE79" s="69" t="s">
        <v>259</v>
      </c>
      <c r="AF79" s="109" t="s">
        <v>259</v>
      </c>
      <c r="AG79" s="109" t="s">
        <v>259</v>
      </c>
      <c r="AH79" s="80"/>
      <c r="AI79" s="71" t="s">
        <v>309</v>
      </c>
      <c r="AJ79" s="57"/>
      <c r="AK79" s="69" t="s">
        <v>259</v>
      </c>
      <c r="AL79" s="69" t="s">
        <v>259</v>
      </c>
      <c r="AM79" s="109" t="s">
        <v>259</v>
      </c>
      <c r="AN79" s="109" t="s">
        <v>259</v>
      </c>
      <c r="AO79" s="80"/>
      <c r="AP79" s="186" t="s">
        <v>309</v>
      </c>
      <c r="AQ79" s="57"/>
      <c r="AR79" s="85">
        <v>8772474997</v>
      </c>
      <c r="AS79" s="85">
        <v>8835251066</v>
      </c>
      <c r="AT79" s="109">
        <f t="shared" ref="AT79:AT80" si="196">+AR79/AS79</f>
        <v>0.99289481775548227</v>
      </c>
      <c r="AU79" s="109">
        <v>0.99</v>
      </c>
      <c r="AV79" s="57"/>
      <c r="AW79" s="91" t="s">
        <v>555</v>
      </c>
      <c r="AX79" s="57"/>
      <c r="AY79" s="226">
        <v>4831869240</v>
      </c>
      <c r="AZ79" s="85">
        <v>4848006807</v>
      </c>
      <c r="BA79" s="109">
        <f t="shared" ref="BA79" si="197">+AY79/AZ79</f>
        <v>0.9966712986094205</v>
      </c>
      <c r="BB79" s="109">
        <v>1</v>
      </c>
      <c r="BC79" s="57"/>
      <c r="BD79" s="91" t="s">
        <v>556</v>
      </c>
      <c r="BE79" s="161">
        <f>1/$BE$92</f>
        <v>1.7241379310344827E-2</v>
      </c>
      <c r="BF79" s="85">
        <v>2785053455</v>
      </c>
      <c r="BG79" s="85">
        <v>2809688315</v>
      </c>
      <c r="BH79" s="109">
        <f t="shared" ref="BH79" si="198">+BF79/BG79</f>
        <v>0.99123217338076874</v>
      </c>
      <c r="BI79" s="109">
        <v>1</v>
      </c>
      <c r="BJ79" s="85">
        <f>+BE79*BI79</f>
        <v>1.7241379310344827E-2</v>
      </c>
      <c r="BK79" s="91" t="s">
        <v>557</v>
      </c>
      <c r="BL79" s="241">
        <f>1/$BL$92</f>
        <v>1.6949152542372881E-2</v>
      </c>
      <c r="BM79" s="309">
        <f>+BF79+AY79+AR79</f>
        <v>16389397692</v>
      </c>
      <c r="BN79" s="309">
        <f>+BG79+AZ79+AS79</f>
        <v>16492946188</v>
      </c>
      <c r="BO79" s="253">
        <f t="shared" ref="BO79" si="199">+BM79/BN79</f>
        <v>0.99372164955735198</v>
      </c>
      <c r="BP79" s="253">
        <v>1</v>
      </c>
      <c r="BQ79" s="86">
        <f>+BL79*BP79</f>
        <v>1.6949152542372881E-2</v>
      </c>
      <c r="BR79" s="128" t="s">
        <v>558</v>
      </c>
      <c r="BS79" s="317">
        <f>1/$BS$92</f>
        <v>1.8181818181818181E-2</v>
      </c>
      <c r="BT79" s="165">
        <v>4365462139</v>
      </c>
      <c r="BU79" s="165">
        <v>4391857653</v>
      </c>
      <c r="BV79" s="109">
        <f>+BT79/BU79</f>
        <v>0.99398989765026435</v>
      </c>
      <c r="BW79" s="109">
        <f>+BV79</f>
        <v>0.99398989765026435</v>
      </c>
      <c r="BX79" s="318">
        <f t="shared" si="195"/>
        <v>1.8072543593641171E-2</v>
      </c>
      <c r="BY79" s="147" t="s">
        <v>845</v>
      </c>
      <c r="BZ79" s="91">
        <f>1/$BZ$92</f>
        <v>1.8518518518518517E-2</v>
      </c>
      <c r="CA79" s="165">
        <v>5211749778</v>
      </c>
      <c r="CB79" s="165">
        <v>5241471711</v>
      </c>
      <c r="CC79" s="109">
        <f>+CA79/CB79</f>
        <v>0.9943294680122714</v>
      </c>
      <c r="CD79" s="109">
        <f>+CC79</f>
        <v>0.9943294680122714</v>
      </c>
      <c r="CE79" s="86">
        <f>+BZ79*CD79</f>
        <v>1.8413508666893914E-2</v>
      </c>
      <c r="CF79" s="147" t="s">
        <v>845</v>
      </c>
      <c r="CG79" s="161">
        <f>1/$CG$92</f>
        <v>1.6949152542372881E-2</v>
      </c>
      <c r="CH79" s="165">
        <v>2234256481</v>
      </c>
      <c r="CI79" s="165">
        <v>2262249188</v>
      </c>
      <c r="CJ79" s="109">
        <f>+CH79/CI79</f>
        <v>0.98762616110175394</v>
      </c>
      <c r="CK79" s="109">
        <f>+CJ79</f>
        <v>0.98762616110175394</v>
      </c>
      <c r="CL79" s="86">
        <f>+CG79*CK79</f>
        <v>1.6739426459351763E-2</v>
      </c>
      <c r="CM79" s="147" t="s">
        <v>845</v>
      </c>
      <c r="CN79" s="317">
        <f>1/$CN$92</f>
        <v>1.6393442622950821E-2</v>
      </c>
      <c r="CO79" s="310">
        <f>+CH79+CA79+BT79</f>
        <v>11811468398</v>
      </c>
      <c r="CP79" s="310">
        <f>+CI79+CB79+BU79</f>
        <v>11895578552</v>
      </c>
      <c r="CQ79" s="253">
        <f>+CO79/CP79</f>
        <v>0.99292929270885621</v>
      </c>
      <c r="CR79" s="253">
        <f>+CQ79</f>
        <v>0.99292929270885621</v>
      </c>
      <c r="CS79" s="86">
        <f>+CN79*CR79</f>
        <v>1.6277529388669776E-2</v>
      </c>
      <c r="CT79" s="128" t="s">
        <v>846</v>
      </c>
      <c r="CU79" s="343" t="s">
        <v>895</v>
      </c>
    </row>
    <row r="80" spans="1:99" ht="159.75" customHeight="1" thickBot="1" x14ac:dyDescent="0.3">
      <c r="A80" s="2"/>
      <c r="B80" s="15"/>
      <c r="C80" s="16" t="s">
        <v>156</v>
      </c>
      <c r="D80" s="14" t="s">
        <v>195</v>
      </c>
      <c r="E80" s="523" t="s">
        <v>196</v>
      </c>
      <c r="F80" s="461" t="s">
        <v>197</v>
      </c>
      <c r="G80" s="464">
        <v>9</v>
      </c>
      <c r="H80" s="465" t="s">
        <v>198</v>
      </c>
      <c r="I80" s="430">
        <v>45</v>
      </c>
      <c r="J80" s="448" t="s">
        <v>199</v>
      </c>
      <c r="K80" s="448" t="s">
        <v>200</v>
      </c>
      <c r="L80" s="448" t="s">
        <v>201</v>
      </c>
      <c r="M80" s="468" t="s">
        <v>24</v>
      </c>
      <c r="N80" s="546" t="s">
        <v>250</v>
      </c>
      <c r="O80" s="575"/>
      <c r="P80" s="576" t="s">
        <v>259</v>
      </c>
      <c r="Q80" s="576" t="s">
        <v>259</v>
      </c>
      <c r="R80" s="383" t="s">
        <v>259</v>
      </c>
      <c r="S80" s="383" t="str">
        <f t="shared" ref="S80" si="200">+R80</f>
        <v>N/A</v>
      </c>
      <c r="T80" s="577" t="s">
        <v>259</v>
      </c>
      <c r="U80" s="578" t="s">
        <v>262</v>
      </c>
      <c r="V80" s="575"/>
      <c r="W80" s="576" t="s">
        <v>259</v>
      </c>
      <c r="X80" s="576" t="s">
        <v>259</v>
      </c>
      <c r="Y80" s="383" t="s">
        <v>259</v>
      </c>
      <c r="Z80" s="383" t="str">
        <f t="shared" ref="Z80" si="201">+Y80</f>
        <v>N/A</v>
      </c>
      <c r="AA80" s="577" t="s">
        <v>259</v>
      </c>
      <c r="AB80" s="578" t="s">
        <v>262</v>
      </c>
      <c r="AC80" s="575"/>
      <c r="AD80" s="445" t="s">
        <v>259</v>
      </c>
      <c r="AE80" s="445" t="s">
        <v>259</v>
      </c>
      <c r="AF80" s="383" t="s">
        <v>259</v>
      </c>
      <c r="AG80" s="383" t="str">
        <f t="shared" ref="AG80" si="202">+AF80</f>
        <v>N/A</v>
      </c>
      <c r="AH80" s="583"/>
      <c r="AI80" s="589" t="s">
        <v>262</v>
      </c>
      <c r="AJ80" s="575"/>
      <c r="AK80" s="445" t="s">
        <v>259</v>
      </c>
      <c r="AL80" s="445" t="s">
        <v>259</v>
      </c>
      <c r="AM80" s="383" t="s">
        <v>259</v>
      </c>
      <c r="AN80" s="383" t="str">
        <f t="shared" ref="AN80" si="203">+AM80</f>
        <v>N/A</v>
      </c>
      <c r="AO80" s="583"/>
      <c r="AP80" s="586" t="s">
        <v>262</v>
      </c>
      <c r="AQ80" s="398"/>
      <c r="AR80" s="402">
        <v>22</v>
      </c>
      <c r="AS80" s="402">
        <v>23</v>
      </c>
      <c r="AT80" s="383">
        <f t="shared" si="196"/>
        <v>0.95652173913043481</v>
      </c>
      <c r="AU80" s="383">
        <v>1</v>
      </c>
      <c r="AV80" s="398"/>
      <c r="AW80" s="387" t="s">
        <v>559</v>
      </c>
      <c r="AX80" s="402"/>
      <c r="AY80" s="402" t="s">
        <v>259</v>
      </c>
      <c r="AZ80" s="402" t="s">
        <v>259</v>
      </c>
      <c r="BA80" s="415" t="s">
        <v>259</v>
      </c>
      <c r="BB80" s="415" t="s">
        <v>259</v>
      </c>
      <c r="BC80" s="402"/>
      <c r="BD80" s="402" t="s">
        <v>560</v>
      </c>
      <c r="BE80" s="402"/>
      <c r="BF80" s="402" t="s">
        <v>259</v>
      </c>
      <c r="BG80" s="402" t="s">
        <v>259</v>
      </c>
      <c r="BH80" s="415" t="s">
        <v>259</v>
      </c>
      <c r="BI80" s="415" t="s">
        <v>259</v>
      </c>
      <c r="BJ80" s="402"/>
      <c r="BK80" s="402" t="s">
        <v>560</v>
      </c>
      <c r="BL80" s="402">
        <v>1.8181818181818181E-2</v>
      </c>
      <c r="BM80" s="402">
        <v>22</v>
      </c>
      <c r="BN80" s="402">
        <v>23</v>
      </c>
      <c r="BO80" s="365">
        <f t="shared" ref="BO80" si="204">+BM80/BN80</f>
        <v>0.95652173913043481</v>
      </c>
      <c r="BP80" s="365">
        <v>1</v>
      </c>
      <c r="BQ80" s="405">
        <v>1.8181818181818181E-2</v>
      </c>
      <c r="BR80" s="408" t="s">
        <v>559</v>
      </c>
      <c r="BS80" s="398"/>
      <c r="BT80" s="402" t="s">
        <v>259</v>
      </c>
      <c r="BU80" s="402" t="s">
        <v>259</v>
      </c>
      <c r="BV80" s="415" t="s">
        <v>259</v>
      </c>
      <c r="BW80" s="415" t="s">
        <v>259</v>
      </c>
      <c r="BX80" s="402"/>
      <c r="BY80" s="402" t="s">
        <v>560</v>
      </c>
      <c r="BZ80" s="402">
        <v>1.8518518518518517E-2</v>
      </c>
      <c r="CA80" s="604">
        <v>31</v>
      </c>
      <c r="CB80" s="402">
        <v>32</v>
      </c>
      <c r="CC80" s="365">
        <f>+CA80/CB80</f>
        <v>0.96875</v>
      </c>
      <c r="CD80" s="365">
        <v>1</v>
      </c>
      <c r="CE80" s="405">
        <f>+BZ80*CD80</f>
        <v>1.8518518518518517E-2</v>
      </c>
      <c r="CF80" s="408" t="s">
        <v>863</v>
      </c>
      <c r="CG80" s="402"/>
      <c r="CH80" s="402" t="s">
        <v>259</v>
      </c>
      <c r="CI80" s="402" t="s">
        <v>259</v>
      </c>
      <c r="CJ80" s="415" t="s">
        <v>259</v>
      </c>
      <c r="CK80" s="415" t="s">
        <v>259</v>
      </c>
      <c r="CL80" s="402"/>
      <c r="CM80" s="402" t="s">
        <v>560</v>
      </c>
      <c r="CN80" s="402">
        <v>1.6666666666666666E-2</v>
      </c>
      <c r="CO80" s="402">
        <v>31</v>
      </c>
      <c r="CP80" s="402">
        <v>32</v>
      </c>
      <c r="CQ80" s="365">
        <f>+CO80/CP80</f>
        <v>0.96875</v>
      </c>
      <c r="CR80" s="365">
        <v>1</v>
      </c>
      <c r="CS80" s="405">
        <f>+CN80*CR80</f>
        <v>1.6666666666666666E-2</v>
      </c>
      <c r="CT80" s="408" t="s">
        <v>864</v>
      </c>
      <c r="CU80" s="370" t="s">
        <v>895</v>
      </c>
    </row>
    <row r="81" spans="1:102" ht="146.25" customHeight="1" thickBot="1" x14ac:dyDescent="0.3">
      <c r="A81" s="2"/>
      <c r="B81" s="21"/>
      <c r="C81" s="16" t="s">
        <v>148</v>
      </c>
      <c r="D81" s="17" t="s">
        <v>202</v>
      </c>
      <c r="E81" s="456"/>
      <c r="F81" s="462"/>
      <c r="G81" s="456"/>
      <c r="H81" s="456"/>
      <c r="I81" s="466"/>
      <c r="J81" s="471"/>
      <c r="K81" s="471"/>
      <c r="L81" s="471"/>
      <c r="M81" s="527"/>
      <c r="N81" s="574"/>
      <c r="O81" s="575"/>
      <c r="P81" s="576"/>
      <c r="Q81" s="576"/>
      <c r="R81" s="414"/>
      <c r="S81" s="414"/>
      <c r="T81" s="577"/>
      <c r="U81" s="578"/>
      <c r="V81" s="575"/>
      <c r="W81" s="576"/>
      <c r="X81" s="576"/>
      <c r="Y81" s="414"/>
      <c r="Z81" s="414"/>
      <c r="AA81" s="577"/>
      <c r="AB81" s="578"/>
      <c r="AC81" s="573"/>
      <c r="AD81" s="446"/>
      <c r="AE81" s="446"/>
      <c r="AF81" s="414"/>
      <c r="AG81" s="414"/>
      <c r="AH81" s="584"/>
      <c r="AI81" s="590"/>
      <c r="AJ81" s="573"/>
      <c r="AK81" s="446"/>
      <c r="AL81" s="446"/>
      <c r="AM81" s="414"/>
      <c r="AN81" s="414"/>
      <c r="AO81" s="584"/>
      <c r="AP81" s="587"/>
      <c r="AQ81" s="399"/>
      <c r="AR81" s="409"/>
      <c r="AS81" s="409"/>
      <c r="AT81" s="384"/>
      <c r="AU81" s="384"/>
      <c r="AV81" s="399"/>
      <c r="AW81" s="401"/>
      <c r="AX81" s="409"/>
      <c r="AY81" s="409"/>
      <c r="AZ81" s="409"/>
      <c r="BA81" s="416"/>
      <c r="BB81" s="416"/>
      <c r="BC81" s="409"/>
      <c r="BD81" s="409"/>
      <c r="BE81" s="409"/>
      <c r="BF81" s="409"/>
      <c r="BG81" s="409"/>
      <c r="BH81" s="416"/>
      <c r="BI81" s="416"/>
      <c r="BJ81" s="409"/>
      <c r="BK81" s="409"/>
      <c r="BL81" s="409"/>
      <c r="BM81" s="409"/>
      <c r="BN81" s="409"/>
      <c r="BO81" s="404"/>
      <c r="BP81" s="404"/>
      <c r="BQ81" s="406"/>
      <c r="BR81" s="401"/>
      <c r="BS81" s="399"/>
      <c r="BT81" s="409"/>
      <c r="BU81" s="409"/>
      <c r="BV81" s="416"/>
      <c r="BW81" s="416"/>
      <c r="BX81" s="409"/>
      <c r="BY81" s="409"/>
      <c r="BZ81" s="409"/>
      <c r="CA81" s="409"/>
      <c r="CB81" s="409"/>
      <c r="CC81" s="404"/>
      <c r="CD81" s="404"/>
      <c r="CE81" s="406"/>
      <c r="CF81" s="409"/>
      <c r="CG81" s="409"/>
      <c r="CH81" s="409"/>
      <c r="CI81" s="409"/>
      <c r="CJ81" s="416"/>
      <c r="CK81" s="416"/>
      <c r="CL81" s="409"/>
      <c r="CM81" s="409"/>
      <c r="CN81" s="409"/>
      <c r="CO81" s="409"/>
      <c r="CP81" s="409"/>
      <c r="CQ81" s="404"/>
      <c r="CR81" s="404"/>
      <c r="CS81" s="406"/>
      <c r="CT81" s="401"/>
      <c r="CU81" s="372"/>
    </row>
    <row r="82" spans="1:102" ht="130.5" customHeight="1" thickBot="1" x14ac:dyDescent="0.3">
      <c r="A82" s="2"/>
      <c r="B82" s="18"/>
      <c r="C82" s="14" t="s">
        <v>118</v>
      </c>
      <c r="D82" s="17" t="s">
        <v>203</v>
      </c>
      <c r="E82" s="456"/>
      <c r="F82" s="462"/>
      <c r="G82" s="456"/>
      <c r="H82" s="456"/>
      <c r="I82" s="466"/>
      <c r="J82" s="471"/>
      <c r="K82" s="471"/>
      <c r="L82" s="471"/>
      <c r="M82" s="527"/>
      <c r="N82" s="574"/>
      <c r="O82" s="575"/>
      <c r="P82" s="576"/>
      <c r="Q82" s="576"/>
      <c r="R82" s="414"/>
      <c r="S82" s="414"/>
      <c r="T82" s="577"/>
      <c r="U82" s="578"/>
      <c r="V82" s="575"/>
      <c r="W82" s="576"/>
      <c r="X82" s="576"/>
      <c r="Y82" s="414"/>
      <c r="Z82" s="414"/>
      <c r="AA82" s="577"/>
      <c r="AB82" s="578"/>
      <c r="AC82" s="573"/>
      <c r="AD82" s="446"/>
      <c r="AE82" s="446"/>
      <c r="AF82" s="414"/>
      <c r="AG82" s="414"/>
      <c r="AH82" s="584"/>
      <c r="AI82" s="590"/>
      <c r="AJ82" s="573"/>
      <c r="AK82" s="446"/>
      <c r="AL82" s="446"/>
      <c r="AM82" s="414"/>
      <c r="AN82" s="414"/>
      <c r="AO82" s="584"/>
      <c r="AP82" s="587"/>
      <c r="AQ82" s="399"/>
      <c r="AR82" s="409"/>
      <c r="AS82" s="409"/>
      <c r="AT82" s="109" t="e">
        <f t="shared" ref="AT82:AT83" si="205">+AR82/AS82</f>
        <v>#DIV/0!</v>
      </c>
      <c r="AU82" s="109">
        <v>1</v>
      </c>
      <c r="AV82" s="399"/>
      <c r="AW82" s="401"/>
      <c r="AX82" s="409"/>
      <c r="AY82" s="409"/>
      <c r="AZ82" s="409"/>
      <c r="BA82" s="416"/>
      <c r="BB82" s="416"/>
      <c r="BC82" s="409"/>
      <c r="BD82" s="409"/>
      <c r="BE82" s="409"/>
      <c r="BF82" s="409"/>
      <c r="BG82" s="409"/>
      <c r="BH82" s="416"/>
      <c r="BI82" s="416"/>
      <c r="BJ82" s="409"/>
      <c r="BK82" s="409"/>
      <c r="BL82" s="409"/>
      <c r="BM82" s="409"/>
      <c r="BN82" s="409"/>
      <c r="BO82" s="404"/>
      <c r="BP82" s="404"/>
      <c r="BQ82" s="406"/>
      <c r="BR82" s="401"/>
      <c r="BS82" s="399"/>
      <c r="BT82" s="409"/>
      <c r="BU82" s="409"/>
      <c r="BV82" s="416"/>
      <c r="BW82" s="416"/>
      <c r="BX82" s="409"/>
      <c r="BY82" s="409"/>
      <c r="BZ82" s="409"/>
      <c r="CA82" s="409"/>
      <c r="CB82" s="409"/>
      <c r="CC82" s="404"/>
      <c r="CD82" s="404"/>
      <c r="CE82" s="406"/>
      <c r="CF82" s="409"/>
      <c r="CG82" s="409"/>
      <c r="CH82" s="409"/>
      <c r="CI82" s="409"/>
      <c r="CJ82" s="416"/>
      <c r="CK82" s="416"/>
      <c r="CL82" s="409"/>
      <c r="CM82" s="409"/>
      <c r="CN82" s="409"/>
      <c r="CO82" s="409"/>
      <c r="CP82" s="409"/>
      <c r="CQ82" s="404"/>
      <c r="CR82" s="404"/>
      <c r="CS82" s="406"/>
      <c r="CT82" s="401"/>
      <c r="CU82" s="372"/>
    </row>
    <row r="83" spans="1:102" ht="19.5" customHeight="1" thickBot="1" x14ac:dyDescent="0.3">
      <c r="A83" s="2"/>
      <c r="B83" s="15"/>
      <c r="C83" s="14" t="s">
        <v>92</v>
      </c>
      <c r="D83" s="14" t="s">
        <v>204</v>
      </c>
      <c r="E83" s="456"/>
      <c r="F83" s="462"/>
      <c r="G83" s="457"/>
      <c r="H83" s="457"/>
      <c r="I83" s="467"/>
      <c r="J83" s="539"/>
      <c r="K83" s="454"/>
      <c r="L83" s="454"/>
      <c r="M83" s="469"/>
      <c r="N83" s="534"/>
      <c r="O83" s="575"/>
      <c r="P83" s="576"/>
      <c r="Q83" s="576"/>
      <c r="R83" s="384"/>
      <c r="S83" s="384"/>
      <c r="T83" s="577"/>
      <c r="U83" s="578"/>
      <c r="V83" s="575"/>
      <c r="W83" s="576"/>
      <c r="X83" s="576"/>
      <c r="Y83" s="384"/>
      <c r="Z83" s="384"/>
      <c r="AA83" s="577"/>
      <c r="AB83" s="578"/>
      <c r="AC83" s="563"/>
      <c r="AD83" s="447"/>
      <c r="AE83" s="447"/>
      <c r="AF83" s="384"/>
      <c r="AG83" s="384"/>
      <c r="AH83" s="585"/>
      <c r="AI83" s="591"/>
      <c r="AJ83" s="563"/>
      <c r="AK83" s="447"/>
      <c r="AL83" s="447"/>
      <c r="AM83" s="384"/>
      <c r="AN83" s="384"/>
      <c r="AO83" s="585"/>
      <c r="AP83" s="588"/>
      <c r="AQ83" s="400"/>
      <c r="AR83" s="403"/>
      <c r="AS83" s="403"/>
      <c r="AT83" s="109" t="e">
        <f t="shared" si="205"/>
        <v>#DIV/0!</v>
      </c>
      <c r="AU83" s="109">
        <v>1</v>
      </c>
      <c r="AV83" s="400"/>
      <c r="AW83" s="388"/>
      <c r="AX83" s="403"/>
      <c r="AY83" s="403"/>
      <c r="AZ83" s="403"/>
      <c r="BA83" s="417"/>
      <c r="BB83" s="417"/>
      <c r="BC83" s="403"/>
      <c r="BD83" s="403"/>
      <c r="BE83" s="403"/>
      <c r="BF83" s="403"/>
      <c r="BG83" s="403"/>
      <c r="BH83" s="417"/>
      <c r="BI83" s="417"/>
      <c r="BJ83" s="403"/>
      <c r="BK83" s="403"/>
      <c r="BL83" s="403"/>
      <c r="BM83" s="403"/>
      <c r="BN83" s="403"/>
      <c r="BO83" s="366"/>
      <c r="BP83" s="366"/>
      <c r="BQ83" s="407"/>
      <c r="BR83" s="388"/>
      <c r="BS83" s="400"/>
      <c r="BT83" s="403"/>
      <c r="BU83" s="403"/>
      <c r="BV83" s="417"/>
      <c r="BW83" s="417"/>
      <c r="BX83" s="403"/>
      <c r="BY83" s="403"/>
      <c r="BZ83" s="403"/>
      <c r="CA83" s="403"/>
      <c r="CB83" s="403"/>
      <c r="CC83" s="366"/>
      <c r="CD83" s="366"/>
      <c r="CE83" s="407"/>
      <c r="CF83" s="403"/>
      <c r="CG83" s="403"/>
      <c r="CH83" s="403"/>
      <c r="CI83" s="403"/>
      <c r="CJ83" s="417"/>
      <c r="CK83" s="417"/>
      <c r="CL83" s="403"/>
      <c r="CM83" s="403"/>
      <c r="CN83" s="403"/>
      <c r="CO83" s="403"/>
      <c r="CP83" s="403"/>
      <c r="CQ83" s="366"/>
      <c r="CR83" s="366"/>
      <c r="CS83" s="407"/>
      <c r="CT83" s="388"/>
      <c r="CU83" s="371"/>
    </row>
    <row r="84" spans="1:102" ht="112.5" customHeight="1" thickBot="1" x14ac:dyDescent="0.3">
      <c r="A84" s="2"/>
      <c r="B84" s="498"/>
      <c r="C84" s="499"/>
      <c r="D84" s="500"/>
      <c r="E84" s="456"/>
      <c r="F84" s="462"/>
      <c r="G84" s="455">
        <v>10</v>
      </c>
      <c r="H84" s="458" t="s">
        <v>205</v>
      </c>
      <c r="I84" s="225">
        <v>46</v>
      </c>
      <c r="J84" s="336" t="s">
        <v>206</v>
      </c>
      <c r="K84" s="203" t="s">
        <v>207</v>
      </c>
      <c r="L84" s="205" t="s">
        <v>208</v>
      </c>
      <c r="M84" s="48" t="s">
        <v>24</v>
      </c>
      <c r="N84" s="61" t="s">
        <v>245</v>
      </c>
      <c r="O84" s="98">
        <f>1/$O$92</f>
        <v>2.6315789473684209E-2</v>
      </c>
      <c r="P84" s="69">
        <v>8</v>
      </c>
      <c r="Q84" s="69">
        <v>8</v>
      </c>
      <c r="R84" s="109">
        <f>+P84/Q84</f>
        <v>1</v>
      </c>
      <c r="S84" s="109">
        <f>+R84</f>
        <v>1</v>
      </c>
      <c r="T84" s="172">
        <f>+O84*S84</f>
        <v>2.6315789473684209E-2</v>
      </c>
      <c r="U84" s="83" t="s">
        <v>280</v>
      </c>
      <c r="V84" s="69">
        <f>1/$V$92</f>
        <v>2.6315789473684209E-2</v>
      </c>
      <c r="W84" s="69">
        <v>8</v>
      </c>
      <c r="X84" s="69">
        <v>8</v>
      </c>
      <c r="Y84" s="109">
        <f>+W84/X84</f>
        <v>1</v>
      </c>
      <c r="Z84" s="109">
        <f>+Y84</f>
        <v>1</v>
      </c>
      <c r="AA84" s="132">
        <f>+Z84*V84</f>
        <v>2.6315789473684209E-2</v>
      </c>
      <c r="AB84" s="83" t="s">
        <v>281</v>
      </c>
      <c r="AC84" s="85">
        <f>1/$AC$92</f>
        <v>1.9230769230769232E-2</v>
      </c>
      <c r="AD84" s="69">
        <v>8</v>
      </c>
      <c r="AE84" s="69">
        <v>8</v>
      </c>
      <c r="AF84" s="109">
        <f>+AD84/AE84</f>
        <v>1</v>
      </c>
      <c r="AG84" s="109">
        <f>+AF84</f>
        <v>1</v>
      </c>
      <c r="AH84" s="86">
        <f>+AC84*AG84</f>
        <v>1.9230769230769232E-2</v>
      </c>
      <c r="AI84" s="83" t="s">
        <v>282</v>
      </c>
      <c r="AJ84" s="85">
        <f>1/$AJ$92</f>
        <v>1.9230769230769232E-2</v>
      </c>
      <c r="AK84" s="85">
        <v>8</v>
      </c>
      <c r="AL84" s="85">
        <v>8</v>
      </c>
      <c r="AM84" s="109">
        <f>+AK84/AL84</f>
        <v>1</v>
      </c>
      <c r="AN84" s="109">
        <f>+AM84</f>
        <v>1</v>
      </c>
      <c r="AO84" s="86">
        <f>+AJ84*AN84</f>
        <v>1.9230769230769232E-2</v>
      </c>
      <c r="AP84" s="209" t="s">
        <v>283</v>
      </c>
      <c r="AQ84" s="57"/>
      <c r="AR84" s="85">
        <v>8</v>
      </c>
      <c r="AS84" s="85">
        <v>8</v>
      </c>
      <c r="AT84" s="109">
        <f t="shared" ref="AT84" si="206">+AR84/AS84</f>
        <v>1</v>
      </c>
      <c r="AU84" s="109">
        <v>1</v>
      </c>
      <c r="AV84" s="57"/>
      <c r="AW84" s="128" t="s">
        <v>549</v>
      </c>
      <c r="AX84" s="57"/>
      <c r="AY84" s="91">
        <v>8</v>
      </c>
      <c r="AZ84" s="91">
        <v>8</v>
      </c>
      <c r="BA84" s="109">
        <f t="shared" ref="BA84" si="207">+AY84/AZ84</f>
        <v>1</v>
      </c>
      <c r="BB84" s="109">
        <v>1</v>
      </c>
      <c r="BC84" s="57"/>
      <c r="BD84" s="128" t="s">
        <v>550</v>
      </c>
      <c r="BE84" s="161">
        <f>1/$BE$92</f>
        <v>1.7241379310344827E-2</v>
      </c>
      <c r="BF84" s="85">
        <v>8</v>
      </c>
      <c r="BG84" s="85">
        <v>8</v>
      </c>
      <c r="BH84" s="109">
        <f t="shared" ref="BH84" si="208">+BF84/BG84</f>
        <v>1</v>
      </c>
      <c r="BI84" s="109">
        <v>1</v>
      </c>
      <c r="BJ84" s="85">
        <f>+BE84*BI84</f>
        <v>1.7241379310344827E-2</v>
      </c>
      <c r="BK84" s="128" t="s">
        <v>551</v>
      </c>
      <c r="BL84" s="241">
        <f>1/$BL$92</f>
        <v>1.6949152542372881E-2</v>
      </c>
      <c r="BM84" s="85">
        <v>8</v>
      </c>
      <c r="BN84" s="85">
        <v>8</v>
      </c>
      <c r="BO84" s="253">
        <f t="shared" ref="BO84" si="209">+BM84/BN84</f>
        <v>1</v>
      </c>
      <c r="BP84" s="253">
        <v>1</v>
      </c>
      <c r="BQ84" s="86">
        <f>+BL84*BP84</f>
        <v>1.6949152542372881E-2</v>
      </c>
      <c r="BR84" s="128" t="s">
        <v>552</v>
      </c>
      <c r="BS84" s="317">
        <f>1/$BS$92</f>
        <v>1.8181818181818181E-2</v>
      </c>
      <c r="BT84" s="85">
        <v>8</v>
      </c>
      <c r="BU84" s="85">
        <v>8</v>
      </c>
      <c r="BV84" s="109">
        <f>+BT84/BU84</f>
        <v>1</v>
      </c>
      <c r="BW84" s="109">
        <f>+BV84</f>
        <v>1</v>
      </c>
      <c r="BX84" s="318">
        <f t="shared" ref="BX84" si="210">+BW84*BS84</f>
        <v>1.8181818181818181E-2</v>
      </c>
      <c r="BY84" s="128" t="s">
        <v>695</v>
      </c>
      <c r="BZ84" s="91">
        <f>1/$BZ$92</f>
        <v>1.8518518518518517E-2</v>
      </c>
      <c r="CA84" s="85">
        <v>8</v>
      </c>
      <c r="CB84" s="85">
        <v>8</v>
      </c>
      <c r="CC84" s="109">
        <f>+CA84/CB84</f>
        <v>1</v>
      </c>
      <c r="CD84" s="109">
        <f>+CC84</f>
        <v>1</v>
      </c>
      <c r="CE84" s="86">
        <f>+BZ84*CD84</f>
        <v>1.8518518518518517E-2</v>
      </c>
      <c r="CF84" s="128" t="s">
        <v>695</v>
      </c>
      <c r="CG84" s="161">
        <f>1/$CG$92</f>
        <v>1.6949152542372881E-2</v>
      </c>
      <c r="CH84" s="85">
        <v>8</v>
      </c>
      <c r="CI84" s="85">
        <v>8</v>
      </c>
      <c r="CJ84" s="109">
        <f>+CH84/CI84</f>
        <v>1</v>
      </c>
      <c r="CK84" s="109">
        <f>+CJ84</f>
        <v>1</v>
      </c>
      <c r="CL84" s="86">
        <f>+CG84*CK84</f>
        <v>1.6949152542372881E-2</v>
      </c>
      <c r="CM84" s="128" t="s">
        <v>695</v>
      </c>
      <c r="CN84" s="317">
        <f>1/$CN$92</f>
        <v>1.6393442622950821E-2</v>
      </c>
      <c r="CO84" s="85">
        <v>8</v>
      </c>
      <c r="CP84" s="85">
        <v>8</v>
      </c>
      <c r="CQ84" s="109">
        <f>+CO84/CP84</f>
        <v>1</v>
      </c>
      <c r="CR84" s="109">
        <f>+CQ84</f>
        <v>1</v>
      </c>
      <c r="CS84" s="86">
        <f>+CN84*CR84</f>
        <v>1.6393442622950821E-2</v>
      </c>
      <c r="CT84" s="128" t="s">
        <v>696</v>
      </c>
      <c r="CU84" s="343" t="s">
        <v>895</v>
      </c>
    </row>
    <row r="85" spans="1:102" ht="175.5" hidden="1" customHeight="1" thickBot="1" x14ac:dyDescent="0.3">
      <c r="A85" s="2"/>
      <c r="B85" s="15"/>
      <c r="C85" s="16" t="s">
        <v>47</v>
      </c>
      <c r="D85" s="14" t="s">
        <v>209</v>
      </c>
      <c r="E85" s="456"/>
      <c r="F85" s="462"/>
      <c r="G85" s="456"/>
      <c r="H85" s="451"/>
      <c r="I85" s="25">
        <v>47</v>
      </c>
      <c r="J85" s="355" t="s">
        <v>210</v>
      </c>
      <c r="K85" s="274" t="s">
        <v>211</v>
      </c>
      <c r="L85" s="245" t="s">
        <v>212</v>
      </c>
      <c r="M85" s="229" t="s">
        <v>188</v>
      </c>
      <c r="N85" s="88" t="s">
        <v>306</v>
      </c>
      <c r="O85" s="56"/>
      <c r="P85" s="69" t="s">
        <v>259</v>
      </c>
      <c r="Q85" s="69" t="s">
        <v>259</v>
      </c>
      <c r="R85" s="109" t="s">
        <v>259</v>
      </c>
      <c r="S85" s="109" t="s">
        <v>259</v>
      </c>
      <c r="T85" s="80" t="s">
        <v>259</v>
      </c>
      <c r="U85" s="71" t="s">
        <v>307</v>
      </c>
      <c r="V85" s="56"/>
      <c r="W85" s="69" t="s">
        <v>259</v>
      </c>
      <c r="X85" s="69" t="s">
        <v>259</v>
      </c>
      <c r="Y85" s="109" t="s">
        <v>259</v>
      </c>
      <c r="Z85" s="109" t="s">
        <v>259</v>
      </c>
      <c r="AA85" s="80" t="s">
        <v>259</v>
      </c>
      <c r="AB85" s="71" t="s">
        <v>307</v>
      </c>
      <c r="AC85" s="57"/>
      <c r="AD85" s="69" t="s">
        <v>259</v>
      </c>
      <c r="AE85" s="69" t="s">
        <v>259</v>
      </c>
      <c r="AF85" s="109" t="s">
        <v>259</v>
      </c>
      <c r="AG85" s="109" t="s">
        <v>259</v>
      </c>
      <c r="AH85" s="80"/>
      <c r="AI85" s="71" t="s">
        <v>307</v>
      </c>
      <c r="AJ85" s="57"/>
      <c r="AK85" s="69" t="s">
        <v>259</v>
      </c>
      <c r="AL85" s="69" t="s">
        <v>259</v>
      </c>
      <c r="AM85" s="109" t="s">
        <v>259</v>
      </c>
      <c r="AN85" s="109" t="s">
        <v>259</v>
      </c>
      <c r="AO85" s="80"/>
      <c r="AP85" s="186" t="s">
        <v>307</v>
      </c>
      <c r="AQ85" s="57"/>
      <c r="AR85" s="69" t="s">
        <v>259</v>
      </c>
      <c r="AS85" s="69" t="s">
        <v>259</v>
      </c>
      <c r="AT85" s="109" t="s">
        <v>259</v>
      </c>
      <c r="AU85" s="109" t="s">
        <v>259</v>
      </c>
      <c r="AV85" s="80"/>
      <c r="AW85" s="186" t="s">
        <v>307</v>
      </c>
      <c r="AX85" s="57"/>
      <c r="AY85" s="69" t="s">
        <v>259</v>
      </c>
      <c r="AZ85" s="69" t="s">
        <v>259</v>
      </c>
      <c r="BA85" s="109" t="s">
        <v>259</v>
      </c>
      <c r="BB85" s="109" t="s">
        <v>259</v>
      </c>
      <c r="BC85" s="80"/>
      <c r="BD85" s="186" t="s">
        <v>307</v>
      </c>
      <c r="BE85" s="57"/>
      <c r="BF85" s="69" t="s">
        <v>259</v>
      </c>
      <c r="BG85" s="69" t="s">
        <v>259</v>
      </c>
      <c r="BH85" s="109" t="s">
        <v>259</v>
      </c>
      <c r="BI85" s="109" t="s">
        <v>259</v>
      </c>
      <c r="BJ85" s="80"/>
      <c r="BK85" s="186" t="s">
        <v>307</v>
      </c>
      <c r="BL85" s="57"/>
      <c r="BM85" s="69" t="s">
        <v>259</v>
      </c>
      <c r="BN85" s="69" t="s">
        <v>259</v>
      </c>
      <c r="BO85" s="253" t="s">
        <v>259</v>
      </c>
      <c r="BP85" s="253" t="s">
        <v>259</v>
      </c>
      <c r="BQ85" s="80"/>
      <c r="BR85" s="71" t="s">
        <v>659</v>
      </c>
      <c r="BS85" s="57"/>
      <c r="BT85" s="69" t="s">
        <v>259</v>
      </c>
      <c r="BU85" s="69" t="s">
        <v>259</v>
      </c>
      <c r="BV85" s="292" t="s">
        <v>259</v>
      </c>
      <c r="BW85" s="292" t="s">
        <v>259</v>
      </c>
      <c r="BX85" s="80"/>
      <c r="BY85" s="186" t="s">
        <v>307</v>
      </c>
      <c r="BZ85" s="57"/>
      <c r="CA85" s="69" t="s">
        <v>259</v>
      </c>
      <c r="CB85" s="69" t="s">
        <v>259</v>
      </c>
      <c r="CC85" s="292" t="s">
        <v>259</v>
      </c>
      <c r="CD85" s="292" t="s">
        <v>259</v>
      </c>
      <c r="CE85" s="80"/>
      <c r="CF85" s="186" t="s">
        <v>307</v>
      </c>
      <c r="CG85" s="57"/>
      <c r="CH85" s="69" t="s">
        <v>259</v>
      </c>
      <c r="CI85" s="69" t="s">
        <v>259</v>
      </c>
      <c r="CJ85" s="292" t="s">
        <v>259</v>
      </c>
      <c r="CK85" s="292" t="s">
        <v>259</v>
      </c>
      <c r="CL85" s="80"/>
      <c r="CM85" s="186" t="s">
        <v>307</v>
      </c>
      <c r="CN85" s="57"/>
      <c r="CO85" s="69" t="s">
        <v>259</v>
      </c>
      <c r="CP85" s="69" t="s">
        <v>259</v>
      </c>
      <c r="CQ85" s="292" t="s">
        <v>259</v>
      </c>
      <c r="CR85" s="292" t="s">
        <v>259</v>
      </c>
      <c r="CS85" s="80"/>
      <c r="CT85" s="71" t="s">
        <v>307</v>
      </c>
      <c r="CU85" s="57"/>
    </row>
    <row r="86" spans="1:102" ht="179.25" customHeight="1" thickBot="1" x14ac:dyDescent="0.3">
      <c r="A86" s="2"/>
      <c r="B86" s="15"/>
      <c r="C86" s="14" t="s">
        <v>92</v>
      </c>
      <c r="D86" s="14" t="s">
        <v>213</v>
      </c>
      <c r="E86" s="456"/>
      <c r="F86" s="462"/>
      <c r="G86" s="456"/>
      <c r="H86" s="451"/>
      <c r="I86" s="25">
        <v>48</v>
      </c>
      <c r="J86" s="205" t="s">
        <v>214</v>
      </c>
      <c r="K86" s="273" t="s">
        <v>215</v>
      </c>
      <c r="L86" s="273" t="s">
        <v>216</v>
      </c>
      <c r="M86" s="65" t="s">
        <v>57</v>
      </c>
      <c r="N86" s="65" t="s">
        <v>257</v>
      </c>
      <c r="O86" s="98">
        <f>1/$O$92</f>
        <v>2.6315789473684209E-2</v>
      </c>
      <c r="P86" s="69">
        <v>2398</v>
      </c>
      <c r="Q86" s="69">
        <v>2426</v>
      </c>
      <c r="R86" s="109">
        <f>+P86/Q86</f>
        <v>0.98845836768342954</v>
      </c>
      <c r="S86" s="109">
        <v>1</v>
      </c>
      <c r="T86" s="172">
        <f>+O86*S86</f>
        <v>2.6315789473684209E-2</v>
      </c>
      <c r="U86" s="83" t="s">
        <v>296</v>
      </c>
      <c r="V86" s="69">
        <f>1/$V$92</f>
        <v>2.6315789473684209E-2</v>
      </c>
      <c r="W86" s="69">
        <v>2491</v>
      </c>
      <c r="X86" s="69">
        <v>2523</v>
      </c>
      <c r="Y86" s="109">
        <f>+W86/X86</f>
        <v>0.98731668648434401</v>
      </c>
      <c r="Z86" s="109">
        <v>1</v>
      </c>
      <c r="AA86" s="132">
        <f>+Z86*V86</f>
        <v>2.6315789473684209E-2</v>
      </c>
      <c r="AB86" s="84" t="s">
        <v>297</v>
      </c>
      <c r="AC86" s="85">
        <f>1/$AC$92</f>
        <v>1.9230769230769232E-2</v>
      </c>
      <c r="AD86" s="85">
        <v>2500</v>
      </c>
      <c r="AE86" s="85">
        <v>2553</v>
      </c>
      <c r="AF86" s="109">
        <f>+AD86/AE86</f>
        <v>0.97924010967489228</v>
      </c>
      <c r="AG86" s="109">
        <v>1</v>
      </c>
      <c r="AH86" s="86">
        <f>+AC86*AG86</f>
        <v>1.9230769230769232E-2</v>
      </c>
      <c r="AI86" s="91" t="s">
        <v>298</v>
      </c>
      <c r="AJ86" s="85">
        <f>1/$AJ$92</f>
        <v>1.9230769230769232E-2</v>
      </c>
      <c r="AK86" s="85">
        <f>+AD86+W86+P86</f>
        <v>7389</v>
      </c>
      <c r="AL86" s="85">
        <f>+AE86+X86+Q86</f>
        <v>7502</v>
      </c>
      <c r="AM86" s="109">
        <f>+AK86/AL86</f>
        <v>0.98493735003998939</v>
      </c>
      <c r="AN86" s="109">
        <v>1</v>
      </c>
      <c r="AO86" s="86">
        <f>+AJ86*AN86</f>
        <v>1.9230769230769232E-2</v>
      </c>
      <c r="AP86" s="187" t="s">
        <v>299</v>
      </c>
      <c r="AQ86" s="57"/>
      <c r="AR86" s="85">
        <v>2731</v>
      </c>
      <c r="AS86" s="85">
        <v>2769</v>
      </c>
      <c r="AT86" s="109">
        <f>+AR86/AS86</f>
        <v>0.98627663416395805</v>
      </c>
      <c r="AU86" s="109">
        <v>1</v>
      </c>
      <c r="AV86" s="57"/>
      <c r="AW86" s="91" t="s">
        <v>573</v>
      </c>
      <c r="AX86" s="57"/>
      <c r="AY86" s="85">
        <v>2551</v>
      </c>
      <c r="AZ86" s="91">
        <v>2575</v>
      </c>
      <c r="BA86" s="109">
        <f>+AY86/AZ86</f>
        <v>0.99067961165048546</v>
      </c>
      <c r="BB86" s="109">
        <v>1</v>
      </c>
      <c r="BC86" s="57"/>
      <c r="BD86" s="91" t="s">
        <v>574</v>
      </c>
      <c r="BE86" s="161">
        <f>1/$BE$92</f>
        <v>1.7241379310344827E-2</v>
      </c>
      <c r="BF86" s="85">
        <v>2319</v>
      </c>
      <c r="BG86" s="91">
        <v>2339</v>
      </c>
      <c r="BH86" s="109">
        <f>+BF86/BG86</f>
        <v>0.9914493373236426</v>
      </c>
      <c r="BI86" s="109">
        <v>1</v>
      </c>
      <c r="BJ86" s="85">
        <f>+BE86*BI86</f>
        <v>1.7241379310344827E-2</v>
      </c>
      <c r="BK86" s="91" t="s">
        <v>575</v>
      </c>
      <c r="BL86" s="241">
        <f>1/$BL$92</f>
        <v>1.6949152542372881E-2</v>
      </c>
      <c r="BM86" s="249">
        <f>+BF86+AY86+AR86</f>
        <v>7601</v>
      </c>
      <c r="BN86" s="249">
        <f>+BG86+AZ86+AS86</f>
        <v>7683</v>
      </c>
      <c r="BO86" s="253">
        <f>+BM86/BN86</f>
        <v>0.98932708577378625</v>
      </c>
      <c r="BP86" s="253">
        <v>1</v>
      </c>
      <c r="BQ86" s="246">
        <f>+BL86*BP86</f>
        <v>1.6949152542372881E-2</v>
      </c>
      <c r="BR86" s="91" t="s">
        <v>576</v>
      </c>
      <c r="BS86" s="317">
        <f>1/$BS$92</f>
        <v>1.8181818181818181E-2</v>
      </c>
      <c r="BT86" s="85">
        <v>2456</v>
      </c>
      <c r="BU86" s="85">
        <v>2474</v>
      </c>
      <c r="BV86" s="109">
        <f>+BT86/BU86</f>
        <v>0.99272433306386421</v>
      </c>
      <c r="BW86" s="109">
        <v>1</v>
      </c>
      <c r="BX86" s="318">
        <f t="shared" ref="BX86" si="211">+BW86*BS86</f>
        <v>1.8181818181818181E-2</v>
      </c>
      <c r="BY86" s="128" t="s">
        <v>847</v>
      </c>
      <c r="BZ86" s="91">
        <f>1/$BZ$92</f>
        <v>1.8518518518518517E-2</v>
      </c>
      <c r="CA86" s="85">
        <v>2532</v>
      </c>
      <c r="CB86" s="91">
        <v>2559</v>
      </c>
      <c r="CC86" s="109">
        <f>+CA86/CB86</f>
        <v>0.98944900351699883</v>
      </c>
      <c r="CD86" s="109">
        <v>1</v>
      </c>
      <c r="CE86" s="86">
        <f>+BZ86*CD86</f>
        <v>1.8518518518518517E-2</v>
      </c>
      <c r="CF86" s="128" t="s">
        <v>848</v>
      </c>
      <c r="CG86" s="161">
        <f>1/$CG$92</f>
        <v>1.6949152542372881E-2</v>
      </c>
      <c r="CH86" s="85">
        <v>2482</v>
      </c>
      <c r="CI86" s="91">
        <v>2511</v>
      </c>
      <c r="CJ86" s="109">
        <f>+CH86/CI86</f>
        <v>0.98845081640780563</v>
      </c>
      <c r="CK86" s="109">
        <v>1</v>
      </c>
      <c r="CL86" s="86">
        <f>+CG86*CK86</f>
        <v>1.6949152542372881E-2</v>
      </c>
      <c r="CM86" s="128" t="s">
        <v>849</v>
      </c>
      <c r="CN86" s="317">
        <f>1/$CN$92</f>
        <v>1.6393442622950821E-2</v>
      </c>
      <c r="CO86" s="249">
        <f>+CH86+CA86+BT86</f>
        <v>7470</v>
      </c>
      <c r="CP86" s="249">
        <f>+CI86+CB86+BU86</f>
        <v>7544</v>
      </c>
      <c r="CQ86" s="253">
        <f>+CO86/CP86</f>
        <v>0.99019088016967127</v>
      </c>
      <c r="CR86" s="253">
        <v>1</v>
      </c>
      <c r="CS86" s="246">
        <f>+CN86*CR86</f>
        <v>1.6393442622950821E-2</v>
      </c>
      <c r="CT86" s="128" t="s">
        <v>850</v>
      </c>
      <c r="CU86" s="343" t="s">
        <v>895</v>
      </c>
    </row>
    <row r="87" spans="1:102" ht="113.25" hidden="1" customHeight="1" thickBot="1" x14ac:dyDescent="0.3">
      <c r="A87" s="2"/>
      <c r="B87" s="18"/>
      <c r="C87" s="14" t="s">
        <v>217</v>
      </c>
      <c r="D87" s="14" t="s">
        <v>218</v>
      </c>
      <c r="E87" s="456"/>
      <c r="F87" s="462"/>
      <c r="G87" s="456"/>
      <c r="H87" s="451"/>
      <c r="I87" s="505">
        <v>49</v>
      </c>
      <c r="J87" s="470" t="s">
        <v>219</v>
      </c>
      <c r="K87" s="525" t="s">
        <v>220</v>
      </c>
      <c r="L87" s="526" t="s">
        <v>221</v>
      </c>
      <c r="M87" s="543" t="s">
        <v>188</v>
      </c>
      <c r="N87" s="579" t="s">
        <v>257</v>
      </c>
      <c r="O87" s="562"/>
      <c r="P87" s="392" t="s">
        <v>259</v>
      </c>
      <c r="Q87" s="392" t="s">
        <v>259</v>
      </c>
      <c r="R87" s="383" t="s">
        <v>259</v>
      </c>
      <c r="S87" s="383" t="s">
        <v>259</v>
      </c>
      <c r="T87" s="392" t="s">
        <v>259</v>
      </c>
      <c r="U87" s="392" t="s">
        <v>300</v>
      </c>
      <c r="V87" s="562"/>
      <c r="W87" s="392" t="s">
        <v>259</v>
      </c>
      <c r="X87" s="392" t="s">
        <v>259</v>
      </c>
      <c r="Y87" s="383" t="s">
        <v>259</v>
      </c>
      <c r="Z87" s="383" t="s">
        <v>259</v>
      </c>
      <c r="AA87" s="392" t="s">
        <v>259</v>
      </c>
      <c r="AB87" s="392" t="s">
        <v>301</v>
      </c>
      <c r="AC87" s="562"/>
      <c r="AD87" s="392" t="s">
        <v>259</v>
      </c>
      <c r="AE87" s="392" t="s">
        <v>259</v>
      </c>
      <c r="AF87" s="383" t="s">
        <v>259</v>
      </c>
      <c r="AG87" s="383" t="s">
        <v>259</v>
      </c>
      <c r="AH87" s="392"/>
      <c r="AI87" s="392" t="s">
        <v>302</v>
      </c>
      <c r="AJ87" s="562"/>
      <c r="AK87" s="392" t="s">
        <v>259</v>
      </c>
      <c r="AL87" s="392" t="s">
        <v>259</v>
      </c>
      <c r="AM87" s="383" t="s">
        <v>259</v>
      </c>
      <c r="AN87" s="383" t="s">
        <v>259</v>
      </c>
      <c r="AO87" s="392"/>
      <c r="AP87" s="571" t="s">
        <v>303</v>
      </c>
      <c r="AQ87" s="398"/>
      <c r="AR87" s="392" t="s">
        <v>259</v>
      </c>
      <c r="AS87" s="392" t="s">
        <v>259</v>
      </c>
      <c r="AT87" s="383" t="s">
        <v>259</v>
      </c>
      <c r="AU87" s="383" t="s">
        <v>259</v>
      </c>
      <c r="AV87" s="398"/>
      <c r="AW87" s="387" t="s">
        <v>577</v>
      </c>
      <c r="AX87" s="398"/>
      <c r="AY87" s="392" t="s">
        <v>259</v>
      </c>
      <c r="AZ87" s="392" t="s">
        <v>259</v>
      </c>
      <c r="BA87" s="383" t="s">
        <v>259</v>
      </c>
      <c r="BB87" s="383" t="s">
        <v>259</v>
      </c>
      <c r="BC87" s="398"/>
      <c r="BD87" s="387" t="s">
        <v>578</v>
      </c>
      <c r="BE87" s="398"/>
      <c r="BF87" s="392" t="s">
        <v>259</v>
      </c>
      <c r="BG87" s="392" t="s">
        <v>259</v>
      </c>
      <c r="BH87" s="411" t="s">
        <v>259</v>
      </c>
      <c r="BI87" s="411" t="s">
        <v>259</v>
      </c>
      <c r="BJ87" s="398"/>
      <c r="BK87" s="387" t="s">
        <v>579</v>
      </c>
      <c r="BL87" s="398"/>
      <c r="BM87" s="392" t="s">
        <v>259</v>
      </c>
      <c r="BN87" s="392" t="s">
        <v>259</v>
      </c>
      <c r="BO87" s="395" t="s">
        <v>259</v>
      </c>
      <c r="BP87" s="395" t="s">
        <v>259</v>
      </c>
      <c r="BQ87" s="398"/>
      <c r="BR87" s="387" t="s">
        <v>580</v>
      </c>
      <c r="BS87" s="398"/>
      <c r="BT87" s="392" t="s">
        <v>259</v>
      </c>
      <c r="BU87" s="392" t="s">
        <v>259</v>
      </c>
      <c r="BV87" s="411" t="s">
        <v>259</v>
      </c>
      <c r="BW87" s="411" t="s">
        <v>259</v>
      </c>
      <c r="BX87" s="398"/>
      <c r="BY87" s="408" t="s">
        <v>820</v>
      </c>
      <c r="BZ87" s="398"/>
      <c r="CA87" s="392" t="s">
        <v>259</v>
      </c>
      <c r="CB87" s="392" t="s">
        <v>259</v>
      </c>
      <c r="CC87" s="411" t="s">
        <v>259</v>
      </c>
      <c r="CD87" s="411" t="s">
        <v>259</v>
      </c>
      <c r="CE87" s="398"/>
      <c r="CF87" s="408" t="s">
        <v>821</v>
      </c>
      <c r="CG87" s="398"/>
      <c r="CH87" s="392" t="s">
        <v>259</v>
      </c>
      <c r="CI87" s="392" t="s">
        <v>259</v>
      </c>
      <c r="CJ87" s="411" t="s">
        <v>259</v>
      </c>
      <c r="CK87" s="411" t="s">
        <v>259</v>
      </c>
      <c r="CL87" s="398"/>
      <c r="CM87" s="408" t="s">
        <v>822</v>
      </c>
      <c r="CN87" s="398"/>
      <c r="CO87" s="392" t="s">
        <v>259</v>
      </c>
      <c r="CP87" s="392" t="s">
        <v>259</v>
      </c>
      <c r="CQ87" s="411" t="s">
        <v>259</v>
      </c>
      <c r="CR87" s="411" t="s">
        <v>259</v>
      </c>
      <c r="CS87" s="398"/>
      <c r="CT87" s="408" t="s">
        <v>823</v>
      </c>
      <c r="CU87" s="57"/>
    </row>
    <row r="88" spans="1:102" ht="57" hidden="1" customHeight="1" thickBot="1" x14ac:dyDescent="0.3">
      <c r="A88" s="2"/>
      <c r="B88" s="18"/>
      <c r="C88" s="14" t="s">
        <v>52</v>
      </c>
      <c r="D88" s="14" t="s">
        <v>222</v>
      </c>
      <c r="E88" s="456"/>
      <c r="F88" s="462"/>
      <c r="G88" s="456"/>
      <c r="H88" s="451"/>
      <c r="I88" s="466"/>
      <c r="J88" s="471"/>
      <c r="K88" s="471"/>
      <c r="L88" s="471"/>
      <c r="M88" s="527"/>
      <c r="N88" s="580"/>
      <c r="O88" s="573"/>
      <c r="P88" s="393"/>
      <c r="Q88" s="582"/>
      <c r="R88" s="414"/>
      <c r="S88" s="414"/>
      <c r="T88" s="393"/>
      <c r="U88" s="393"/>
      <c r="V88" s="573"/>
      <c r="W88" s="393"/>
      <c r="X88" s="393"/>
      <c r="Y88" s="414"/>
      <c r="Z88" s="414"/>
      <c r="AA88" s="393"/>
      <c r="AB88" s="393"/>
      <c r="AC88" s="573"/>
      <c r="AD88" s="393"/>
      <c r="AE88" s="393"/>
      <c r="AF88" s="414"/>
      <c r="AG88" s="414"/>
      <c r="AH88" s="393"/>
      <c r="AI88" s="393"/>
      <c r="AJ88" s="573"/>
      <c r="AK88" s="393"/>
      <c r="AL88" s="393"/>
      <c r="AM88" s="414"/>
      <c r="AN88" s="414"/>
      <c r="AO88" s="393"/>
      <c r="AP88" s="572"/>
      <c r="AQ88" s="399"/>
      <c r="AR88" s="393"/>
      <c r="AS88" s="393"/>
      <c r="AT88" s="414"/>
      <c r="AU88" s="414"/>
      <c r="AV88" s="399"/>
      <c r="AW88" s="401"/>
      <c r="AX88" s="399"/>
      <c r="AY88" s="393"/>
      <c r="AZ88" s="393"/>
      <c r="BA88" s="414"/>
      <c r="BB88" s="414"/>
      <c r="BC88" s="399"/>
      <c r="BD88" s="401"/>
      <c r="BE88" s="399"/>
      <c r="BF88" s="393"/>
      <c r="BG88" s="393"/>
      <c r="BH88" s="412"/>
      <c r="BI88" s="412"/>
      <c r="BJ88" s="399"/>
      <c r="BK88" s="401"/>
      <c r="BL88" s="399"/>
      <c r="BM88" s="393"/>
      <c r="BN88" s="393"/>
      <c r="BO88" s="396"/>
      <c r="BP88" s="396"/>
      <c r="BQ88" s="399"/>
      <c r="BR88" s="401"/>
      <c r="BS88" s="399"/>
      <c r="BT88" s="393"/>
      <c r="BU88" s="393"/>
      <c r="BV88" s="412"/>
      <c r="BW88" s="412"/>
      <c r="BX88" s="399"/>
      <c r="BY88" s="401"/>
      <c r="BZ88" s="399"/>
      <c r="CA88" s="393"/>
      <c r="CB88" s="393"/>
      <c r="CC88" s="412"/>
      <c r="CD88" s="412"/>
      <c r="CE88" s="399"/>
      <c r="CF88" s="401"/>
      <c r="CG88" s="399"/>
      <c r="CH88" s="393"/>
      <c r="CI88" s="393"/>
      <c r="CJ88" s="412"/>
      <c r="CK88" s="412"/>
      <c r="CL88" s="399"/>
      <c r="CM88" s="615"/>
      <c r="CN88" s="399"/>
      <c r="CO88" s="393"/>
      <c r="CP88" s="393"/>
      <c r="CQ88" s="412"/>
      <c r="CR88" s="412"/>
      <c r="CS88" s="399"/>
      <c r="CT88" s="401"/>
      <c r="CU88" s="57"/>
    </row>
    <row r="89" spans="1:102" ht="57" hidden="1" customHeight="1" thickBot="1" x14ac:dyDescent="0.3">
      <c r="A89" s="2"/>
      <c r="B89" s="22"/>
      <c r="C89" s="23" t="s">
        <v>118</v>
      </c>
      <c r="D89" s="14" t="s">
        <v>223</v>
      </c>
      <c r="E89" s="456"/>
      <c r="F89" s="462"/>
      <c r="G89" s="456"/>
      <c r="H89" s="451"/>
      <c r="I89" s="467"/>
      <c r="J89" s="454"/>
      <c r="K89" s="454"/>
      <c r="L89" s="454"/>
      <c r="M89" s="469"/>
      <c r="N89" s="581"/>
      <c r="O89" s="563"/>
      <c r="P89" s="394"/>
      <c r="Q89" s="422"/>
      <c r="R89" s="384"/>
      <c r="S89" s="384"/>
      <c r="T89" s="394"/>
      <c r="U89" s="394"/>
      <c r="V89" s="563"/>
      <c r="W89" s="394"/>
      <c r="X89" s="394"/>
      <c r="Y89" s="384"/>
      <c r="Z89" s="384"/>
      <c r="AA89" s="394"/>
      <c r="AB89" s="394"/>
      <c r="AC89" s="563"/>
      <c r="AD89" s="394"/>
      <c r="AE89" s="394"/>
      <c r="AF89" s="384"/>
      <c r="AG89" s="384"/>
      <c r="AH89" s="394"/>
      <c r="AI89" s="394"/>
      <c r="AJ89" s="563"/>
      <c r="AK89" s="394"/>
      <c r="AL89" s="394"/>
      <c r="AM89" s="384"/>
      <c r="AN89" s="384"/>
      <c r="AO89" s="394"/>
      <c r="AP89" s="568"/>
      <c r="AQ89" s="400"/>
      <c r="AR89" s="394"/>
      <c r="AS89" s="394"/>
      <c r="AT89" s="384"/>
      <c r="AU89" s="384"/>
      <c r="AV89" s="400"/>
      <c r="AW89" s="388"/>
      <c r="AX89" s="400"/>
      <c r="AY89" s="394"/>
      <c r="AZ89" s="394"/>
      <c r="BA89" s="384"/>
      <c r="BB89" s="384"/>
      <c r="BC89" s="400"/>
      <c r="BD89" s="388"/>
      <c r="BE89" s="400"/>
      <c r="BF89" s="394"/>
      <c r="BG89" s="394"/>
      <c r="BH89" s="413"/>
      <c r="BI89" s="413"/>
      <c r="BJ89" s="400"/>
      <c r="BK89" s="388"/>
      <c r="BL89" s="400"/>
      <c r="BM89" s="394"/>
      <c r="BN89" s="394"/>
      <c r="BO89" s="397"/>
      <c r="BP89" s="397"/>
      <c r="BQ89" s="400"/>
      <c r="BR89" s="388"/>
      <c r="BS89" s="400"/>
      <c r="BT89" s="394"/>
      <c r="BU89" s="394"/>
      <c r="BV89" s="413"/>
      <c r="BW89" s="413"/>
      <c r="BX89" s="400"/>
      <c r="BY89" s="388"/>
      <c r="BZ89" s="400"/>
      <c r="CA89" s="394"/>
      <c r="CB89" s="394"/>
      <c r="CC89" s="413"/>
      <c r="CD89" s="413"/>
      <c r="CE89" s="400"/>
      <c r="CF89" s="388"/>
      <c r="CG89" s="400"/>
      <c r="CH89" s="394"/>
      <c r="CI89" s="394"/>
      <c r="CJ89" s="413"/>
      <c r="CK89" s="413"/>
      <c r="CL89" s="400"/>
      <c r="CM89" s="616"/>
      <c r="CN89" s="400"/>
      <c r="CO89" s="394"/>
      <c r="CP89" s="394"/>
      <c r="CQ89" s="413"/>
      <c r="CR89" s="413"/>
      <c r="CS89" s="400"/>
      <c r="CT89" s="388"/>
      <c r="CU89" s="57"/>
    </row>
    <row r="90" spans="1:102" ht="124.5" customHeight="1" thickBot="1" x14ac:dyDescent="0.3">
      <c r="A90" s="2"/>
      <c r="B90" s="15"/>
      <c r="C90" s="14" t="s">
        <v>92</v>
      </c>
      <c r="D90" s="14" t="s">
        <v>224</v>
      </c>
      <c r="E90" s="457"/>
      <c r="F90" s="463"/>
      <c r="G90" s="457"/>
      <c r="H90" s="452"/>
      <c r="I90" s="25">
        <v>50</v>
      </c>
      <c r="J90" s="201" t="s">
        <v>225</v>
      </c>
      <c r="K90" s="201" t="s">
        <v>226</v>
      </c>
      <c r="L90" s="201" t="s">
        <v>227</v>
      </c>
      <c r="M90" s="33" t="s">
        <v>57</v>
      </c>
      <c r="N90" s="65" t="s">
        <v>257</v>
      </c>
      <c r="O90" s="98">
        <f>1/$O$92</f>
        <v>2.6315789473684209E-2</v>
      </c>
      <c r="P90" s="69">
        <v>4</v>
      </c>
      <c r="Q90" s="69">
        <v>431</v>
      </c>
      <c r="R90" s="109">
        <f>(+P90/Q90)-1</f>
        <v>-0.99071925754060319</v>
      </c>
      <c r="S90" s="109">
        <v>1</v>
      </c>
      <c r="T90" s="172">
        <f>+O90*S90</f>
        <v>2.6315789473684209E-2</v>
      </c>
      <c r="U90" s="83" t="s">
        <v>304</v>
      </c>
      <c r="V90" s="69">
        <f>1/$V$92</f>
        <v>2.6315789473684209E-2</v>
      </c>
      <c r="W90" s="69">
        <v>54</v>
      </c>
      <c r="X90" s="69">
        <v>433</v>
      </c>
      <c r="Y90" s="109">
        <f>(+W90/X90)-1</f>
        <v>-0.87528868360277134</v>
      </c>
      <c r="Z90" s="109">
        <v>1</v>
      </c>
      <c r="AA90" s="132">
        <f>+Z90*V90</f>
        <v>2.6315789473684209E-2</v>
      </c>
      <c r="AB90" s="83" t="s">
        <v>305</v>
      </c>
      <c r="AC90" s="85">
        <f>1/$AC$92</f>
        <v>1.9230769230769232E-2</v>
      </c>
      <c r="AD90" s="85">
        <v>42</v>
      </c>
      <c r="AE90" s="85">
        <v>637</v>
      </c>
      <c r="AF90" s="109">
        <f>(+AD90/AE90)-1</f>
        <v>-0.93406593406593408</v>
      </c>
      <c r="AG90" s="109">
        <v>1</v>
      </c>
      <c r="AH90" s="86">
        <f>+AC90*AG90</f>
        <v>1.9230769230769232E-2</v>
      </c>
      <c r="AI90" s="71" t="s">
        <v>451</v>
      </c>
      <c r="AJ90" s="85">
        <f>1/$AJ$92</f>
        <v>1.9230769230769232E-2</v>
      </c>
      <c r="AK90" s="85">
        <f>+AD90+W90+P90</f>
        <v>100</v>
      </c>
      <c r="AL90" s="85">
        <f>+AE90+X90+Q90</f>
        <v>1501</v>
      </c>
      <c r="AM90" s="109">
        <f>(+AK90/AL90)-1</f>
        <v>-0.9333777481678881</v>
      </c>
      <c r="AN90" s="109">
        <v>1</v>
      </c>
      <c r="AO90" s="86">
        <f>+AJ90*AN90</f>
        <v>1.9230769230769232E-2</v>
      </c>
      <c r="AP90" s="128" t="s">
        <v>452</v>
      </c>
      <c r="AQ90" s="57"/>
      <c r="AR90" s="91">
        <v>48</v>
      </c>
      <c r="AS90" s="91">
        <v>1102</v>
      </c>
      <c r="AT90" s="109">
        <f>(+AR90/AS90)-1</f>
        <v>-0.95644283121597096</v>
      </c>
      <c r="AU90" s="109">
        <v>1</v>
      </c>
      <c r="AV90" s="57"/>
      <c r="AW90" s="91" t="s">
        <v>581</v>
      </c>
      <c r="AX90" s="57"/>
      <c r="AY90" s="85">
        <v>54</v>
      </c>
      <c r="AZ90" s="85">
        <v>1217</v>
      </c>
      <c r="BA90" s="109">
        <f>(+AY90/AZ90)-1</f>
        <v>-0.95562859490550534</v>
      </c>
      <c r="BB90" s="109">
        <v>1</v>
      </c>
      <c r="BC90" s="57"/>
      <c r="BD90" s="91" t="s">
        <v>582</v>
      </c>
      <c r="BE90" s="161">
        <f>1/$BE$92</f>
        <v>1.7241379310344827E-2</v>
      </c>
      <c r="BF90" s="85">
        <v>22</v>
      </c>
      <c r="BG90" s="85">
        <v>868</v>
      </c>
      <c r="BH90" s="109">
        <f>(+BF90/BG90)-1</f>
        <v>-0.97465437788018439</v>
      </c>
      <c r="BI90" s="109">
        <v>1</v>
      </c>
      <c r="BJ90" s="85">
        <f>+BE90*BI90</f>
        <v>1.7241379310344827E-2</v>
      </c>
      <c r="BK90" s="91" t="s">
        <v>583</v>
      </c>
      <c r="BL90" s="241">
        <f>1/$BL$92</f>
        <v>1.6949152542372881E-2</v>
      </c>
      <c r="BM90" s="85">
        <f>+BF90+AY90+AR90</f>
        <v>124</v>
      </c>
      <c r="BN90" s="85">
        <f>+BG90+AZ90+AS90</f>
        <v>3187</v>
      </c>
      <c r="BO90" s="253">
        <f>(+BM90/BN90)-1</f>
        <v>-0.96109193598995923</v>
      </c>
      <c r="BP90" s="253">
        <v>1</v>
      </c>
      <c r="BQ90" s="246">
        <f>+BL90*BP90</f>
        <v>1.6949152542372881E-2</v>
      </c>
      <c r="BR90" s="91" t="s">
        <v>584</v>
      </c>
      <c r="BS90" s="317">
        <f>1/$BS$92</f>
        <v>1.8181818181818181E-2</v>
      </c>
      <c r="BT90" s="91">
        <v>43</v>
      </c>
      <c r="BU90" s="91">
        <v>754</v>
      </c>
      <c r="BV90" s="109">
        <f>+BT90/BU90-1</f>
        <v>-0.94297082228116713</v>
      </c>
      <c r="BW90" s="109">
        <v>1</v>
      </c>
      <c r="BX90" s="318">
        <f t="shared" ref="BX90" si="212">+BW90*BS90</f>
        <v>1.8181818181818181E-2</v>
      </c>
      <c r="BY90" s="128" t="s">
        <v>816</v>
      </c>
      <c r="BZ90" s="91">
        <f>1/$BZ$92</f>
        <v>1.8518518518518517E-2</v>
      </c>
      <c r="CA90" s="85">
        <v>54</v>
      </c>
      <c r="CB90" s="85">
        <v>764</v>
      </c>
      <c r="CC90" s="109">
        <f>+CA90/CB90-1</f>
        <v>-0.9293193717277487</v>
      </c>
      <c r="CD90" s="109">
        <v>1</v>
      </c>
      <c r="CE90" s="86">
        <f>+BZ90*CD90</f>
        <v>1.8518518518518517E-2</v>
      </c>
      <c r="CF90" s="128" t="s">
        <v>818</v>
      </c>
      <c r="CG90" s="161">
        <f>1/$CG$92</f>
        <v>1.6949152542372881E-2</v>
      </c>
      <c r="CH90" s="85">
        <v>32</v>
      </c>
      <c r="CI90" s="85">
        <v>795</v>
      </c>
      <c r="CJ90" s="109">
        <f>+CH90/CI90-1</f>
        <v>-0.95974842767295598</v>
      </c>
      <c r="CK90" s="109">
        <v>1</v>
      </c>
      <c r="CL90" s="86">
        <f>+CG90*CK90</f>
        <v>1.6949152542372881E-2</v>
      </c>
      <c r="CM90" s="128" t="s">
        <v>817</v>
      </c>
      <c r="CN90" s="335">
        <f>1/CN92</f>
        <v>1.6393442622950821E-2</v>
      </c>
      <c r="CO90" s="332">
        <f>+CH90+CA90+BT90</f>
        <v>129</v>
      </c>
      <c r="CP90" s="332">
        <f>+CI90+CB90+BU90</f>
        <v>2313</v>
      </c>
      <c r="CQ90" s="333">
        <f>+CO90/CP90-1</f>
        <v>-0.94422827496757455</v>
      </c>
      <c r="CR90" s="333">
        <v>1</v>
      </c>
      <c r="CS90" s="334">
        <f>+CN90*CR90</f>
        <v>1.6393442622950821E-2</v>
      </c>
      <c r="CT90" s="331" t="s">
        <v>819</v>
      </c>
      <c r="CU90" s="344" t="s">
        <v>895</v>
      </c>
      <c r="CX90" s="626">
        <f>61-4</f>
        <v>57</v>
      </c>
    </row>
    <row r="91" spans="1:102" ht="39.75" customHeight="1" thickBot="1" x14ac:dyDescent="0.4">
      <c r="A91" s="2"/>
      <c r="B91" s="2"/>
      <c r="C91" s="2"/>
      <c r="D91" s="2"/>
      <c r="E91" s="3"/>
      <c r="F91" s="2"/>
      <c r="G91" s="4"/>
      <c r="H91" s="5"/>
      <c r="I91" s="6"/>
      <c r="J91" s="7"/>
      <c r="K91" s="6"/>
      <c r="L91" s="6"/>
      <c r="M91" s="6"/>
      <c r="N91" s="58"/>
      <c r="O91" s="170">
        <f>SUM(O8:O90)</f>
        <v>0.99999999999999922</v>
      </c>
      <c r="P91" s="2"/>
      <c r="Q91" s="2"/>
      <c r="R91" s="2"/>
      <c r="S91" s="2"/>
      <c r="T91" s="173">
        <f>SUM(T8:T90)</f>
        <v>0.8936743173723779</v>
      </c>
      <c r="U91" s="2"/>
      <c r="V91" s="170">
        <f>SUM(V8:V90)</f>
        <v>0.99999999999999922</v>
      </c>
      <c r="W91" s="2"/>
      <c r="X91" s="2"/>
      <c r="Y91" s="2"/>
      <c r="Z91" s="2"/>
      <c r="AA91" s="173">
        <f>SUM(AA8:AA90)</f>
        <v>0.87041781413792252</v>
      </c>
      <c r="AC91" s="170">
        <f>SUM(AC8:AC90)</f>
        <v>0.99927431059506622</v>
      </c>
      <c r="AH91" s="170">
        <f>SUM(AH8:AH90)</f>
        <v>0.93051915252850759</v>
      </c>
      <c r="AJ91" s="170">
        <f>SUM(AJ8:AJ90)</f>
        <v>0.99927431059506622</v>
      </c>
      <c r="AK91" s="136"/>
      <c r="AL91" s="136"/>
      <c r="AM91" s="137"/>
      <c r="AN91" s="136"/>
      <c r="AO91" s="248">
        <f>SUM(AO8:AO90)</f>
        <v>0.92947582243411186</v>
      </c>
      <c r="AQ91" s="170">
        <f>SUM(AQ8:AQ90)</f>
        <v>0</v>
      </c>
      <c r="AV91" s="181">
        <f>SUM(AV8:AV90)</f>
        <v>0</v>
      </c>
      <c r="AX91" s="170">
        <f>SUM(AX8:AX90)</f>
        <v>0</v>
      </c>
      <c r="BC91" s="181">
        <f>SUM(BC8:BC90)</f>
        <v>0</v>
      </c>
      <c r="BE91" s="170">
        <f>SUM(BE8:BE90)</f>
        <v>1.0028213166144209</v>
      </c>
      <c r="BJ91" s="181">
        <f>SUM(BJ8:BJ90)</f>
        <v>0.93564251024837275</v>
      </c>
      <c r="BL91" s="170">
        <f>SUM(BL8:BL90)</f>
        <v>1.0049306625577803</v>
      </c>
      <c r="BQ91" s="247">
        <f>SUM(BQ8:BQ90)</f>
        <v>0.94257527448822276</v>
      </c>
      <c r="BS91" s="170">
        <f>SUM(BS8:BS90)</f>
        <v>1.0006734006734008</v>
      </c>
      <c r="BX91" s="247">
        <f>SUM(BX8:BX90)</f>
        <v>0.91386868964240064</v>
      </c>
      <c r="BZ91" s="170">
        <f>SUM(BZ8:BZ90)</f>
        <v>0.99999999999999889</v>
      </c>
      <c r="CE91" s="173">
        <f>SUM(CE8:CE90)</f>
        <v>0.89414214928746538</v>
      </c>
      <c r="CG91" s="170">
        <f>SUM(CG8:CG90)</f>
        <v>1.0008766803039149</v>
      </c>
      <c r="CL91" s="181">
        <f>SUM(CL8:CL90)</f>
        <v>0.92467181541305987</v>
      </c>
      <c r="CN91" s="362">
        <f>SUM(CN8:CN90)</f>
        <v>1.0010928961748642</v>
      </c>
      <c r="CO91" s="614"/>
      <c r="CP91" s="614"/>
      <c r="CQ91" s="614"/>
      <c r="CR91" s="614"/>
      <c r="CS91" s="363">
        <f>SUM(CS8:CS90)</f>
        <v>0.92522389098871127</v>
      </c>
      <c r="CT91" s="57"/>
      <c r="CU91" s="57"/>
      <c r="CX91" s="626">
        <f>57/61</f>
        <v>0.93442622950819676</v>
      </c>
    </row>
    <row r="92" spans="1:102" ht="23.25" customHeight="1" x14ac:dyDescent="0.35">
      <c r="A92" s="2"/>
      <c r="B92" s="2"/>
      <c r="C92" s="2"/>
      <c r="D92" s="2"/>
      <c r="E92" s="3"/>
      <c r="F92" s="2"/>
      <c r="G92" s="4"/>
      <c r="H92" s="5"/>
      <c r="I92" s="6"/>
      <c r="J92" s="7"/>
      <c r="K92" s="6"/>
      <c r="L92" s="6"/>
      <c r="M92" s="6"/>
      <c r="N92" s="58"/>
      <c r="O92" s="2">
        <v>38</v>
      </c>
      <c r="P92" s="2"/>
      <c r="Q92" s="2"/>
      <c r="R92" s="2"/>
      <c r="S92" s="2"/>
      <c r="T92" s="2"/>
      <c r="U92" s="2"/>
      <c r="V92" s="2">
        <v>38</v>
      </c>
      <c r="W92" s="2"/>
      <c r="X92" s="2"/>
      <c r="Y92" s="2"/>
      <c r="Z92" s="2"/>
      <c r="AA92" s="2"/>
      <c r="AC92">
        <v>52</v>
      </c>
      <c r="AJ92" s="133">
        <v>52</v>
      </c>
      <c r="AK92" s="136"/>
      <c r="AL92" s="136"/>
      <c r="AM92" s="137"/>
      <c r="AN92" s="136"/>
      <c r="BE92" s="242">
        <v>58</v>
      </c>
      <c r="BL92">
        <v>59</v>
      </c>
      <c r="BS92">
        <v>55</v>
      </c>
      <c r="BZ92">
        <v>54</v>
      </c>
      <c r="CG92">
        <v>59</v>
      </c>
      <c r="CN92" s="617">
        <v>61</v>
      </c>
      <c r="CO92" s="618"/>
      <c r="CP92" s="618"/>
      <c r="CQ92" s="618"/>
      <c r="CR92" s="618"/>
      <c r="CS92" s="618"/>
      <c r="CT92" s="618"/>
      <c r="CU92" s="619"/>
      <c r="CX92" s="626"/>
    </row>
    <row r="93" spans="1:102" ht="23.25" customHeight="1" x14ac:dyDescent="0.35">
      <c r="A93" s="2"/>
      <c r="B93" s="2"/>
      <c r="C93" s="2"/>
      <c r="D93" s="2"/>
      <c r="E93" s="3"/>
      <c r="F93" s="2"/>
      <c r="G93" s="4"/>
      <c r="H93" s="5"/>
      <c r="I93" s="6"/>
      <c r="J93" s="7"/>
      <c r="K93" s="6"/>
      <c r="L93" s="6"/>
      <c r="M93" s="6"/>
      <c r="N93" s="58"/>
      <c r="O93" s="2"/>
      <c r="P93" s="2"/>
      <c r="Q93" s="2"/>
      <c r="R93" s="2"/>
      <c r="S93" s="2"/>
      <c r="T93" s="2"/>
      <c r="U93" s="2"/>
      <c r="V93" s="2"/>
      <c r="W93" s="2"/>
      <c r="X93" s="2"/>
      <c r="Y93" s="2"/>
      <c r="Z93" s="2"/>
      <c r="AA93" s="2"/>
      <c r="AK93" s="136"/>
      <c r="AL93" s="136"/>
      <c r="AM93" s="137"/>
      <c r="AN93" s="136"/>
      <c r="CN93" s="620" t="s">
        <v>896</v>
      </c>
      <c r="CO93" s="621"/>
      <c r="CP93" s="621"/>
      <c r="CQ93" s="621"/>
      <c r="CR93" s="621"/>
      <c r="CS93" s="621"/>
      <c r="CT93" s="621"/>
      <c r="CU93" s="622"/>
    </row>
    <row r="94" spans="1:102" ht="23.25" customHeight="1" x14ac:dyDescent="0.35">
      <c r="A94" s="2"/>
      <c r="B94" s="2"/>
      <c r="C94" s="2"/>
      <c r="D94" s="2"/>
      <c r="E94" s="3"/>
      <c r="F94" s="2"/>
      <c r="G94" s="4"/>
      <c r="H94" s="5"/>
      <c r="I94" s="6"/>
      <c r="J94" s="7"/>
      <c r="K94" s="6"/>
      <c r="L94" s="6"/>
      <c r="M94" s="6"/>
      <c r="N94" s="58"/>
      <c r="O94" s="2"/>
      <c r="P94" s="2"/>
      <c r="Q94" s="2"/>
      <c r="R94" s="2"/>
      <c r="S94" s="2"/>
      <c r="T94" s="2"/>
      <c r="U94" s="2"/>
      <c r="V94" s="2"/>
      <c r="W94" s="2"/>
      <c r="X94" s="2"/>
      <c r="Y94" s="2"/>
      <c r="Z94" s="2"/>
      <c r="AA94" s="2"/>
      <c r="AK94" s="136"/>
      <c r="AL94" s="136"/>
      <c r="AM94" s="137"/>
      <c r="AN94" s="136"/>
      <c r="CN94" s="620" t="s">
        <v>897</v>
      </c>
      <c r="CO94" s="621"/>
      <c r="CP94" s="621"/>
      <c r="CQ94" s="621"/>
      <c r="CR94" s="621"/>
      <c r="CS94" s="621"/>
      <c r="CT94" s="621"/>
      <c r="CU94" s="622"/>
    </row>
    <row r="95" spans="1:102" ht="23.25" customHeight="1" x14ac:dyDescent="0.35">
      <c r="A95" s="2"/>
      <c r="B95" s="2"/>
      <c r="C95" s="2"/>
      <c r="D95" s="2"/>
      <c r="E95" s="3"/>
      <c r="F95" s="2"/>
      <c r="G95" s="4"/>
      <c r="H95" s="5"/>
      <c r="I95" s="6"/>
      <c r="J95" s="7"/>
      <c r="K95" s="6"/>
      <c r="L95" s="6"/>
      <c r="M95" s="6"/>
      <c r="N95" s="58"/>
      <c r="O95" s="2"/>
      <c r="P95" s="2"/>
      <c r="Q95" s="2"/>
      <c r="R95" s="2"/>
      <c r="S95" s="2"/>
      <c r="T95" s="2"/>
      <c r="U95" s="2"/>
      <c r="V95" s="2"/>
      <c r="W95" s="2"/>
      <c r="X95" s="2"/>
      <c r="Y95" s="2"/>
      <c r="Z95" s="2"/>
      <c r="AA95" s="2"/>
      <c r="AK95" s="136"/>
      <c r="AL95" s="136"/>
      <c r="AM95" s="137"/>
      <c r="AN95" s="136"/>
      <c r="CN95" s="620" t="s">
        <v>898</v>
      </c>
      <c r="CO95" s="621"/>
      <c r="CP95" s="621"/>
      <c r="CQ95" s="621"/>
      <c r="CR95" s="621"/>
      <c r="CS95" s="621"/>
      <c r="CT95" s="621"/>
      <c r="CU95" s="622"/>
    </row>
    <row r="96" spans="1:102" ht="23.25" customHeight="1" x14ac:dyDescent="0.35">
      <c r="A96" s="2"/>
      <c r="B96" s="2"/>
      <c r="C96" s="2"/>
      <c r="D96" s="2"/>
      <c r="E96" s="3"/>
      <c r="F96" s="2"/>
      <c r="G96" s="4"/>
      <c r="H96" s="5"/>
      <c r="I96" s="6"/>
      <c r="J96" s="7"/>
      <c r="K96" s="6"/>
      <c r="L96" s="6"/>
      <c r="M96" s="6"/>
      <c r="N96" s="58"/>
      <c r="O96" s="2"/>
      <c r="P96" s="2"/>
      <c r="Q96" s="2"/>
      <c r="R96" s="2"/>
      <c r="S96" s="2"/>
      <c r="T96" s="2"/>
      <c r="U96" s="2"/>
      <c r="V96" s="2"/>
      <c r="W96" s="2"/>
      <c r="X96" s="2"/>
      <c r="Y96" s="2"/>
      <c r="Z96" s="2"/>
      <c r="AA96" s="2"/>
      <c r="AK96" s="136"/>
      <c r="AL96" s="136"/>
      <c r="AM96" s="137"/>
      <c r="AN96" s="136"/>
      <c r="CN96" s="620" t="s">
        <v>899</v>
      </c>
      <c r="CO96" s="621"/>
      <c r="CP96" s="621"/>
      <c r="CQ96" s="621"/>
      <c r="CR96" s="621"/>
      <c r="CS96" s="621"/>
      <c r="CT96" s="621"/>
      <c r="CU96" s="622"/>
    </row>
    <row r="97" spans="1:99" ht="23.25" customHeight="1" x14ac:dyDescent="0.35">
      <c r="A97" s="2"/>
      <c r="B97" s="2"/>
      <c r="C97" s="2"/>
      <c r="D97" s="2"/>
      <c r="E97" s="3"/>
      <c r="F97" s="2"/>
      <c r="G97" s="4"/>
      <c r="H97" s="5"/>
      <c r="I97" s="6"/>
      <c r="J97" s="7"/>
      <c r="K97" s="6"/>
      <c r="L97" s="6"/>
      <c r="M97" s="6"/>
      <c r="N97" s="58"/>
      <c r="O97" s="2"/>
      <c r="P97" s="2"/>
      <c r="Q97" s="2"/>
      <c r="R97" s="2"/>
      <c r="S97" s="2"/>
      <c r="T97" s="2"/>
      <c r="U97" s="2"/>
      <c r="V97" s="2"/>
      <c r="W97" s="2"/>
      <c r="X97" s="2"/>
      <c r="Y97" s="2"/>
      <c r="Z97" s="2"/>
      <c r="AA97" s="2"/>
      <c r="AK97" s="136"/>
      <c r="AL97" s="136"/>
      <c r="AM97" s="137"/>
      <c r="AN97" s="136"/>
      <c r="CN97" s="623"/>
      <c r="CO97" s="624"/>
      <c r="CP97" s="624"/>
      <c r="CQ97" s="624"/>
      <c r="CR97" s="624"/>
      <c r="CS97" s="624"/>
      <c r="CT97" s="624"/>
      <c r="CU97" s="625"/>
    </row>
    <row r="98" spans="1:99" ht="23.25" customHeight="1" x14ac:dyDescent="0.35">
      <c r="A98" s="2"/>
      <c r="B98" s="2"/>
      <c r="C98" s="2"/>
      <c r="D98" s="2"/>
      <c r="E98" s="3"/>
      <c r="F98" s="2"/>
      <c r="G98" s="4"/>
      <c r="H98" s="5"/>
      <c r="I98" s="6"/>
      <c r="J98" s="7"/>
      <c r="K98" s="6"/>
      <c r="L98" s="6"/>
      <c r="M98" s="6"/>
      <c r="N98" s="58"/>
      <c r="O98" s="2"/>
      <c r="P98" s="2"/>
      <c r="Q98" s="2"/>
      <c r="R98" s="2"/>
      <c r="S98" s="2"/>
      <c r="T98" s="2"/>
      <c r="U98" s="2"/>
      <c r="V98" s="2"/>
      <c r="W98" s="2"/>
      <c r="X98" s="2"/>
      <c r="Y98" s="2"/>
      <c r="Z98" s="2"/>
      <c r="AA98" s="2"/>
      <c r="AK98" s="136"/>
      <c r="AL98" s="136"/>
      <c r="AM98" s="137"/>
      <c r="AN98" s="136"/>
    </row>
    <row r="99" spans="1:99" ht="23.25" customHeight="1" x14ac:dyDescent="0.35">
      <c r="A99" s="2"/>
      <c r="B99" s="2"/>
      <c r="C99" s="2"/>
      <c r="D99" s="2"/>
      <c r="E99" s="3"/>
      <c r="F99" s="2"/>
      <c r="G99" s="4"/>
      <c r="H99" s="5"/>
      <c r="I99" s="6"/>
      <c r="J99" s="7"/>
      <c r="K99" s="6"/>
      <c r="L99" s="6"/>
      <c r="M99" s="6"/>
      <c r="N99" s="58"/>
      <c r="O99" s="2"/>
      <c r="P99" s="2"/>
      <c r="Q99" s="2"/>
      <c r="R99" s="2"/>
      <c r="S99" s="2"/>
      <c r="T99" s="2"/>
      <c r="U99" s="2"/>
      <c r="V99" s="2"/>
      <c r="W99" s="2"/>
      <c r="X99" s="2"/>
      <c r="Y99" s="2"/>
      <c r="Z99" s="2"/>
      <c r="AA99" s="2"/>
      <c r="AK99" s="136"/>
      <c r="AL99" s="136"/>
      <c r="AM99" s="137"/>
      <c r="AN99" s="136"/>
    </row>
    <row r="100" spans="1:99" ht="23.25" customHeight="1" x14ac:dyDescent="0.35">
      <c r="A100" s="2"/>
      <c r="B100" s="2"/>
      <c r="C100" s="2"/>
      <c r="D100" s="2"/>
      <c r="E100" s="3"/>
      <c r="F100" s="2"/>
      <c r="G100" s="4"/>
      <c r="H100" s="5"/>
      <c r="I100" s="6"/>
      <c r="J100" s="7"/>
      <c r="K100" s="6"/>
      <c r="L100" s="6"/>
      <c r="M100" s="6"/>
      <c r="N100" s="58"/>
      <c r="O100" s="2"/>
      <c r="P100" s="2"/>
      <c r="Q100" s="2"/>
      <c r="R100" s="2"/>
      <c r="S100" s="2"/>
      <c r="T100" s="2"/>
      <c r="U100" s="2"/>
      <c r="V100" s="2"/>
      <c r="W100" s="2"/>
      <c r="X100" s="2"/>
      <c r="Y100" s="2"/>
      <c r="Z100" s="2"/>
      <c r="AA100" s="2"/>
      <c r="AK100" s="136"/>
      <c r="AL100" s="136"/>
      <c r="AM100" s="137"/>
      <c r="AN100" s="136"/>
    </row>
    <row r="101" spans="1:99" ht="23.25" customHeight="1" x14ac:dyDescent="0.35">
      <c r="A101" s="2"/>
      <c r="B101" s="2"/>
      <c r="C101" s="2"/>
      <c r="D101" s="2"/>
      <c r="E101" s="3"/>
      <c r="F101" s="2"/>
      <c r="G101" s="4"/>
      <c r="H101" s="5"/>
      <c r="I101" s="6"/>
      <c r="J101" s="7"/>
      <c r="K101" s="6"/>
      <c r="L101" s="6"/>
      <c r="M101" s="6"/>
      <c r="N101" s="58"/>
      <c r="O101" s="2"/>
      <c r="P101" s="2"/>
      <c r="Q101" s="2"/>
      <c r="R101" s="2"/>
      <c r="S101" s="2"/>
      <c r="T101" s="2"/>
      <c r="U101" s="2"/>
      <c r="V101" s="2"/>
      <c r="W101" s="2"/>
      <c r="X101" s="2"/>
      <c r="Y101" s="2"/>
      <c r="Z101" s="2"/>
      <c r="AA101" s="2"/>
      <c r="AK101" s="136"/>
      <c r="AL101" s="136"/>
      <c r="AM101" s="137"/>
      <c r="AN101" s="136"/>
    </row>
    <row r="102" spans="1:99" ht="23.25" customHeight="1" x14ac:dyDescent="0.35">
      <c r="A102" s="2"/>
      <c r="B102" s="2"/>
      <c r="C102" s="2"/>
      <c r="D102" s="2"/>
      <c r="E102" s="3"/>
      <c r="F102" s="2"/>
      <c r="G102" s="4"/>
      <c r="H102" s="5"/>
      <c r="I102" s="6"/>
      <c r="J102" s="7"/>
      <c r="K102" s="6"/>
      <c r="L102" s="6"/>
      <c r="M102" s="6"/>
      <c r="N102" s="58"/>
      <c r="O102" s="2"/>
      <c r="P102" s="2"/>
      <c r="Q102" s="2"/>
      <c r="R102" s="2"/>
      <c r="S102" s="2"/>
      <c r="T102" s="2"/>
      <c r="U102" s="2"/>
      <c r="V102" s="2"/>
      <c r="W102" s="2"/>
      <c r="X102" s="2"/>
      <c r="Y102" s="2"/>
      <c r="Z102" s="2"/>
      <c r="AA102" s="2"/>
      <c r="AK102" s="136"/>
      <c r="AL102" s="136"/>
      <c r="AM102" s="137"/>
      <c r="AN102" s="136"/>
    </row>
    <row r="103" spans="1:99" ht="23.25" customHeight="1" x14ac:dyDescent="0.35">
      <c r="A103" s="2"/>
      <c r="B103" s="2"/>
      <c r="C103" s="2"/>
      <c r="D103" s="2"/>
      <c r="E103" s="3"/>
      <c r="F103" s="2"/>
      <c r="G103" s="4"/>
      <c r="H103" s="5"/>
      <c r="I103" s="6"/>
      <c r="J103" s="7"/>
      <c r="K103" s="6"/>
      <c r="L103" s="6"/>
      <c r="M103" s="6"/>
      <c r="N103" s="58"/>
      <c r="O103" s="2"/>
      <c r="P103" s="2"/>
      <c r="Q103" s="2"/>
      <c r="R103" s="2"/>
      <c r="S103" s="2"/>
      <c r="T103" s="2"/>
      <c r="U103" s="2"/>
      <c r="V103" s="2"/>
      <c r="W103" s="2"/>
      <c r="X103" s="2"/>
      <c r="Y103" s="2"/>
      <c r="Z103" s="2"/>
      <c r="AA103" s="2"/>
      <c r="AK103" s="136"/>
      <c r="AL103" s="136"/>
      <c r="AM103" s="137"/>
      <c r="AN103" s="136"/>
    </row>
    <row r="104" spans="1:99" ht="23.25" customHeight="1" x14ac:dyDescent="0.35">
      <c r="A104" s="2"/>
      <c r="B104" s="2"/>
      <c r="C104" s="2"/>
      <c r="D104" s="2"/>
      <c r="E104" s="3"/>
      <c r="F104" s="2"/>
      <c r="G104" s="4"/>
      <c r="H104" s="5"/>
      <c r="I104" s="6"/>
      <c r="J104" s="7"/>
      <c r="K104" s="6"/>
      <c r="L104" s="6"/>
      <c r="M104" s="6"/>
      <c r="N104" s="58"/>
      <c r="O104" s="2"/>
      <c r="P104" s="2"/>
      <c r="Q104" s="2"/>
      <c r="R104" s="2"/>
      <c r="S104" s="2"/>
      <c r="T104" s="2"/>
      <c r="U104" s="2"/>
      <c r="V104" s="2"/>
      <c r="W104" s="2"/>
      <c r="X104" s="2"/>
      <c r="Y104" s="2"/>
      <c r="Z104" s="2"/>
      <c r="AA104" s="2"/>
      <c r="AK104" s="136"/>
      <c r="AL104" s="136"/>
      <c r="AM104" s="138"/>
      <c r="AN104" s="136"/>
    </row>
    <row r="105" spans="1:99" ht="23.25" customHeight="1" x14ac:dyDescent="0.35">
      <c r="A105" s="2"/>
      <c r="B105" s="2"/>
      <c r="C105" s="2"/>
      <c r="D105" s="2"/>
      <c r="E105" s="3"/>
      <c r="F105" s="2"/>
      <c r="G105" s="4"/>
      <c r="H105" s="5"/>
      <c r="I105" s="6"/>
      <c r="J105" s="7"/>
      <c r="K105" s="6"/>
      <c r="L105" s="6"/>
      <c r="M105" s="6"/>
      <c r="N105" s="58"/>
      <c r="O105" s="2"/>
      <c r="P105" s="2"/>
      <c r="Q105" s="2"/>
      <c r="R105" s="2"/>
      <c r="S105" s="2"/>
      <c r="T105" s="2"/>
      <c r="U105" s="2"/>
      <c r="V105" s="2"/>
      <c r="W105" s="2"/>
      <c r="X105" s="2"/>
      <c r="Y105" s="2"/>
      <c r="Z105" s="2"/>
      <c r="AA105" s="2"/>
      <c r="AK105" s="136"/>
      <c r="AL105" s="136"/>
      <c r="AM105" s="138"/>
      <c r="AN105" s="136"/>
    </row>
    <row r="106" spans="1:99" ht="23.25" customHeight="1" x14ac:dyDescent="0.35">
      <c r="A106" s="2"/>
      <c r="B106" s="2"/>
      <c r="C106" s="2"/>
      <c r="D106" s="2"/>
      <c r="E106" s="3"/>
      <c r="F106" s="2"/>
      <c r="G106" s="4"/>
      <c r="H106" s="5"/>
      <c r="I106" s="6"/>
      <c r="J106" s="7"/>
      <c r="K106" s="6"/>
      <c r="L106" s="6"/>
      <c r="M106" s="6"/>
      <c r="N106" s="58"/>
      <c r="O106" s="2"/>
      <c r="P106" s="2"/>
      <c r="Q106" s="2"/>
      <c r="R106" s="2"/>
      <c r="S106" s="2"/>
      <c r="T106" s="2"/>
      <c r="U106" s="2"/>
      <c r="V106" s="2"/>
      <c r="W106" s="2"/>
      <c r="X106" s="2"/>
      <c r="Y106" s="2"/>
      <c r="Z106" s="2"/>
      <c r="AA106" s="2"/>
      <c r="AK106" s="136"/>
      <c r="AL106" s="136"/>
      <c r="AM106" s="138"/>
      <c r="AN106" s="136"/>
    </row>
    <row r="107" spans="1:99" ht="23.25" customHeight="1" x14ac:dyDescent="0.35">
      <c r="A107" s="2"/>
      <c r="B107" s="2"/>
      <c r="C107" s="2"/>
      <c r="D107" s="2"/>
      <c r="E107" s="3"/>
      <c r="F107" s="2"/>
      <c r="G107" s="4"/>
      <c r="H107" s="5"/>
      <c r="I107" s="6"/>
      <c r="J107" s="7"/>
      <c r="K107" s="6"/>
      <c r="L107" s="6"/>
      <c r="M107" s="6"/>
      <c r="N107" s="58"/>
      <c r="O107" s="2"/>
      <c r="P107" s="2"/>
      <c r="Q107" s="2"/>
      <c r="R107" s="2"/>
      <c r="S107" s="2"/>
      <c r="T107" s="2"/>
      <c r="U107" s="2"/>
      <c r="V107" s="2"/>
      <c r="W107" s="2"/>
      <c r="X107" s="2"/>
      <c r="Y107" s="2"/>
      <c r="Z107" s="2"/>
      <c r="AA107" s="2"/>
      <c r="AK107" s="136"/>
      <c r="AL107" s="136"/>
      <c r="AM107" s="138"/>
      <c r="AN107" s="136"/>
    </row>
    <row r="108" spans="1:99" ht="23.25" customHeight="1" x14ac:dyDescent="0.35">
      <c r="A108" s="2"/>
      <c r="B108" s="2"/>
      <c r="C108" s="2"/>
      <c r="D108" s="2"/>
      <c r="E108" s="3"/>
      <c r="F108" s="2"/>
      <c r="G108" s="4"/>
      <c r="H108" s="5"/>
      <c r="I108" s="6"/>
      <c r="J108" s="7"/>
      <c r="K108" s="6"/>
      <c r="L108" s="6"/>
      <c r="M108" s="6"/>
      <c r="N108" s="58"/>
      <c r="O108" s="2"/>
      <c r="P108" s="2"/>
      <c r="Q108" s="2"/>
      <c r="R108" s="2"/>
      <c r="S108" s="2"/>
      <c r="T108" s="2"/>
      <c r="U108" s="2"/>
      <c r="V108" s="2"/>
      <c r="W108" s="2"/>
      <c r="X108" s="2"/>
      <c r="Y108" s="2"/>
      <c r="Z108" s="2"/>
      <c r="AA108" s="2"/>
      <c r="AK108" s="136"/>
      <c r="AL108" s="136"/>
      <c r="AM108" s="136"/>
      <c r="AN108" s="136"/>
    </row>
    <row r="109" spans="1:99" ht="23.25" customHeight="1" x14ac:dyDescent="0.35">
      <c r="A109" s="2"/>
      <c r="B109" s="2"/>
      <c r="C109" s="2"/>
      <c r="D109" s="2"/>
      <c r="E109" s="3"/>
      <c r="F109" s="2"/>
      <c r="G109" s="4"/>
      <c r="H109" s="5"/>
      <c r="I109" s="6"/>
      <c r="J109" s="7"/>
      <c r="K109" s="6"/>
      <c r="L109" s="6"/>
      <c r="M109" s="6"/>
      <c r="N109" s="58"/>
      <c r="O109" s="2"/>
      <c r="P109" s="2"/>
      <c r="Q109" s="2"/>
      <c r="R109" s="2"/>
      <c r="S109" s="2"/>
      <c r="T109" s="2"/>
      <c r="U109" s="2"/>
      <c r="V109" s="2"/>
      <c r="W109" s="2"/>
      <c r="X109" s="2"/>
      <c r="Y109" s="2"/>
      <c r="Z109" s="2"/>
      <c r="AA109" s="2"/>
      <c r="AK109" s="136"/>
      <c r="AL109" s="136"/>
      <c r="AM109" s="136"/>
      <c r="AN109" s="136"/>
    </row>
    <row r="110" spans="1:99" ht="23.25" customHeight="1" x14ac:dyDescent="0.35">
      <c r="A110" s="2"/>
      <c r="B110" s="2"/>
      <c r="C110" s="2"/>
      <c r="D110" s="2"/>
      <c r="E110" s="3"/>
      <c r="F110" s="2"/>
      <c r="G110" s="4"/>
      <c r="H110" s="5"/>
      <c r="I110" s="6"/>
      <c r="J110" s="7"/>
      <c r="K110" s="6"/>
      <c r="L110" s="6"/>
      <c r="M110" s="6"/>
      <c r="N110" s="58"/>
      <c r="O110" s="2"/>
      <c r="P110" s="2"/>
      <c r="Q110" s="2"/>
      <c r="R110" s="2"/>
      <c r="S110" s="2"/>
      <c r="T110" s="2"/>
      <c r="U110" s="2"/>
      <c r="V110" s="2"/>
      <c r="W110" s="2"/>
      <c r="X110" s="2"/>
      <c r="Y110" s="2"/>
      <c r="Z110" s="2"/>
      <c r="AA110" s="2"/>
    </row>
    <row r="111" spans="1:99" ht="23.25" customHeight="1" x14ac:dyDescent="0.35">
      <c r="A111" s="2"/>
      <c r="B111" s="2"/>
      <c r="C111" s="2"/>
      <c r="D111" s="2"/>
      <c r="E111" s="3"/>
      <c r="F111" s="2"/>
      <c r="G111" s="4"/>
      <c r="H111" s="5"/>
      <c r="I111" s="6"/>
      <c r="J111" s="7"/>
      <c r="K111" s="6"/>
      <c r="L111" s="6"/>
      <c r="M111" s="6"/>
      <c r="N111" s="58"/>
      <c r="O111" s="2"/>
      <c r="P111" s="2"/>
      <c r="Q111" s="2"/>
      <c r="R111" s="2"/>
      <c r="S111" s="2"/>
      <c r="T111" s="2"/>
      <c r="U111" s="2"/>
      <c r="V111" s="2"/>
      <c r="W111" s="2"/>
      <c r="X111" s="2"/>
      <c r="Y111" s="2"/>
      <c r="Z111" s="2"/>
      <c r="AA111" s="2"/>
    </row>
    <row r="112" spans="1:99" ht="23.25" customHeight="1" x14ac:dyDescent="0.35">
      <c r="A112" s="2"/>
      <c r="B112" s="2"/>
      <c r="C112" s="2"/>
      <c r="D112" s="2"/>
      <c r="E112" s="3"/>
      <c r="F112" s="2"/>
      <c r="G112" s="4"/>
      <c r="H112" s="5"/>
      <c r="I112" s="6"/>
      <c r="J112" s="7"/>
      <c r="K112" s="6"/>
      <c r="L112" s="6"/>
      <c r="M112" s="6"/>
      <c r="N112" s="58"/>
      <c r="O112" s="2"/>
      <c r="P112" s="2"/>
      <c r="Q112" s="2"/>
      <c r="R112" s="2"/>
      <c r="S112" s="2"/>
      <c r="T112" s="2"/>
      <c r="U112" s="2"/>
      <c r="V112" s="2"/>
      <c r="W112" s="2"/>
      <c r="X112" s="2"/>
      <c r="Y112" s="2"/>
      <c r="Z112" s="2"/>
      <c r="AA112" s="2"/>
    </row>
    <row r="113" spans="1:27" ht="23.25" customHeight="1" x14ac:dyDescent="0.35">
      <c r="A113" s="2"/>
      <c r="B113" s="2"/>
      <c r="C113" s="2"/>
      <c r="D113" s="2"/>
      <c r="E113" s="3"/>
      <c r="F113" s="2"/>
      <c r="G113" s="4"/>
      <c r="H113" s="5"/>
      <c r="I113" s="6"/>
      <c r="J113" s="7"/>
      <c r="K113" s="6"/>
      <c r="L113" s="6"/>
      <c r="M113" s="6"/>
      <c r="N113" s="58"/>
      <c r="O113" s="2"/>
      <c r="P113" s="2"/>
      <c r="Q113" s="2"/>
      <c r="R113" s="2"/>
      <c r="S113" s="2"/>
      <c r="T113" s="2"/>
      <c r="U113" s="2"/>
      <c r="V113" s="2"/>
      <c r="W113" s="2"/>
      <c r="X113" s="2"/>
      <c r="Y113" s="2"/>
      <c r="Z113" s="2"/>
      <c r="AA113" s="2"/>
    </row>
    <row r="114" spans="1:27" ht="23.25" customHeight="1" x14ac:dyDescent="0.35">
      <c r="A114" s="2"/>
      <c r="B114" s="2"/>
      <c r="C114" s="2"/>
      <c r="D114" s="2"/>
      <c r="E114" s="3"/>
      <c r="F114" s="2"/>
      <c r="G114" s="4"/>
      <c r="H114" s="5"/>
      <c r="I114" s="6"/>
      <c r="J114" s="7"/>
      <c r="K114" s="6"/>
      <c r="L114" s="6"/>
      <c r="M114" s="6"/>
      <c r="N114" s="58"/>
      <c r="O114" s="2"/>
      <c r="P114" s="2"/>
      <c r="Q114" s="2"/>
      <c r="R114" s="2"/>
      <c r="S114" s="2"/>
      <c r="T114" s="2"/>
      <c r="U114" s="2"/>
      <c r="V114" s="2"/>
      <c r="W114" s="2"/>
      <c r="X114" s="2"/>
      <c r="Y114" s="2"/>
      <c r="Z114" s="2"/>
      <c r="AA114" s="2"/>
    </row>
    <row r="115" spans="1:27" ht="23.25" customHeight="1" x14ac:dyDescent="0.35">
      <c r="A115" s="2"/>
      <c r="B115" s="2"/>
      <c r="C115" s="2"/>
      <c r="D115" s="2"/>
      <c r="E115" s="3"/>
      <c r="F115" s="2"/>
      <c r="G115" s="4"/>
      <c r="H115" s="5"/>
      <c r="I115" s="6"/>
      <c r="J115" s="7"/>
      <c r="K115" s="6"/>
      <c r="L115" s="6"/>
      <c r="M115" s="6"/>
      <c r="N115" s="58"/>
      <c r="O115" s="2"/>
      <c r="P115" s="2"/>
      <c r="Q115" s="2"/>
      <c r="R115" s="2"/>
      <c r="S115" s="2"/>
      <c r="T115" s="2"/>
      <c r="U115" s="2"/>
      <c r="V115" s="2"/>
      <c r="W115" s="2"/>
      <c r="X115" s="2"/>
      <c r="Y115" s="2"/>
      <c r="Z115" s="2"/>
      <c r="AA115" s="2"/>
    </row>
    <row r="116" spans="1:27" ht="23.25" customHeight="1" x14ac:dyDescent="0.35">
      <c r="A116" s="2"/>
      <c r="B116" s="2"/>
      <c r="C116" s="2"/>
      <c r="D116" s="2"/>
      <c r="E116" s="3"/>
      <c r="F116" s="2"/>
      <c r="G116" s="4"/>
      <c r="H116" s="5"/>
      <c r="I116" s="6"/>
      <c r="J116" s="7"/>
      <c r="K116" s="6"/>
      <c r="L116" s="6"/>
      <c r="M116" s="6"/>
      <c r="N116" s="58"/>
      <c r="O116" s="2"/>
      <c r="P116" s="2"/>
      <c r="Q116" s="2"/>
      <c r="R116" s="2"/>
      <c r="S116" s="2"/>
      <c r="T116" s="2"/>
      <c r="U116" s="2"/>
      <c r="V116" s="2"/>
      <c r="W116" s="2"/>
      <c r="X116" s="2"/>
      <c r="Y116" s="2"/>
      <c r="Z116" s="2"/>
      <c r="AA116" s="2"/>
    </row>
    <row r="117" spans="1:27" ht="23.25" customHeight="1" x14ac:dyDescent="0.35">
      <c r="A117" s="2"/>
      <c r="B117" s="2"/>
      <c r="C117" s="2"/>
      <c r="D117" s="2"/>
      <c r="E117" s="3"/>
      <c r="F117" s="2"/>
      <c r="G117" s="4"/>
      <c r="H117" s="5"/>
      <c r="I117" s="6"/>
      <c r="J117" s="7"/>
      <c r="K117" s="6"/>
      <c r="L117" s="6"/>
      <c r="M117" s="6"/>
      <c r="N117" s="58"/>
      <c r="O117" s="2"/>
      <c r="P117" s="2"/>
      <c r="Q117" s="2"/>
      <c r="R117" s="2"/>
      <c r="S117" s="2"/>
      <c r="T117" s="2"/>
      <c r="U117" s="2"/>
      <c r="V117" s="2"/>
      <c r="W117" s="2"/>
      <c r="X117" s="2"/>
      <c r="Y117" s="2"/>
      <c r="Z117" s="2"/>
      <c r="AA117" s="2"/>
    </row>
    <row r="118" spans="1:27" ht="23.25" customHeight="1" x14ac:dyDescent="0.35">
      <c r="A118" s="2"/>
      <c r="B118" s="2"/>
      <c r="C118" s="2"/>
      <c r="D118" s="2"/>
      <c r="E118" s="3"/>
      <c r="F118" s="2"/>
      <c r="G118" s="4"/>
      <c r="H118" s="5"/>
      <c r="I118" s="6"/>
      <c r="J118" s="7"/>
      <c r="K118" s="6"/>
      <c r="L118" s="6"/>
      <c r="M118" s="6"/>
      <c r="N118" s="58"/>
      <c r="O118" s="2"/>
      <c r="P118" s="2"/>
      <c r="Q118" s="2"/>
      <c r="R118" s="2"/>
      <c r="S118" s="2"/>
      <c r="T118" s="2"/>
      <c r="U118" s="2"/>
      <c r="V118" s="2"/>
      <c r="W118" s="2"/>
      <c r="X118" s="2"/>
      <c r="Y118" s="2"/>
      <c r="Z118" s="2"/>
      <c r="AA118" s="2"/>
    </row>
    <row r="119" spans="1:27" ht="23.25" customHeight="1" x14ac:dyDescent="0.35">
      <c r="A119" s="2"/>
      <c r="B119" s="2"/>
      <c r="C119" s="2"/>
      <c r="D119" s="2"/>
      <c r="E119" s="3"/>
      <c r="F119" s="2"/>
      <c r="G119" s="4"/>
      <c r="H119" s="5"/>
      <c r="I119" s="6"/>
      <c r="J119" s="7"/>
      <c r="K119" s="6"/>
      <c r="L119" s="6"/>
      <c r="M119" s="6"/>
      <c r="N119" s="58"/>
      <c r="O119" s="2"/>
      <c r="P119" s="2"/>
      <c r="Q119" s="2"/>
      <c r="R119" s="2"/>
      <c r="S119" s="2"/>
      <c r="T119" s="2"/>
      <c r="U119" s="2"/>
      <c r="V119" s="2"/>
      <c r="W119" s="2"/>
      <c r="X119" s="2"/>
      <c r="Y119" s="2"/>
      <c r="Z119" s="2"/>
      <c r="AA119" s="2"/>
    </row>
    <row r="120" spans="1:27" ht="23.25" customHeight="1" x14ac:dyDescent="0.35">
      <c r="A120" s="2"/>
      <c r="B120" s="2"/>
      <c r="C120" s="2"/>
      <c r="D120" s="2"/>
      <c r="E120" s="3"/>
      <c r="F120" s="2"/>
      <c r="G120" s="4"/>
      <c r="H120" s="5"/>
      <c r="I120" s="6"/>
      <c r="J120" s="7"/>
      <c r="K120" s="6"/>
      <c r="L120" s="6"/>
      <c r="M120" s="6"/>
      <c r="N120" s="58"/>
      <c r="O120" s="2"/>
      <c r="P120" s="2"/>
      <c r="Q120" s="2"/>
      <c r="R120" s="2"/>
      <c r="S120" s="2"/>
      <c r="T120" s="2"/>
      <c r="U120" s="2"/>
      <c r="V120" s="2"/>
      <c r="W120" s="2"/>
      <c r="X120" s="2"/>
      <c r="Y120" s="2"/>
      <c r="Z120" s="2"/>
      <c r="AA120" s="2"/>
    </row>
    <row r="121" spans="1:27" ht="23.25" customHeight="1" x14ac:dyDescent="0.35">
      <c r="A121" s="2"/>
      <c r="B121" s="2"/>
      <c r="C121" s="2"/>
      <c r="D121" s="2"/>
      <c r="E121" s="3"/>
      <c r="F121" s="2"/>
      <c r="G121" s="4"/>
      <c r="H121" s="5"/>
      <c r="I121" s="6"/>
      <c r="J121" s="7"/>
      <c r="K121" s="6"/>
      <c r="L121" s="6"/>
      <c r="M121" s="6"/>
      <c r="N121" s="58"/>
      <c r="O121" s="2"/>
      <c r="P121" s="2"/>
      <c r="Q121" s="2"/>
      <c r="R121" s="2"/>
      <c r="S121" s="2"/>
      <c r="T121" s="2"/>
      <c r="U121" s="2"/>
      <c r="V121" s="2"/>
      <c r="W121" s="2"/>
      <c r="X121" s="2"/>
      <c r="Y121" s="2"/>
      <c r="Z121" s="2"/>
      <c r="AA121" s="2"/>
    </row>
    <row r="122" spans="1:27" ht="23.25" customHeight="1" x14ac:dyDescent="0.35">
      <c r="A122" s="2"/>
      <c r="B122" s="2"/>
      <c r="C122" s="2"/>
      <c r="D122" s="2"/>
      <c r="E122" s="3"/>
      <c r="F122" s="2"/>
      <c r="G122" s="4"/>
      <c r="H122" s="5"/>
      <c r="I122" s="6"/>
      <c r="J122" s="7"/>
      <c r="K122" s="6"/>
      <c r="L122" s="6"/>
      <c r="M122" s="6"/>
      <c r="N122" s="58"/>
      <c r="O122" s="2"/>
      <c r="P122" s="2"/>
      <c r="Q122" s="2"/>
      <c r="R122" s="2"/>
      <c r="S122" s="2"/>
      <c r="T122" s="2"/>
      <c r="U122" s="2"/>
      <c r="V122" s="2"/>
      <c r="W122" s="2"/>
      <c r="X122" s="2"/>
      <c r="Y122" s="2"/>
      <c r="Z122" s="2"/>
      <c r="AA122" s="2"/>
    </row>
    <row r="123" spans="1:27" ht="23.25" customHeight="1" x14ac:dyDescent="0.35">
      <c r="A123" s="2"/>
      <c r="B123" s="2"/>
      <c r="C123" s="2"/>
      <c r="D123" s="2"/>
      <c r="E123" s="3"/>
      <c r="F123" s="2"/>
      <c r="G123" s="4"/>
      <c r="H123" s="5"/>
      <c r="I123" s="6"/>
      <c r="J123" s="7"/>
      <c r="K123" s="6"/>
      <c r="L123" s="6"/>
      <c r="M123" s="6"/>
      <c r="N123" s="58"/>
      <c r="O123" s="2"/>
      <c r="P123" s="2"/>
      <c r="Q123" s="2"/>
      <c r="R123" s="2"/>
      <c r="S123" s="2"/>
      <c r="T123" s="2"/>
      <c r="U123" s="2"/>
      <c r="V123" s="2"/>
      <c r="W123" s="2"/>
      <c r="X123" s="2"/>
      <c r="Y123" s="2"/>
      <c r="Z123" s="2"/>
      <c r="AA123" s="2"/>
    </row>
    <row r="124" spans="1:27" ht="23.25" customHeight="1" x14ac:dyDescent="0.35">
      <c r="A124" s="2"/>
      <c r="B124" s="2"/>
      <c r="C124" s="2"/>
      <c r="D124" s="2"/>
      <c r="E124" s="3"/>
      <c r="F124" s="2"/>
      <c r="G124" s="4"/>
      <c r="H124" s="5"/>
      <c r="I124" s="6"/>
      <c r="J124" s="7"/>
      <c r="K124" s="6"/>
      <c r="L124" s="6"/>
      <c r="M124" s="6"/>
      <c r="N124" s="58"/>
      <c r="O124" s="2"/>
      <c r="P124" s="2"/>
      <c r="Q124" s="2"/>
      <c r="R124" s="2"/>
      <c r="S124" s="2"/>
      <c r="T124" s="2"/>
      <c r="U124" s="2"/>
      <c r="V124" s="2"/>
      <c r="W124" s="2"/>
      <c r="X124" s="2"/>
      <c r="Y124" s="2"/>
      <c r="Z124" s="2"/>
      <c r="AA124" s="2"/>
    </row>
    <row r="125" spans="1:27" ht="23.25" customHeight="1" x14ac:dyDescent="0.35">
      <c r="A125" s="2"/>
      <c r="B125" s="2"/>
      <c r="C125" s="2"/>
      <c r="D125" s="2"/>
      <c r="E125" s="3"/>
      <c r="F125" s="2"/>
      <c r="G125" s="4"/>
      <c r="H125" s="5"/>
      <c r="I125" s="6"/>
      <c r="J125" s="7"/>
      <c r="K125" s="6"/>
      <c r="L125" s="6"/>
      <c r="M125" s="6"/>
      <c r="N125" s="58"/>
      <c r="O125" s="2"/>
      <c r="P125" s="2"/>
      <c r="Q125" s="2"/>
      <c r="R125" s="2"/>
      <c r="S125" s="2"/>
      <c r="T125" s="2"/>
      <c r="U125" s="2"/>
      <c r="V125" s="2"/>
      <c r="W125" s="2"/>
      <c r="X125" s="2"/>
      <c r="Y125" s="2"/>
      <c r="Z125" s="2"/>
      <c r="AA125" s="2"/>
    </row>
    <row r="126" spans="1:27" ht="23.25" customHeight="1" x14ac:dyDescent="0.35">
      <c r="A126" s="2"/>
      <c r="B126" s="2"/>
      <c r="C126" s="2"/>
      <c r="D126" s="2"/>
      <c r="E126" s="3"/>
      <c r="F126" s="2"/>
      <c r="G126" s="4"/>
      <c r="H126" s="5"/>
      <c r="I126" s="6"/>
      <c r="J126" s="7"/>
      <c r="K126" s="6"/>
      <c r="L126" s="6"/>
      <c r="M126" s="6"/>
      <c r="N126" s="58"/>
      <c r="O126" s="2"/>
      <c r="P126" s="2"/>
      <c r="Q126" s="2"/>
      <c r="R126" s="2"/>
      <c r="S126" s="2"/>
      <c r="T126" s="2"/>
      <c r="U126" s="2"/>
      <c r="V126" s="2"/>
      <c r="W126" s="2"/>
      <c r="X126" s="2"/>
      <c r="Y126" s="2"/>
      <c r="Z126" s="2"/>
      <c r="AA126" s="2"/>
    </row>
    <row r="127" spans="1:27" ht="23.25" customHeight="1" x14ac:dyDescent="0.35">
      <c r="A127" s="2"/>
      <c r="B127" s="2"/>
      <c r="C127" s="2"/>
      <c r="D127" s="2"/>
      <c r="E127" s="3"/>
      <c r="F127" s="2"/>
      <c r="G127" s="4"/>
      <c r="H127" s="5"/>
      <c r="I127" s="6"/>
      <c r="J127" s="7"/>
      <c r="K127" s="6"/>
      <c r="L127" s="6"/>
      <c r="M127" s="6"/>
      <c r="N127" s="58"/>
      <c r="O127" s="2"/>
      <c r="P127" s="2"/>
      <c r="Q127" s="2"/>
      <c r="R127" s="2"/>
      <c r="S127" s="2"/>
      <c r="T127" s="2"/>
      <c r="U127" s="2"/>
      <c r="V127" s="2"/>
      <c r="W127" s="2"/>
      <c r="X127" s="2"/>
      <c r="Y127" s="2"/>
      <c r="Z127" s="2"/>
      <c r="AA127" s="2"/>
    </row>
    <row r="128" spans="1:27" ht="23.25" customHeight="1" x14ac:dyDescent="0.35">
      <c r="A128" s="2"/>
      <c r="B128" s="2"/>
      <c r="C128" s="2"/>
      <c r="D128" s="2"/>
      <c r="E128" s="3"/>
      <c r="F128" s="2"/>
      <c r="G128" s="4"/>
      <c r="H128" s="5"/>
      <c r="I128" s="6"/>
      <c r="J128" s="7"/>
      <c r="K128" s="6"/>
      <c r="L128" s="6"/>
      <c r="M128" s="6"/>
      <c r="N128" s="58"/>
      <c r="O128" s="2"/>
      <c r="P128" s="2"/>
      <c r="Q128" s="2"/>
      <c r="R128" s="2"/>
      <c r="S128" s="2"/>
      <c r="T128" s="2"/>
      <c r="U128" s="2"/>
      <c r="V128" s="2"/>
      <c r="W128" s="2"/>
      <c r="X128" s="2"/>
      <c r="Y128" s="2"/>
      <c r="Z128" s="2"/>
      <c r="AA128" s="2"/>
    </row>
    <row r="129" spans="1:27" ht="23.25" customHeight="1" x14ac:dyDescent="0.35">
      <c r="A129" s="2"/>
      <c r="B129" s="2"/>
      <c r="C129" s="2"/>
      <c r="D129" s="2"/>
      <c r="E129" s="3"/>
      <c r="F129" s="2"/>
      <c r="G129" s="4"/>
      <c r="H129" s="5"/>
      <c r="I129" s="6"/>
      <c r="J129" s="7"/>
      <c r="K129" s="6"/>
      <c r="L129" s="6"/>
      <c r="M129" s="6"/>
      <c r="N129" s="58"/>
      <c r="O129" s="2"/>
      <c r="P129" s="2"/>
      <c r="Q129" s="2"/>
      <c r="R129" s="2"/>
      <c r="S129" s="2"/>
      <c r="T129" s="2"/>
      <c r="U129" s="2"/>
      <c r="V129" s="2"/>
      <c r="W129" s="2"/>
      <c r="X129" s="2"/>
      <c r="Y129" s="2"/>
      <c r="Z129" s="2"/>
      <c r="AA129" s="2"/>
    </row>
    <row r="130" spans="1:27" ht="23.25" customHeight="1" x14ac:dyDescent="0.35">
      <c r="A130" s="2"/>
      <c r="B130" s="2"/>
      <c r="C130" s="2"/>
      <c r="D130" s="2"/>
      <c r="E130" s="3"/>
      <c r="F130" s="2"/>
      <c r="G130" s="4"/>
      <c r="H130" s="5"/>
      <c r="I130" s="6"/>
      <c r="J130" s="7"/>
      <c r="K130" s="6"/>
      <c r="L130" s="6"/>
      <c r="M130" s="6"/>
      <c r="N130" s="58"/>
      <c r="O130" s="2"/>
      <c r="P130" s="2"/>
      <c r="Q130" s="2"/>
      <c r="R130" s="2"/>
      <c r="S130" s="2"/>
      <c r="T130" s="2"/>
      <c r="U130" s="2"/>
      <c r="V130" s="2"/>
      <c r="W130" s="2"/>
      <c r="X130" s="2"/>
      <c r="Y130" s="2"/>
      <c r="Z130" s="2"/>
      <c r="AA130" s="2"/>
    </row>
    <row r="131" spans="1:27" ht="23.25" customHeight="1" x14ac:dyDescent="0.35">
      <c r="A131" s="2"/>
      <c r="B131" s="2"/>
      <c r="C131" s="2"/>
      <c r="D131" s="2"/>
      <c r="E131" s="3"/>
      <c r="F131" s="2"/>
      <c r="G131" s="4"/>
      <c r="H131" s="5"/>
      <c r="I131" s="6"/>
      <c r="J131" s="7"/>
      <c r="K131" s="6"/>
      <c r="L131" s="6"/>
      <c r="M131" s="6"/>
      <c r="N131" s="58"/>
      <c r="O131" s="2"/>
      <c r="P131" s="2"/>
      <c r="Q131" s="2"/>
      <c r="R131" s="2"/>
      <c r="S131" s="2"/>
      <c r="T131" s="2"/>
      <c r="U131" s="2"/>
      <c r="V131" s="2"/>
      <c r="W131" s="2"/>
      <c r="X131" s="2"/>
      <c r="Y131" s="2"/>
      <c r="Z131" s="2"/>
      <c r="AA131" s="2"/>
    </row>
    <row r="132" spans="1:27" ht="23.25" customHeight="1" x14ac:dyDescent="0.35">
      <c r="A132" s="2"/>
      <c r="B132" s="2"/>
      <c r="C132" s="2"/>
      <c r="D132" s="2"/>
      <c r="E132" s="3"/>
      <c r="F132" s="2"/>
      <c r="G132" s="4"/>
      <c r="H132" s="5"/>
      <c r="I132" s="6"/>
      <c r="J132" s="7"/>
      <c r="K132" s="6"/>
      <c r="L132" s="6"/>
      <c r="M132" s="6"/>
      <c r="N132" s="58"/>
      <c r="O132" s="2"/>
      <c r="P132" s="2"/>
      <c r="Q132" s="2"/>
      <c r="R132" s="2"/>
      <c r="S132" s="2"/>
      <c r="T132" s="2"/>
      <c r="U132" s="2"/>
      <c r="V132" s="2"/>
      <c r="W132" s="2"/>
      <c r="X132" s="2"/>
      <c r="Y132" s="2"/>
      <c r="Z132" s="2"/>
      <c r="AA132" s="2"/>
    </row>
    <row r="133" spans="1:27" ht="23.25" customHeight="1" x14ac:dyDescent="0.35">
      <c r="A133" s="2"/>
      <c r="B133" s="2"/>
      <c r="C133" s="2"/>
      <c r="D133" s="2"/>
      <c r="E133" s="3"/>
      <c r="F133" s="2"/>
      <c r="G133" s="4"/>
      <c r="H133" s="5"/>
      <c r="I133" s="6"/>
      <c r="J133" s="7"/>
      <c r="K133" s="6"/>
      <c r="L133" s="6"/>
      <c r="M133" s="6"/>
      <c r="N133" s="58"/>
      <c r="O133" s="2"/>
      <c r="P133" s="2"/>
      <c r="Q133" s="2"/>
      <c r="R133" s="2"/>
      <c r="S133" s="2"/>
      <c r="T133" s="2"/>
      <c r="U133" s="2"/>
      <c r="V133" s="2"/>
      <c r="W133" s="2"/>
      <c r="X133" s="2"/>
      <c r="Y133" s="2"/>
      <c r="Z133" s="2"/>
      <c r="AA133" s="2"/>
    </row>
    <row r="134" spans="1:27" ht="23.25" customHeight="1" x14ac:dyDescent="0.35">
      <c r="A134" s="2"/>
      <c r="B134" s="2"/>
      <c r="C134" s="2"/>
      <c r="D134" s="2"/>
      <c r="E134" s="3"/>
      <c r="F134" s="2"/>
      <c r="G134" s="4"/>
      <c r="H134" s="5"/>
      <c r="I134" s="6"/>
      <c r="J134" s="7"/>
      <c r="K134" s="6"/>
      <c r="L134" s="6"/>
      <c r="M134" s="6"/>
      <c r="N134" s="58"/>
      <c r="O134" s="2"/>
      <c r="P134" s="2"/>
      <c r="Q134" s="2"/>
      <c r="R134" s="2"/>
      <c r="S134" s="2"/>
      <c r="T134" s="2"/>
      <c r="U134" s="2"/>
      <c r="V134" s="2"/>
      <c r="W134" s="2"/>
      <c r="X134" s="2"/>
      <c r="Y134" s="2"/>
      <c r="Z134" s="2"/>
      <c r="AA134" s="2"/>
    </row>
    <row r="135" spans="1:27" ht="23.25" customHeight="1" x14ac:dyDescent="0.35">
      <c r="A135" s="2"/>
      <c r="B135" s="2"/>
      <c r="C135" s="2"/>
      <c r="D135" s="2"/>
      <c r="E135" s="3"/>
      <c r="F135" s="2"/>
      <c r="G135" s="4"/>
      <c r="H135" s="5"/>
      <c r="I135" s="6"/>
      <c r="J135" s="7"/>
      <c r="K135" s="6"/>
      <c r="L135" s="6"/>
      <c r="M135" s="6"/>
      <c r="N135" s="58"/>
      <c r="O135" s="2"/>
      <c r="P135" s="2"/>
      <c r="Q135" s="2"/>
      <c r="R135" s="2"/>
      <c r="S135" s="2"/>
      <c r="T135" s="2"/>
      <c r="U135" s="2"/>
      <c r="V135" s="2"/>
      <c r="W135" s="2"/>
      <c r="X135" s="2"/>
      <c r="Y135" s="2"/>
      <c r="Z135" s="2"/>
      <c r="AA135" s="2"/>
    </row>
    <row r="136" spans="1:27" ht="23.25" customHeight="1" x14ac:dyDescent="0.35">
      <c r="A136" s="2"/>
      <c r="B136" s="2"/>
      <c r="C136" s="2"/>
      <c r="D136" s="2"/>
      <c r="E136" s="3"/>
      <c r="F136" s="2"/>
      <c r="G136" s="4"/>
      <c r="H136" s="5"/>
      <c r="I136" s="6"/>
      <c r="J136" s="7"/>
      <c r="K136" s="6"/>
      <c r="L136" s="6"/>
      <c r="M136" s="6"/>
      <c r="N136" s="58"/>
      <c r="O136" s="2"/>
      <c r="P136" s="2"/>
      <c r="Q136" s="2"/>
      <c r="R136" s="2"/>
      <c r="S136" s="2"/>
      <c r="T136" s="2"/>
      <c r="U136" s="2"/>
      <c r="V136" s="2"/>
      <c r="W136" s="2"/>
      <c r="X136" s="2"/>
      <c r="Y136" s="2"/>
      <c r="Z136" s="2"/>
      <c r="AA136" s="2"/>
    </row>
    <row r="137" spans="1:27" ht="23.25" customHeight="1" x14ac:dyDescent="0.35">
      <c r="A137" s="2"/>
      <c r="B137" s="2"/>
      <c r="C137" s="2"/>
      <c r="D137" s="2"/>
      <c r="E137" s="3"/>
      <c r="F137" s="2"/>
      <c r="G137" s="4"/>
      <c r="H137" s="5"/>
      <c r="I137" s="6"/>
      <c r="J137" s="7"/>
      <c r="K137" s="6"/>
      <c r="L137" s="6"/>
      <c r="M137" s="6"/>
      <c r="N137" s="58"/>
      <c r="O137" s="2"/>
      <c r="P137" s="2"/>
      <c r="Q137" s="2"/>
      <c r="R137" s="2"/>
      <c r="S137" s="2"/>
      <c r="T137" s="2"/>
      <c r="U137" s="2"/>
      <c r="V137" s="2"/>
      <c r="W137" s="2"/>
      <c r="X137" s="2"/>
      <c r="Y137" s="2"/>
      <c r="Z137" s="2"/>
      <c r="AA137" s="2"/>
    </row>
    <row r="138" spans="1:27" ht="23.25" customHeight="1" x14ac:dyDescent="0.35">
      <c r="A138" s="2"/>
      <c r="B138" s="2"/>
      <c r="C138" s="2"/>
      <c r="D138" s="2"/>
      <c r="E138" s="3"/>
      <c r="F138" s="2"/>
      <c r="G138" s="4"/>
      <c r="H138" s="5"/>
      <c r="I138" s="6"/>
      <c r="J138" s="7"/>
      <c r="K138" s="6"/>
      <c r="L138" s="6"/>
      <c r="M138" s="6"/>
      <c r="N138" s="58"/>
      <c r="O138" s="2"/>
      <c r="P138" s="2"/>
      <c r="Q138" s="2"/>
      <c r="R138" s="2"/>
      <c r="S138" s="2"/>
      <c r="T138" s="2"/>
      <c r="U138" s="2"/>
      <c r="V138" s="2"/>
      <c r="W138" s="2"/>
      <c r="X138" s="2"/>
      <c r="Y138" s="2"/>
      <c r="Z138" s="2"/>
      <c r="AA138" s="2"/>
    </row>
    <row r="139" spans="1:27" ht="23.25" customHeight="1" x14ac:dyDescent="0.35">
      <c r="A139" s="2"/>
      <c r="B139" s="2"/>
      <c r="C139" s="2"/>
      <c r="D139" s="2"/>
      <c r="E139" s="3"/>
      <c r="F139" s="2"/>
      <c r="G139" s="4"/>
      <c r="H139" s="5"/>
      <c r="I139" s="6"/>
      <c r="J139" s="7"/>
      <c r="K139" s="6"/>
      <c r="L139" s="6"/>
      <c r="M139" s="6"/>
      <c r="N139" s="58"/>
      <c r="O139" s="2"/>
      <c r="P139" s="2"/>
      <c r="Q139" s="2"/>
      <c r="R139" s="2"/>
      <c r="S139" s="2"/>
      <c r="T139" s="2"/>
      <c r="U139" s="2"/>
      <c r="V139" s="2"/>
      <c r="W139" s="2"/>
      <c r="X139" s="2"/>
      <c r="Y139" s="2"/>
      <c r="Z139" s="2"/>
      <c r="AA139" s="2"/>
    </row>
    <row r="140" spans="1:27" ht="23.25" customHeight="1" x14ac:dyDescent="0.35">
      <c r="A140" s="2"/>
      <c r="B140" s="2"/>
      <c r="C140" s="2"/>
      <c r="D140" s="2"/>
      <c r="E140" s="3"/>
      <c r="F140" s="2"/>
      <c r="G140" s="4"/>
      <c r="H140" s="5"/>
      <c r="I140" s="6"/>
      <c r="J140" s="7"/>
      <c r="K140" s="6"/>
      <c r="L140" s="6"/>
      <c r="M140" s="6"/>
      <c r="N140" s="58"/>
      <c r="O140" s="2"/>
      <c r="P140" s="2"/>
      <c r="Q140" s="2"/>
      <c r="R140" s="2"/>
      <c r="S140" s="2"/>
      <c r="T140" s="2"/>
      <c r="U140" s="2"/>
      <c r="V140" s="2"/>
      <c r="W140" s="2"/>
      <c r="X140" s="2"/>
      <c r="Y140" s="2"/>
      <c r="Z140" s="2"/>
      <c r="AA140" s="2"/>
    </row>
    <row r="141" spans="1:27" ht="23.25" customHeight="1" x14ac:dyDescent="0.35">
      <c r="A141" s="2"/>
      <c r="B141" s="2"/>
      <c r="C141" s="2"/>
      <c r="D141" s="2"/>
      <c r="E141" s="3"/>
      <c r="F141" s="2"/>
      <c r="G141" s="4"/>
      <c r="H141" s="5"/>
      <c r="I141" s="6"/>
      <c r="J141" s="7"/>
      <c r="K141" s="6"/>
      <c r="L141" s="6"/>
      <c r="M141" s="6"/>
      <c r="N141" s="58"/>
      <c r="O141" s="2"/>
      <c r="P141" s="2"/>
      <c r="Q141" s="2"/>
      <c r="R141" s="2"/>
      <c r="S141" s="2"/>
      <c r="T141" s="2"/>
      <c r="U141" s="2"/>
      <c r="V141" s="2"/>
      <c r="W141" s="2"/>
      <c r="X141" s="2"/>
      <c r="Y141" s="2"/>
      <c r="Z141" s="2"/>
      <c r="AA141" s="2"/>
    </row>
    <row r="142" spans="1:27" ht="23.25" customHeight="1" x14ac:dyDescent="0.35">
      <c r="A142" s="2"/>
      <c r="B142" s="2"/>
      <c r="C142" s="2"/>
      <c r="D142" s="2"/>
      <c r="E142" s="3"/>
      <c r="F142" s="2"/>
      <c r="G142" s="4"/>
      <c r="H142" s="5"/>
      <c r="I142" s="6"/>
      <c r="J142" s="7"/>
      <c r="K142" s="6"/>
      <c r="L142" s="6"/>
      <c r="M142" s="6"/>
      <c r="N142" s="58"/>
      <c r="O142" s="2"/>
      <c r="P142" s="2"/>
      <c r="Q142" s="2"/>
      <c r="R142" s="2"/>
      <c r="S142" s="2"/>
      <c r="T142" s="2"/>
      <c r="U142" s="2"/>
      <c r="V142" s="2"/>
      <c r="W142" s="2"/>
      <c r="X142" s="2"/>
      <c r="Y142" s="2"/>
      <c r="Z142" s="2"/>
      <c r="AA142" s="2"/>
    </row>
    <row r="143" spans="1:27" ht="23.25" customHeight="1" x14ac:dyDescent="0.35">
      <c r="A143" s="2"/>
      <c r="B143" s="2"/>
      <c r="C143" s="2"/>
      <c r="D143" s="2"/>
      <c r="E143" s="3"/>
      <c r="F143" s="2"/>
      <c r="G143" s="4"/>
      <c r="H143" s="5"/>
      <c r="I143" s="6"/>
      <c r="J143" s="7"/>
      <c r="K143" s="6"/>
      <c r="L143" s="6"/>
      <c r="M143" s="6"/>
      <c r="N143" s="58"/>
      <c r="O143" s="2"/>
      <c r="P143" s="2"/>
      <c r="Q143" s="2"/>
      <c r="R143" s="2"/>
      <c r="S143" s="2"/>
      <c r="T143" s="2"/>
      <c r="U143" s="2"/>
      <c r="V143" s="2"/>
      <c r="W143" s="2"/>
      <c r="X143" s="2"/>
      <c r="Y143" s="2"/>
      <c r="Z143" s="2"/>
      <c r="AA143" s="2"/>
    </row>
    <row r="144" spans="1:27" ht="23.25" customHeight="1" x14ac:dyDescent="0.35">
      <c r="A144" s="2"/>
      <c r="B144" s="2"/>
      <c r="C144" s="2"/>
      <c r="D144" s="2"/>
      <c r="E144" s="3"/>
      <c r="F144" s="2"/>
      <c r="G144" s="4"/>
      <c r="H144" s="5"/>
      <c r="I144" s="6"/>
      <c r="J144" s="7"/>
      <c r="K144" s="6"/>
      <c r="L144" s="6"/>
      <c r="M144" s="6"/>
      <c r="N144" s="58"/>
      <c r="O144" s="2"/>
      <c r="P144" s="2"/>
      <c r="Q144" s="2"/>
      <c r="R144" s="2"/>
      <c r="S144" s="2"/>
      <c r="T144" s="2"/>
      <c r="U144" s="2"/>
      <c r="V144" s="2"/>
      <c r="W144" s="2"/>
      <c r="X144" s="2"/>
      <c r="Y144" s="2"/>
      <c r="Z144" s="2"/>
      <c r="AA144" s="2"/>
    </row>
    <row r="145" spans="1:27" ht="23.25" customHeight="1" x14ac:dyDescent="0.35">
      <c r="A145" s="2"/>
      <c r="B145" s="2"/>
      <c r="C145" s="2"/>
      <c r="D145" s="2"/>
      <c r="E145" s="3"/>
      <c r="F145" s="2"/>
      <c r="G145" s="4"/>
      <c r="H145" s="5"/>
      <c r="I145" s="6"/>
      <c r="J145" s="7"/>
      <c r="K145" s="6"/>
      <c r="L145" s="6"/>
      <c r="M145" s="6"/>
      <c r="N145" s="58"/>
      <c r="O145" s="2"/>
      <c r="P145" s="2"/>
      <c r="Q145" s="2"/>
      <c r="R145" s="2"/>
      <c r="S145" s="2"/>
      <c r="T145" s="2"/>
      <c r="U145" s="2"/>
      <c r="V145" s="2"/>
      <c r="W145" s="2"/>
      <c r="X145" s="2"/>
      <c r="Y145" s="2"/>
      <c r="Z145" s="2"/>
      <c r="AA145" s="2"/>
    </row>
    <row r="146" spans="1:27" ht="23.25" customHeight="1" x14ac:dyDescent="0.35">
      <c r="A146" s="2"/>
      <c r="B146" s="2"/>
      <c r="C146" s="2"/>
      <c r="D146" s="2"/>
      <c r="E146" s="3"/>
      <c r="F146" s="2"/>
      <c r="G146" s="4"/>
      <c r="H146" s="5"/>
      <c r="I146" s="6"/>
      <c r="J146" s="7"/>
      <c r="K146" s="6"/>
      <c r="L146" s="6"/>
      <c r="M146" s="6"/>
      <c r="N146" s="58"/>
      <c r="O146" s="2"/>
      <c r="P146" s="2"/>
      <c r="Q146" s="2"/>
      <c r="R146" s="2"/>
      <c r="S146" s="2"/>
      <c r="T146" s="2"/>
      <c r="U146" s="2"/>
      <c r="V146" s="2"/>
      <c r="W146" s="2"/>
      <c r="X146" s="2"/>
      <c r="Y146" s="2"/>
      <c r="Z146" s="2"/>
      <c r="AA146" s="2"/>
    </row>
    <row r="147" spans="1:27" ht="23.25" customHeight="1" x14ac:dyDescent="0.35">
      <c r="A147" s="2"/>
      <c r="B147" s="2"/>
      <c r="C147" s="2"/>
      <c r="D147" s="2"/>
      <c r="E147" s="3"/>
      <c r="F147" s="2"/>
      <c r="G147" s="4"/>
      <c r="H147" s="5"/>
      <c r="I147" s="6"/>
      <c r="J147" s="7"/>
      <c r="K147" s="6"/>
      <c r="L147" s="6"/>
      <c r="M147" s="6"/>
      <c r="N147" s="58"/>
      <c r="O147" s="2"/>
      <c r="P147" s="2"/>
      <c r="Q147" s="2"/>
      <c r="R147" s="2"/>
      <c r="S147" s="2"/>
      <c r="T147" s="2"/>
      <c r="U147" s="2"/>
      <c r="V147" s="2"/>
      <c r="W147" s="2"/>
      <c r="X147" s="2"/>
      <c r="Y147" s="2"/>
      <c r="Z147" s="2"/>
      <c r="AA147" s="2"/>
    </row>
    <row r="148" spans="1:27" ht="23.25" customHeight="1" x14ac:dyDescent="0.35">
      <c r="A148" s="2"/>
      <c r="B148" s="2"/>
      <c r="C148" s="2"/>
      <c r="D148" s="2"/>
      <c r="E148" s="3"/>
      <c r="F148" s="2"/>
      <c r="G148" s="4"/>
      <c r="H148" s="5"/>
      <c r="I148" s="6"/>
      <c r="J148" s="7"/>
      <c r="K148" s="6"/>
      <c r="L148" s="6"/>
      <c r="M148" s="6"/>
      <c r="N148" s="58"/>
      <c r="O148" s="2"/>
      <c r="P148" s="2"/>
      <c r="Q148" s="2"/>
      <c r="R148" s="2"/>
      <c r="S148" s="2"/>
      <c r="T148" s="2"/>
      <c r="U148" s="2"/>
      <c r="V148" s="2"/>
      <c r="W148" s="2"/>
      <c r="X148" s="2"/>
      <c r="Y148" s="2"/>
      <c r="Z148" s="2"/>
      <c r="AA148" s="2"/>
    </row>
    <row r="149" spans="1:27" ht="23.25" customHeight="1" x14ac:dyDescent="0.35">
      <c r="A149" s="2"/>
      <c r="B149" s="2"/>
      <c r="C149" s="2"/>
      <c r="D149" s="2"/>
      <c r="E149" s="3"/>
      <c r="F149" s="2"/>
      <c r="G149" s="4"/>
      <c r="H149" s="5"/>
      <c r="I149" s="6"/>
      <c r="J149" s="7"/>
      <c r="K149" s="6"/>
      <c r="L149" s="6"/>
      <c r="M149" s="6"/>
      <c r="N149" s="58"/>
      <c r="O149" s="2"/>
      <c r="P149" s="2"/>
      <c r="Q149" s="2"/>
      <c r="R149" s="2"/>
      <c r="S149" s="2"/>
      <c r="T149" s="2"/>
      <c r="U149" s="2"/>
      <c r="V149" s="2"/>
      <c r="W149" s="2"/>
      <c r="X149" s="2"/>
      <c r="Y149" s="2"/>
      <c r="Z149" s="2"/>
      <c r="AA149" s="2"/>
    </row>
    <row r="150" spans="1:27" ht="23.25" customHeight="1" x14ac:dyDescent="0.35">
      <c r="A150" s="2"/>
      <c r="B150" s="2"/>
      <c r="C150" s="2"/>
      <c r="D150" s="2"/>
      <c r="E150" s="3"/>
      <c r="F150" s="2"/>
      <c r="G150" s="4"/>
      <c r="H150" s="5"/>
      <c r="I150" s="6"/>
      <c r="J150" s="7"/>
      <c r="K150" s="6"/>
      <c r="L150" s="6"/>
      <c r="M150" s="6"/>
      <c r="N150" s="58"/>
      <c r="O150" s="2"/>
      <c r="P150" s="2"/>
      <c r="Q150" s="2"/>
      <c r="R150" s="2"/>
      <c r="S150" s="2"/>
      <c r="T150" s="2"/>
      <c r="U150" s="2"/>
      <c r="V150" s="2"/>
      <c r="W150" s="2"/>
      <c r="X150" s="2"/>
      <c r="Y150" s="2"/>
      <c r="Z150" s="2"/>
      <c r="AA150" s="2"/>
    </row>
    <row r="151" spans="1:27" ht="23.25" customHeight="1" x14ac:dyDescent="0.35">
      <c r="A151" s="2"/>
      <c r="B151" s="2"/>
      <c r="C151" s="2"/>
      <c r="D151" s="2"/>
      <c r="E151" s="3"/>
      <c r="F151" s="2"/>
      <c r="G151" s="4"/>
      <c r="H151" s="5"/>
      <c r="I151" s="6"/>
      <c r="J151" s="7"/>
      <c r="K151" s="6"/>
      <c r="L151" s="6"/>
      <c r="M151" s="6"/>
      <c r="N151" s="58"/>
      <c r="O151" s="2"/>
      <c r="P151" s="2"/>
      <c r="Q151" s="2"/>
      <c r="R151" s="2"/>
      <c r="S151" s="2"/>
      <c r="T151" s="2"/>
      <c r="U151" s="2"/>
      <c r="V151" s="2"/>
      <c r="W151" s="2"/>
      <c r="X151" s="2"/>
      <c r="Y151" s="2"/>
      <c r="Z151" s="2"/>
      <c r="AA151" s="2"/>
    </row>
    <row r="152" spans="1:27" ht="23.25" customHeight="1" x14ac:dyDescent="0.35">
      <c r="A152" s="2"/>
      <c r="B152" s="2"/>
      <c r="C152" s="2"/>
      <c r="D152" s="2"/>
      <c r="E152" s="3"/>
      <c r="F152" s="2"/>
      <c r="G152" s="4"/>
      <c r="H152" s="5"/>
      <c r="I152" s="6"/>
      <c r="J152" s="7"/>
      <c r="K152" s="6"/>
      <c r="L152" s="6"/>
      <c r="M152" s="6"/>
      <c r="N152" s="58"/>
      <c r="O152" s="2"/>
      <c r="P152" s="2"/>
      <c r="Q152" s="2"/>
      <c r="R152" s="2"/>
      <c r="S152" s="2"/>
      <c r="T152" s="2"/>
      <c r="U152" s="2"/>
      <c r="V152" s="2"/>
      <c r="W152" s="2"/>
      <c r="X152" s="2"/>
      <c r="Y152" s="2"/>
      <c r="Z152" s="2"/>
      <c r="AA152" s="2"/>
    </row>
    <row r="153" spans="1:27" ht="23.25" customHeight="1" x14ac:dyDescent="0.35">
      <c r="A153" s="2"/>
      <c r="B153" s="2"/>
      <c r="C153" s="2"/>
      <c r="D153" s="2"/>
      <c r="E153" s="3"/>
      <c r="F153" s="2"/>
      <c r="G153" s="4"/>
      <c r="H153" s="5"/>
      <c r="I153" s="6"/>
      <c r="J153" s="7"/>
      <c r="K153" s="6"/>
      <c r="L153" s="6"/>
      <c r="M153" s="6"/>
      <c r="N153" s="58"/>
      <c r="O153" s="2"/>
      <c r="P153" s="2"/>
      <c r="Q153" s="2"/>
      <c r="R153" s="2"/>
      <c r="S153" s="2"/>
      <c r="T153" s="2"/>
      <c r="U153" s="2"/>
      <c r="V153" s="2"/>
      <c r="W153" s="2"/>
      <c r="X153" s="2"/>
      <c r="Y153" s="2"/>
      <c r="Z153" s="2"/>
      <c r="AA153" s="2"/>
    </row>
    <row r="154" spans="1:27" ht="23.25" customHeight="1" x14ac:dyDescent="0.35">
      <c r="A154" s="2"/>
      <c r="B154" s="2"/>
      <c r="C154" s="2"/>
      <c r="D154" s="2"/>
      <c r="E154" s="3"/>
      <c r="F154" s="2"/>
      <c r="G154" s="4"/>
      <c r="H154" s="5"/>
      <c r="I154" s="6"/>
      <c r="J154" s="7"/>
      <c r="K154" s="6"/>
      <c r="L154" s="6"/>
      <c r="M154" s="6"/>
      <c r="N154" s="58"/>
      <c r="O154" s="2"/>
      <c r="P154" s="2"/>
      <c r="Q154" s="2"/>
      <c r="R154" s="2"/>
      <c r="S154" s="2"/>
      <c r="T154" s="2"/>
      <c r="U154" s="2"/>
      <c r="V154" s="2"/>
      <c r="W154" s="2"/>
      <c r="X154" s="2"/>
      <c r="Y154" s="2"/>
      <c r="Z154" s="2"/>
      <c r="AA154" s="2"/>
    </row>
    <row r="155" spans="1:27" ht="23.25" customHeight="1" x14ac:dyDescent="0.35">
      <c r="A155" s="2"/>
      <c r="B155" s="2"/>
      <c r="C155" s="2"/>
      <c r="D155" s="2"/>
      <c r="E155" s="3"/>
      <c r="F155" s="2"/>
      <c r="G155" s="4"/>
      <c r="H155" s="5"/>
      <c r="I155" s="6"/>
      <c r="J155" s="7"/>
      <c r="K155" s="6"/>
      <c r="L155" s="6"/>
      <c r="M155" s="6"/>
      <c r="N155" s="58"/>
      <c r="O155" s="2"/>
      <c r="P155" s="2"/>
      <c r="Q155" s="2"/>
      <c r="R155" s="2"/>
      <c r="S155" s="2"/>
      <c r="T155" s="2"/>
      <c r="U155" s="2"/>
      <c r="V155" s="2"/>
      <c r="W155" s="2"/>
      <c r="X155" s="2"/>
      <c r="Y155" s="2"/>
      <c r="Z155" s="2"/>
      <c r="AA155" s="2"/>
    </row>
    <row r="156" spans="1:27" ht="23.25" customHeight="1" x14ac:dyDescent="0.35">
      <c r="A156" s="2"/>
      <c r="B156" s="2"/>
      <c r="C156" s="2"/>
      <c r="D156" s="2"/>
      <c r="E156" s="3"/>
      <c r="F156" s="2"/>
      <c r="G156" s="4"/>
      <c r="H156" s="5"/>
      <c r="I156" s="6"/>
      <c r="J156" s="7"/>
      <c r="K156" s="6"/>
      <c r="L156" s="6"/>
      <c r="M156" s="6"/>
      <c r="N156" s="58"/>
      <c r="O156" s="2"/>
      <c r="P156" s="2"/>
      <c r="Q156" s="2"/>
      <c r="R156" s="2"/>
      <c r="S156" s="2"/>
      <c r="T156" s="2"/>
      <c r="U156" s="2"/>
      <c r="V156" s="2"/>
      <c r="W156" s="2"/>
      <c r="X156" s="2"/>
      <c r="Y156" s="2"/>
      <c r="Z156" s="2"/>
      <c r="AA156" s="2"/>
    </row>
    <row r="157" spans="1:27" ht="23.25" customHeight="1" x14ac:dyDescent="0.35">
      <c r="A157" s="2"/>
      <c r="B157" s="2"/>
      <c r="C157" s="2"/>
      <c r="D157" s="2"/>
      <c r="E157" s="3"/>
      <c r="F157" s="2"/>
      <c r="G157" s="4"/>
      <c r="H157" s="5"/>
      <c r="I157" s="6"/>
      <c r="J157" s="7"/>
      <c r="K157" s="6"/>
      <c r="L157" s="6"/>
      <c r="M157" s="6"/>
      <c r="N157" s="58"/>
      <c r="O157" s="2"/>
      <c r="P157" s="2"/>
      <c r="Q157" s="2"/>
      <c r="R157" s="2"/>
      <c r="S157" s="2"/>
      <c r="T157" s="2"/>
      <c r="U157" s="2"/>
      <c r="V157" s="2"/>
      <c r="W157" s="2"/>
      <c r="X157" s="2"/>
      <c r="Y157" s="2"/>
      <c r="Z157" s="2"/>
      <c r="AA157" s="2"/>
    </row>
    <row r="158" spans="1:27" ht="23.25" customHeight="1" x14ac:dyDescent="0.35">
      <c r="A158" s="2"/>
      <c r="B158" s="2"/>
      <c r="C158" s="2"/>
      <c r="D158" s="2"/>
      <c r="E158" s="3"/>
      <c r="F158" s="2"/>
      <c r="G158" s="4"/>
      <c r="H158" s="5"/>
      <c r="I158" s="6"/>
      <c r="J158" s="7"/>
      <c r="K158" s="6"/>
      <c r="L158" s="6"/>
      <c r="M158" s="6"/>
      <c r="N158" s="58"/>
      <c r="O158" s="2"/>
      <c r="P158" s="2"/>
      <c r="Q158" s="2"/>
      <c r="R158" s="2"/>
      <c r="S158" s="2"/>
      <c r="T158" s="2"/>
      <c r="U158" s="2"/>
      <c r="V158" s="2"/>
      <c r="W158" s="2"/>
      <c r="X158" s="2"/>
      <c r="Y158" s="2"/>
      <c r="Z158" s="2"/>
      <c r="AA158" s="2"/>
    </row>
    <row r="159" spans="1:27" ht="23.25" customHeight="1" x14ac:dyDescent="0.35">
      <c r="A159" s="2"/>
      <c r="B159" s="2"/>
      <c r="C159" s="2"/>
      <c r="D159" s="2"/>
      <c r="E159" s="3"/>
      <c r="F159" s="2"/>
      <c r="G159" s="4"/>
      <c r="H159" s="5"/>
      <c r="I159" s="6"/>
      <c r="J159" s="7"/>
      <c r="K159" s="6"/>
      <c r="L159" s="6"/>
      <c r="M159" s="6"/>
      <c r="N159" s="58"/>
      <c r="O159" s="2"/>
      <c r="P159" s="2"/>
      <c r="Q159" s="2"/>
      <c r="R159" s="2"/>
      <c r="S159" s="2"/>
      <c r="T159" s="2"/>
      <c r="U159" s="2"/>
      <c r="V159" s="2"/>
      <c r="W159" s="2"/>
      <c r="X159" s="2"/>
      <c r="Y159" s="2"/>
      <c r="Z159" s="2"/>
      <c r="AA159" s="2"/>
    </row>
    <row r="160" spans="1:27" ht="23.25" customHeight="1" x14ac:dyDescent="0.35">
      <c r="A160" s="2"/>
      <c r="B160" s="2"/>
      <c r="C160" s="2"/>
      <c r="D160" s="2"/>
      <c r="E160" s="3"/>
      <c r="F160" s="2"/>
      <c r="G160" s="4"/>
      <c r="H160" s="5"/>
      <c r="I160" s="6"/>
      <c r="J160" s="7"/>
      <c r="K160" s="6"/>
      <c r="L160" s="6"/>
      <c r="M160" s="6"/>
      <c r="N160" s="58"/>
      <c r="O160" s="2"/>
      <c r="P160" s="2"/>
      <c r="Q160" s="2"/>
      <c r="R160" s="2"/>
      <c r="S160" s="2"/>
      <c r="T160" s="2"/>
      <c r="U160" s="2"/>
      <c r="V160" s="2"/>
      <c r="W160" s="2"/>
      <c r="X160" s="2"/>
      <c r="Y160" s="2"/>
      <c r="Z160" s="2"/>
      <c r="AA160" s="2"/>
    </row>
    <row r="161" spans="1:27" ht="23.25" customHeight="1" x14ac:dyDescent="0.35">
      <c r="A161" s="2"/>
      <c r="B161" s="2"/>
      <c r="C161" s="2"/>
      <c r="D161" s="2"/>
      <c r="E161" s="3"/>
      <c r="F161" s="2"/>
      <c r="G161" s="4"/>
      <c r="H161" s="5"/>
      <c r="I161" s="6"/>
      <c r="J161" s="7"/>
      <c r="K161" s="6"/>
      <c r="L161" s="6"/>
      <c r="M161" s="6"/>
      <c r="N161" s="58"/>
      <c r="O161" s="2"/>
      <c r="P161" s="2"/>
      <c r="Q161" s="2"/>
      <c r="R161" s="2"/>
      <c r="S161" s="2"/>
      <c r="T161" s="2"/>
      <c r="U161" s="2"/>
      <c r="V161" s="2"/>
      <c r="W161" s="2"/>
      <c r="X161" s="2"/>
      <c r="Y161" s="2"/>
      <c r="Z161" s="2"/>
      <c r="AA161" s="2"/>
    </row>
    <row r="162" spans="1:27" ht="23.25" customHeight="1" x14ac:dyDescent="0.35">
      <c r="A162" s="2"/>
      <c r="B162" s="2"/>
      <c r="C162" s="2"/>
      <c r="D162" s="2"/>
      <c r="E162" s="3"/>
      <c r="F162" s="2"/>
      <c r="G162" s="4"/>
      <c r="H162" s="5"/>
      <c r="I162" s="6"/>
      <c r="J162" s="7"/>
      <c r="K162" s="6"/>
      <c r="L162" s="6"/>
      <c r="M162" s="6"/>
      <c r="N162" s="58"/>
      <c r="O162" s="2"/>
      <c r="P162" s="2"/>
      <c r="Q162" s="2"/>
      <c r="R162" s="2"/>
      <c r="S162" s="2"/>
      <c r="T162" s="2"/>
      <c r="U162" s="2"/>
      <c r="V162" s="2"/>
      <c r="W162" s="2"/>
      <c r="X162" s="2"/>
      <c r="Y162" s="2"/>
      <c r="Z162" s="2"/>
      <c r="AA162" s="2"/>
    </row>
    <row r="163" spans="1:27" ht="23.25" customHeight="1" x14ac:dyDescent="0.35">
      <c r="A163" s="2"/>
      <c r="B163" s="2"/>
      <c r="C163" s="2"/>
      <c r="D163" s="2"/>
      <c r="E163" s="3"/>
      <c r="F163" s="2"/>
      <c r="G163" s="4"/>
      <c r="H163" s="5"/>
      <c r="I163" s="6"/>
      <c r="J163" s="7"/>
      <c r="K163" s="6"/>
      <c r="L163" s="6"/>
      <c r="M163" s="6"/>
      <c r="N163" s="58"/>
      <c r="O163" s="2"/>
      <c r="P163" s="2"/>
      <c r="Q163" s="2"/>
      <c r="R163" s="2"/>
      <c r="S163" s="2"/>
      <c r="T163" s="2"/>
      <c r="U163" s="2"/>
      <c r="V163" s="2"/>
      <c r="W163" s="2"/>
      <c r="X163" s="2"/>
      <c r="Y163" s="2"/>
      <c r="Z163" s="2"/>
      <c r="AA163" s="2"/>
    </row>
    <row r="164" spans="1:27" ht="23.25" customHeight="1" x14ac:dyDescent="0.35">
      <c r="A164" s="2"/>
      <c r="B164" s="2"/>
      <c r="C164" s="2"/>
      <c r="D164" s="2"/>
      <c r="E164" s="3"/>
      <c r="F164" s="2"/>
      <c r="G164" s="4"/>
      <c r="H164" s="5"/>
      <c r="I164" s="6"/>
      <c r="J164" s="7"/>
      <c r="K164" s="6"/>
      <c r="L164" s="6"/>
      <c r="M164" s="6"/>
      <c r="N164" s="58"/>
      <c r="O164" s="2"/>
      <c r="P164" s="2"/>
      <c r="Q164" s="2"/>
      <c r="R164" s="2"/>
      <c r="S164" s="2"/>
      <c r="T164" s="2"/>
      <c r="U164" s="2"/>
      <c r="V164" s="2"/>
      <c r="W164" s="2"/>
      <c r="X164" s="2"/>
      <c r="Y164" s="2"/>
      <c r="Z164" s="2"/>
      <c r="AA164" s="2"/>
    </row>
    <row r="165" spans="1:27" ht="23.25" customHeight="1" x14ac:dyDescent="0.35">
      <c r="A165" s="2"/>
      <c r="B165" s="2"/>
      <c r="C165" s="2"/>
      <c r="D165" s="2"/>
      <c r="E165" s="3"/>
      <c r="F165" s="2"/>
      <c r="G165" s="4"/>
      <c r="H165" s="5"/>
      <c r="I165" s="6"/>
      <c r="J165" s="7"/>
      <c r="K165" s="6"/>
      <c r="L165" s="6"/>
      <c r="M165" s="6"/>
      <c r="N165" s="58"/>
      <c r="O165" s="2"/>
      <c r="P165" s="2"/>
      <c r="Q165" s="2"/>
      <c r="R165" s="2"/>
      <c r="S165" s="2"/>
      <c r="T165" s="2"/>
      <c r="U165" s="2"/>
      <c r="V165" s="2"/>
      <c r="W165" s="2"/>
      <c r="X165" s="2"/>
      <c r="Y165" s="2"/>
      <c r="Z165" s="2"/>
      <c r="AA165" s="2"/>
    </row>
    <row r="166" spans="1:27" ht="23.25" customHeight="1" x14ac:dyDescent="0.35">
      <c r="A166" s="2"/>
      <c r="B166" s="2"/>
      <c r="C166" s="2"/>
      <c r="D166" s="2"/>
      <c r="E166" s="3"/>
      <c r="F166" s="2"/>
      <c r="G166" s="4"/>
      <c r="H166" s="5"/>
      <c r="I166" s="6"/>
      <c r="J166" s="7"/>
      <c r="K166" s="6"/>
      <c r="L166" s="6"/>
      <c r="M166" s="6"/>
      <c r="N166" s="58"/>
      <c r="O166" s="2"/>
      <c r="P166" s="2"/>
      <c r="Q166" s="2"/>
      <c r="R166" s="2"/>
      <c r="S166" s="2"/>
      <c r="T166" s="2"/>
      <c r="U166" s="2"/>
      <c r="V166" s="2"/>
      <c r="W166" s="2"/>
      <c r="X166" s="2"/>
      <c r="Y166" s="2"/>
      <c r="Z166" s="2"/>
      <c r="AA166" s="2"/>
    </row>
    <row r="167" spans="1:27" ht="23.25" customHeight="1" x14ac:dyDescent="0.35">
      <c r="A167" s="2"/>
      <c r="B167" s="2"/>
      <c r="C167" s="2"/>
      <c r="D167" s="2"/>
      <c r="E167" s="3"/>
      <c r="F167" s="2"/>
      <c r="G167" s="4"/>
      <c r="H167" s="5"/>
      <c r="I167" s="6"/>
      <c r="J167" s="7"/>
      <c r="K167" s="6"/>
      <c r="L167" s="6"/>
      <c r="M167" s="6"/>
      <c r="N167" s="58"/>
      <c r="O167" s="2"/>
      <c r="P167" s="2"/>
      <c r="Q167" s="2"/>
      <c r="R167" s="2"/>
      <c r="S167" s="2"/>
      <c r="T167" s="2"/>
      <c r="U167" s="2"/>
      <c r="V167" s="2"/>
      <c r="W167" s="2"/>
      <c r="X167" s="2"/>
      <c r="Y167" s="2"/>
      <c r="Z167" s="2"/>
      <c r="AA167" s="2"/>
    </row>
    <row r="168" spans="1:27" ht="23.25" customHeight="1" x14ac:dyDescent="0.35">
      <c r="A168" s="2"/>
      <c r="B168" s="2"/>
      <c r="C168" s="2"/>
      <c r="D168" s="2"/>
      <c r="E168" s="3"/>
      <c r="F168" s="2"/>
      <c r="G168" s="4"/>
      <c r="H168" s="5"/>
      <c r="I168" s="6"/>
      <c r="J168" s="7"/>
      <c r="K168" s="6"/>
      <c r="L168" s="6"/>
      <c r="M168" s="6"/>
      <c r="N168" s="58"/>
      <c r="O168" s="2"/>
      <c r="P168" s="2"/>
      <c r="Q168" s="2"/>
      <c r="R168" s="2"/>
      <c r="S168" s="2"/>
      <c r="T168" s="2"/>
      <c r="U168" s="2"/>
      <c r="V168" s="2"/>
      <c r="W168" s="2"/>
      <c r="X168" s="2"/>
      <c r="Y168" s="2"/>
      <c r="Z168" s="2"/>
      <c r="AA168" s="2"/>
    </row>
    <row r="169" spans="1:27" ht="23.25" customHeight="1" x14ac:dyDescent="0.35">
      <c r="A169" s="2"/>
      <c r="B169" s="2"/>
      <c r="C169" s="2"/>
      <c r="D169" s="2"/>
      <c r="E169" s="3"/>
      <c r="F169" s="2"/>
      <c r="G169" s="4"/>
      <c r="H169" s="5"/>
      <c r="I169" s="6"/>
      <c r="J169" s="7"/>
      <c r="K169" s="6"/>
      <c r="L169" s="6"/>
      <c r="M169" s="6"/>
      <c r="N169" s="58"/>
      <c r="O169" s="2"/>
      <c r="P169" s="2"/>
      <c r="Q169" s="2"/>
      <c r="R169" s="2"/>
      <c r="S169" s="2"/>
      <c r="T169" s="2"/>
      <c r="U169" s="2"/>
      <c r="V169" s="2"/>
      <c r="W169" s="2"/>
      <c r="X169" s="2"/>
      <c r="Y169" s="2"/>
      <c r="Z169" s="2"/>
      <c r="AA169" s="2"/>
    </row>
    <row r="170" spans="1:27" ht="23.25" customHeight="1" x14ac:dyDescent="0.35">
      <c r="A170" s="2"/>
      <c r="B170" s="2"/>
      <c r="C170" s="2"/>
      <c r="D170" s="2"/>
      <c r="E170" s="3"/>
      <c r="F170" s="2"/>
      <c r="G170" s="4"/>
      <c r="H170" s="5"/>
      <c r="I170" s="6"/>
      <c r="J170" s="7"/>
      <c r="K170" s="6"/>
      <c r="L170" s="6"/>
      <c r="M170" s="6"/>
      <c r="N170" s="58"/>
      <c r="O170" s="2"/>
      <c r="P170" s="2"/>
      <c r="Q170" s="2"/>
      <c r="R170" s="2"/>
      <c r="S170" s="2"/>
      <c r="T170" s="2"/>
      <c r="U170" s="2"/>
      <c r="V170" s="2"/>
      <c r="W170" s="2"/>
      <c r="X170" s="2"/>
      <c r="Y170" s="2"/>
      <c r="Z170" s="2"/>
      <c r="AA170" s="2"/>
    </row>
    <row r="171" spans="1:27" ht="23.25" customHeight="1" x14ac:dyDescent="0.35">
      <c r="A171" s="2"/>
      <c r="B171" s="2"/>
      <c r="C171" s="2"/>
      <c r="D171" s="2"/>
      <c r="E171" s="3"/>
      <c r="F171" s="2"/>
      <c r="G171" s="4"/>
      <c r="H171" s="5"/>
      <c r="I171" s="6"/>
      <c r="J171" s="7"/>
      <c r="K171" s="6"/>
      <c r="L171" s="6"/>
      <c r="M171" s="6"/>
      <c r="N171" s="58"/>
      <c r="O171" s="2"/>
      <c r="P171" s="2"/>
      <c r="Q171" s="2"/>
      <c r="R171" s="2"/>
      <c r="S171" s="2"/>
      <c r="T171" s="2"/>
      <c r="U171" s="2"/>
      <c r="V171" s="2"/>
      <c r="W171" s="2"/>
      <c r="X171" s="2"/>
      <c r="Y171" s="2"/>
      <c r="Z171" s="2"/>
      <c r="AA171" s="2"/>
    </row>
    <row r="172" spans="1:27" ht="23.25" customHeight="1" x14ac:dyDescent="0.35">
      <c r="A172" s="2"/>
      <c r="B172" s="2"/>
      <c r="C172" s="2"/>
      <c r="D172" s="2"/>
      <c r="E172" s="3"/>
      <c r="F172" s="2"/>
      <c r="G172" s="4"/>
      <c r="H172" s="5"/>
      <c r="I172" s="6"/>
      <c r="J172" s="7"/>
      <c r="K172" s="6"/>
      <c r="L172" s="6"/>
      <c r="M172" s="6"/>
      <c r="N172" s="58"/>
      <c r="O172" s="2"/>
      <c r="P172" s="2"/>
      <c r="Q172" s="2"/>
      <c r="R172" s="2"/>
      <c r="S172" s="2"/>
      <c r="T172" s="2"/>
      <c r="U172" s="2"/>
      <c r="V172" s="2"/>
      <c r="W172" s="2"/>
      <c r="X172" s="2"/>
      <c r="Y172" s="2"/>
      <c r="Z172" s="2"/>
      <c r="AA172" s="2"/>
    </row>
    <row r="173" spans="1:27" ht="23.25" customHeight="1" x14ac:dyDescent="0.35">
      <c r="A173" s="2"/>
      <c r="B173" s="2"/>
      <c r="C173" s="2"/>
      <c r="D173" s="2"/>
      <c r="E173" s="3"/>
      <c r="F173" s="2"/>
      <c r="G173" s="4"/>
      <c r="H173" s="5"/>
      <c r="I173" s="6"/>
      <c r="J173" s="7"/>
      <c r="K173" s="6"/>
      <c r="L173" s="6"/>
      <c r="M173" s="6"/>
      <c r="N173" s="58"/>
      <c r="O173" s="2"/>
      <c r="P173" s="2"/>
      <c r="Q173" s="2"/>
      <c r="R173" s="2"/>
      <c r="S173" s="2"/>
      <c r="T173" s="2"/>
      <c r="U173" s="2"/>
      <c r="V173" s="2"/>
      <c r="W173" s="2"/>
      <c r="X173" s="2"/>
      <c r="Y173" s="2"/>
      <c r="Z173" s="2"/>
      <c r="AA173" s="2"/>
    </row>
    <row r="174" spans="1:27" ht="23.25" customHeight="1" x14ac:dyDescent="0.35">
      <c r="A174" s="2"/>
      <c r="B174" s="2"/>
      <c r="C174" s="2"/>
      <c r="D174" s="2"/>
      <c r="E174" s="3"/>
      <c r="F174" s="2"/>
      <c r="G174" s="4"/>
      <c r="H174" s="5"/>
      <c r="I174" s="6"/>
      <c r="J174" s="7"/>
      <c r="K174" s="6"/>
      <c r="L174" s="6"/>
      <c r="M174" s="6"/>
      <c r="N174" s="58"/>
      <c r="O174" s="2"/>
      <c r="P174" s="2"/>
      <c r="Q174" s="2"/>
      <c r="R174" s="2"/>
      <c r="S174" s="2"/>
      <c r="T174" s="2"/>
      <c r="U174" s="2"/>
      <c r="V174" s="2"/>
      <c r="W174" s="2"/>
      <c r="X174" s="2"/>
      <c r="Y174" s="2"/>
      <c r="Z174" s="2"/>
      <c r="AA174" s="2"/>
    </row>
    <row r="175" spans="1:27" ht="23.25" customHeight="1" x14ac:dyDescent="0.35">
      <c r="A175" s="2"/>
      <c r="B175" s="2"/>
      <c r="C175" s="2"/>
      <c r="D175" s="2"/>
      <c r="E175" s="3"/>
      <c r="F175" s="2"/>
      <c r="G175" s="4"/>
      <c r="H175" s="5"/>
      <c r="I175" s="6"/>
      <c r="J175" s="7"/>
      <c r="K175" s="6"/>
      <c r="L175" s="6"/>
      <c r="M175" s="6"/>
      <c r="N175" s="58"/>
      <c r="O175" s="2"/>
      <c r="P175" s="2"/>
      <c r="Q175" s="2"/>
      <c r="R175" s="2"/>
      <c r="S175" s="2"/>
      <c r="T175" s="2"/>
      <c r="U175" s="2"/>
      <c r="V175" s="2"/>
      <c r="W175" s="2"/>
      <c r="X175" s="2"/>
      <c r="Y175" s="2"/>
      <c r="Z175" s="2"/>
      <c r="AA175" s="2"/>
    </row>
    <row r="176" spans="1:27" ht="23.25" customHeight="1" x14ac:dyDescent="0.35">
      <c r="A176" s="2"/>
      <c r="B176" s="2"/>
      <c r="C176" s="2"/>
      <c r="D176" s="2"/>
      <c r="E176" s="3"/>
      <c r="F176" s="2"/>
      <c r="G176" s="4"/>
      <c r="H176" s="5"/>
      <c r="I176" s="6"/>
      <c r="J176" s="7"/>
      <c r="K176" s="6"/>
      <c r="L176" s="6"/>
      <c r="M176" s="6"/>
      <c r="N176" s="58"/>
      <c r="O176" s="2"/>
      <c r="P176" s="2"/>
      <c r="Q176" s="2"/>
      <c r="R176" s="2"/>
      <c r="S176" s="2"/>
      <c r="T176" s="2"/>
      <c r="U176" s="2"/>
      <c r="V176" s="2"/>
      <c r="W176" s="2"/>
      <c r="X176" s="2"/>
      <c r="Y176" s="2"/>
      <c r="Z176" s="2"/>
      <c r="AA176" s="2"/>
    </row>
    <row r="177" spans="1:27" ht="23.25" customHeight="1" x14ac:dyDescent="0.35">
      <c r="A177" s="2"/>
      <c r="B177" s="2"/>
      <c r="C177" s="2"/>
      <c r="D177" s="2"/>
      <c r="E177" s="3"/>
      <c r="F177" s="2"/>
      <c r="G177" s="4"/>
      <c r="H177" s="5"/>
      <c r="I177" s="6"/>
      <c r="J177" s="7"/>
      <c r="K177" s="6"/>
      <c r="L177" s="6"/>
      <c r="M177" s="6"/>
      <c r="N177" s="58"/>
      <c r="O177" s="2"/>
      <c r="P177" s="2"/>
      <c r="Q177" s="2"/>
      <c r="R177" s="2"/>
      <c r="S177" s="2"/>
      <c r="T177" s="2"/>
      <c r="U177" s="2"/>
      <c r="V177" s="2"/>
      <c r="W177" s="2"/>
      <c r="X177" s="2"/>
      <c r="Y177" s="2"/>
      <c r="Z177" s="2"/>
      <c r="AA177" s="2"/>
    </row>
    <row r="178" spans="1:27" ht="23.25" customHeight="1" x14ac:dyDescent="0.35">
      <c r="A178" s="2"/>
      <c r="B178" s="2"/>
      <c r="C178" s="2"/>
      <c r="D178" s="2"/>
      <c r="E178" s="3"/>
      <c r="F178" s="2"/>
      <c r="G178" s="4"/>
      <c r="H178" s="5"/>
      <c r="I178" s="6"/>
      <c r="J178" s="7"/>
      <c r="K178" s="6"/>
      <c r="L178" s="6"/>
      <c r="M178" s="6"/>
      <c r="N178" s="58"/>
      <c r="O178" s="2"/>
      <c r="P178" s="2"/>
      <c r="Q178" s="2"/>
      <c r="R178" s="2"/>
      <c r="S178" s="2"/>
      <c r="T178" s="2"/>
      <c r="U178" s="2"/>
      <c r="V178" s="2"/>
      <c r="W178" s="2"/>
      <c r="X178" s="2"/>
      <c r="Y178" s="2"/>
      <c r="Z178" s="2"/>
      <c r="AA178" s="2"/>
    </row>
    <row r="179" spans="1:27" ht="23.25" customHeight="1" x14ac:dyDescent="0.35">
      <c r="A179" s="2"/>
      <c r="B179" s="2"/>
      <c r="C179" s="2"/>
      <c r="D179" s="2"/>
      <c r="E179" s="3"/>
      <c r="F179" s="2"/>
      <c r="G179" s="4"/>
      <c r="H179" s="5"/>
      <c r="I179" s="6"/>
      <c r="J179" s="7"/>
      <c r="K179" s="6"/>
      <c r="L179" s="6"/>
      <c r="M179" s="6"/>
      <c r="N179" s="58"/>
      <c r="O179" s="2"/>
      <c r="P179" s="2"/>
      <c r="Q179" s="2"/>
      <c r="R179" s="2"/>
      <c r="S179" s="2"/>
      <c r="T179" s="2"/>
      <c r="U179" s="2"/>
      <c r="V179" s="2"/>
      <c r="W179" s="2"/>
      <c r="X179" s="2"/>
      <c r="Y179" s="2"/>
      <c r="Z179" s="2"/>
      <c r="AA179" s="2"/>
    </row>
    <row r="180" spans="1:27" ht="23.25" customHeight="1" x14ac:dyDescent="0.35">
      <c r="A180" s="2"/>
      <c r="B180" s="2"/>
      <c r="C180" s="2"/>
      <c r="D180" s="2"/>
      <c r="E180" s="3"/>
      <c r="F180" s="2"/>
      <c r="G180" s="4"/>
      <c r="H180" s="5"/>
      <c r="I180" s="6"/>
      <c r="J180" s="7"/>
      <c r="K180" s="6"/>
      <c r="L180" s="6"/>
      <c r="M180" s="6"/>
      <c r="N180" s="58"/>
      <c r="O180" s="2"/>
      <c r="P180" s="2"/>
      <c r="Q180" s="2"/>
      <c r="R180" s="2"/>
      <c r="S180" s="2"/>
      <c r="T180" s="2"/>
      <c r="U180" s="2"/>
      <c r="V180" s="2"/>
      <c r="W180" s="2"/>
      <c r="X180" s="2"/>
      <c r="Y180" s="2"/>
      <c r="Z180" s="2"/>
      <c r="AA180" s="2"/>
    </row>
    <row r="181" spans="1:27" ht="23.25" customHeight="1" x14ac:dyDescent="0.35">
      <c r="A181" s="2"/>
      <c r="B181" s="2"/>
      <c r="C181" s="2"/>
      <c r="D181" s="2"/>
      <c r="E181" s="3"/>
      <c r="F181" s="2"/>
      <c r="G181" s="4"/>
      <c r="H181" s="5"/>
      <c r="I181" s="6"/>
      <c r="J181" s="7"/>
      <c r="K181" s="6"/>
      <c r="L181" s="6"/>
      <c r="M181" s="6"/>
      <c r="N181" s="58"/>
      <c r="O181" s="2"/>
      <c r="P181" s="2"/>
      <c r="Q181" s="2"/>
      <c r="R181" s="2"/>
      <c r="S181" s="2"/>
      <c r="T181" s="2"/>
      <c r="U181" s="2"/>
      <c r="V181" s="2"/>
      <c r="W181" s="2"/>
      <c r="X181" s="2"/>
      <c r="Y181" s="2"/>
      <c r="Z181" s="2"/>
      <c r="AA181" s="2"/>
    </row>
    <row r="182" spans="1:27" ht="23.25" customHeight="1" x14ac:dyDescent="0.35">
      <c r="A182" s="2"/>
      <c r="B182" s="2"/>
      <c r="C182" s="2"/>
      <c r="D182" s="2"/>
      <c r="E182" s="3"/>
      <c r="F182" s="2"/>
      <c r="G182" s="4"/>
      <c r="H182" s="5"/>
      <c r="I182" s="6"/>
      <c r="J182" s="7"/>
      <c r="K182" s="6"/>
      <c r="L182" s="6"/>
      <c r="M182" s="6"/>
      <c r="N182" s="58"/>
      <c r="O182" s="2"/>
      <c r="P182" s="2"/>
      <c r="Q182" s="2"/>
      <c r="R182" s="2"/>
      <c r="S182" s="2"/>
      <c r="T182" s="2"/>
      <c r="U182" s="2"/>
      <c r="V182" s="2"/>
      <c r="W182" s="2"/>
      <c r="X182" s="2"/>
      <c r="Y182" s="2"/>
      <c r="Z182" s="2"/>
      <c r="AA182" s="2"/>
    </row>
    <row r="183" spans="1:27" ht="23.25" customHeight="1" x14ac:dyDescent="0.35">
      <c r="A183" s="2"/>
      <c r="B183" s="2"/>
      <c r="C183" s="2"/>
      <c r="D183" s="2"/>
      <c r="E183" s="3"/>
      <c r="F183" s="2"/>
      <c r="G183" s="4"/>
      <c r="H183" s="5"/>
      <c r="I183" s="6"/>
      <c r="J183" s="7"/>
      <c r="K183" s="6"/>
      <c r="L183" s="6"/>
      <c r="M183" s="6"/>
      <c r="N183" s="58"/>
      <c r="O183" s="2"/>
      <c r="P183" s="2"/>
      <c r="Q183" s="2"/>
      <c r="R183" s="2"/>
      <c r="S183" s="2"/>
      <c r="T183" s="2"/>
      <c r="U183" s="2"/>
      <c r="V183" s="2"/>
      <c r="W183" s="2"/>
      <c r="X183" s="2"/>
      <c r="Y183" s="2"/>
      <c r="Z183" s="2"/>
      <c r="AA183" s="2"/>
    </row>
    <row r="184" spans="1:27" ht="23.25" customHeight="1" x14ac:dyDescent="0.35">
      <c r="A184" s="2"/>
      <c r="B184" s="2"/>
      <c r="C184" s="2"/>
      <c r="D184" s="2"/>
      <c r="E184" s="3"/>
      <c r="F184" s="2"/>
      <c r="G184" s="4"/>
      <c r="H184" s="5"/>
      <c r="I184" s="6"/>
      <c r="J184" s="7"/>
      <c r="K184" s="6"/>
      <c r="L184" s="6"/>
      <c r="M184" s="6"/>
      <c r="N184" s="58"/>
      <c r="O184" s="2"/>
      <c r="P184" s="2"/>
      <c r="Q184" s="2"/>
      <c r="R184" s="2"/>
      <c r="S184" s="2"/>
      <c r="T184" s="2"/>
      <c r="U184" s="2"/>
      <c r="V184" s="2"/>
      <c r="W184" s="2"/>
      <c r="X184" s="2"/>
      <c r="Y184" s="2"/>
      <c r="Z184" s="2"/>
      <c r="AA184" s="2"/>
    </row>
    <row r="185" spans="1:27" ht="23.25" customHeight="1" x14ac:dyDescent="0.35">
      <c r="A185" s="2"/>
      <c r="B185" s="2"/>
      <c r="C185" s="2"/>
      <c r="D185" s="2"/>
      <c r="E185" s="3"/>
      <c r="F185" s="2"/>
      <c r="G185" s="4"/>
      <c r="H185" s="5"/>
      <c r="I185" s="6"/>
      <c r="J185" s="7"/>
      <c r="K185" s="6"/>
      <c r="L185" s="6"/>
      <c r="M185" s="6"/>
      <c r="N185" s="58"/>
      <c r="O185" s="2"/>
      <c r="P185" s="2"/>
      <c r="Q185" s="2"/>
      <c r="R185" s="2"/>
      <c r="S185" s="2"/>
      <c r="T185" s="2"/>
      <c r="U185" s="2"/>
      <c r="V185" s="2"/>
      <c r="W185" s="2"/>
      <c r="X185" s="2"/>
      <c r="Y185" s="2"/>
      <c r="Z185" s="2"/>
      <c r="AA185" s="2"/>
    </row>
    <row r="186" spans="1:27" ht="23.25" customHeight="1" x14ac:dyDescent="0.35">
      <c r="A186" s="2"/>
      <c r="B186" s="2"/>
      <c r="C186" s="2"/>
      <c r="D186" s="2"/>
      <c r="E186" s="3"/>
      <c r="F186" s="2"/>
      <c r="G186" s="4"/>
      <c r="H186" s="5"/>
      <c r="I186" s="6"/>
      <c r="J186" s="7"/>
      <c r="K186" s="6"/>
      <c r="L186" s="6"/>
      <c r="M186" s="6"/>
      <c r="N186" s="58"/>
      <c r="O186" s="2"/>
      <c r="P186" s="2"/>
      <c r="Q186" s="2"/>
      <c r="R186" s="2"/>
      <c r="S186" s="2"/>
      <c r="T186" s="2"/>
      <c r="U186" s="2"/>
      <c r="V186" s="2"/>
      <c r="W186" s="2"/>
      <c r="X186" s="2"/>
      <c r="Y186" s="2"/>
      <c r="Z186" s="2"/>
      <c r="AA186" s="2"/>
    </row>
    <row r="187" spans="1:27" ht="23.25" customHeight="1" x14ac:dyDescent="0.35">
      <c r="A187" s="2"/>
      <c r="B187" s="2"/>
      <c r="C187" s="2"/>
      <c r="D187" s="2"/>
      <c r="E187" s="3"/>
      <c r="F187" s="2"/>
      <c r="G187" s="4"/>
      <c r="H187" s="5"/>
      <c r="I187" s="6"/>
      <c r="J187" s="7"/>
      <c r="K187" s="6"/>
      <c r="L187" s="6"/>
      <c r="M187" s="6"/>
      <c r="N187" s="58"/>
      <c r="O187" s="2"/>
      <c r="P187" s="2"/>
      <c r="Q187" s="2"/>
      <c r="R187" s="2"/>
      <c r="S187" s="2"/>
      <c r="T187" s="2"/>
      <c r="U187" s="2"/>
      <c r="V187" s="2"/>
      <c r="W187" s="2"/>
      <c r="X187" s="2"/>
      <c r="Y187" s="2"/>
      <c r="Z187" s="2"/>
      <c r="AA187" s="2"/>
    </row>
    <row r="188" spans="1:27" ht="23.25" customHeight="1" x14ac:dyDescent="0.35">
      <c r="A188" s="2"/>
      <c r="B188" s="2"/>
      <c r="C188" s="2"/>
      <c r="D188" s="2"/>
      <c r="E188" s="3"/>
      <c r="F188" s="2"/>
      <c r="G188" s="4"/>
      <c r="H188" s="5"/>
      <c r="I188" s="6"/>
      <c r="J188" s="7"/>
      <c r="K188" s="6"/>
      <c r="L188" s="6"/>
      <c r="M188" s="6"/>
      <c r="N188" s="58"/>
      <c r="O188" s="2"/>
      <c r="P188" s="2"/>
      <c r="Q188" s="2"/>
      <c r="R188" s="2"/>
      <c r="S188" s="2"/>
      <c r="T188" s="2"/>
      <c r="U188" s="2"/>
      <c r="V188" s="2"/>
      <c r="W188" s="2"/>
      <c r="X188" s="2"/>
      <c r="Y188" s="2"/>
      <c r="Z188" s="2"/>
      <c r="AA188" s="2"/>
    </row>
    <row r="189" spans="1:27" ht="23.25" customHeight="1" x14ac:dyDescent="0.35">
      <c r="A189" s="2"/>
      <c r="B189" s="2"/>
      <c r="C189" s="2"/>
      <c r="D189" s="2"/>
      <c r="E189" s="3"/>
      <c r="F189" s="2"/>
      <c r="G189" s="4"/>
      <c r="H189" s="5"/>
      <c r="I189" s="6"/>
      <c r="J189" s="7"/>
      <c r="K189" s="6"/>
      <c r="L189" s="6"/>
      <c r="M189" s="6"/>
      <c r="N189" s="58"/>
      <c r="O189" s="2"/>
      <c r="P189" s="2"/>
      <c r="Q189" s="2"/>
      <c r="R189" s="2"/>
      <c r="S189" s="2"/>
      <c r="T189" s="2"/>
      <c r="U189" s="2"/>
      <c r="V189" s="2"/>
      <c r="W189" s="2"/>
      <c r="X189" s="2"/>
      <c r="Y189" s="2"/>
      <c r="Z189" s="2"/>
      <c r="AA189" s="2"/>
    </row>
    <row r="190" spans="1:27" ht="23.25" customHeight="1" x14ac:dyDescent="0.35">
      <c r="A190" s="2"/>
      <c r="B190" s="2"/>
      <c r="C190" s="2"/>
      <c r="D190" s="2"/>
      <c r="E190" s="3"/>
      <c r="F190" s="2"/>
      <c r="G190" s="4"/>
      <c r="H190" s="5"/>
      <c r="I190" s="6"/>
      <c r="J190" s="7"/>
      <c r="K190" s="6"/>
      <c r="L190" s="6"/>
      <c r="M190" s="6"/>
      <c r="N190" s="58"/>
      <c r="O190" s="2"/>
      <c r="P190" s="2"/>
      <c r="Q190" s="2"/>
      <c r="R190" s="2"/>
      <c r="S190" s="2"/>
      <c r="T190" s="2"/>
      <c r="U190" s="2"/>
      <c r="V190" s="2"/>
      <c r="W190" s="2"/>
      <c r="X190" s="2"/>
      <c r="Y190" s="2"/>
      <c r="Z190" s="2"/>
      <c r="AA190" s="2"/>
    </row>
    <row r="191" spans="1:27" ht="23.25" customHeight="1" x14ac:dyDescent="0.35">
      <c r="A191" s="2"/>
      <c r="B191" s="2"/>
      <c r="C191" s="2"/>
      <c r="D191" s="2"/>
      <c r="E191" s="3"/>
      <c r="F191" s="2"/>
      <c r="G191" s="4"/>
      <c r="H191" s="5"/>
      <c r="I191" s="6"/>
      <c r="J191" s="7"/>
      <c r="K191" s="6"/>
      <c r="L191" s="6"/>
      <c r="M191" s="6"/>
      <c r="N191" s="58"/>
      <c r="O191" s="2"/>
      <c r="P191" s="2"/>
      <c r="Q191" s="2"/>
      <c r="R191" s="2"/>
      <c r="S191" s="2"/>
      <c r="T191" s="2"/>
      <c r="U191" s="2"/>
      <c r="V191" s="2"/>
      <c r="W191" s="2"/>
      <c r="X191" s="2"/>
      <c r="Y191" s="2"/>
      <c r="Z191" s="2"/>
      <c r="AA191" s="2"/>
    </row>
    <row r="192" spans="1:27" ht="23.25" customHeight="1" x14ac:dyDescent="0.35">
      <c r="A192" s="2"/>
      <c r="B192" s="2"/>
      <c r="C192" s="2"/>
      <c r="D192" s="2"/>
      <c r="E192" s="3"/>
      <c r="F192" s="2"/>
      <c r="G192" s="4"/>
      <c r="H192" s="5"/>
      <c r="I192" s="6"/>
      <c r="J192" s="7"/>
      <c r="K192" s="6"/>
      <c r="L192" s="6"/>
      <c r="M192" s="6"/>
      <c r="N192" s="58"/>
      <c r="O192" s="2"/>
      <c r="P192" s="2"/>
      <c r="Q192" s="2"/>
      <c r="R192" s="2"/>
      <c r="S192" s="2"/>
      <c r="T192" s="2"/>
      <c r="U192" s="2"/>
      <c r="V192" s="2"/>
      <c r="W192" s="2"/>
      <c r="X192" s="2"/>
      <c r="Y192" s="2"/>
      <c r="Z192" s="2"/>
      <c r="AA192" s="2"/>
    </row>
    <row r="193" spans="1:27" ht="23.25" customHeight="1" x14ac:dyDescent="0.35">
      <c r="A193" s="2"/>
      <c r="B193" s="2"/>
      <c r="C193" s="2"/>
      <c r="D193" s="2"/>
      <c r="E193" s="3"/>
      <c r="F193" s="2"/>
      <c r="G193" s="4"/>
      <c r="H193" s="5"/>
      <c r="I193" s="6"/>
      <c r="J193" s="7"/>
      <c r="K193" s="6"/>
      <c r="L193" s="6"/>
      <c r="M193" s="6"/>
      <c r="N193" s="58"/>
      <c r="O193" s="2"/>
      <c r="P193" s="2"/>
      <c r="Q193" s="2"/>
      <c r="R193" s="2"/>
      <c r="S193" s="2"/>
      <c r="T193" s="2"/>
      <c r="U193" s="2"/>
      <c r="V193" s="2"/>
      <c r="W193" s="2"/>
      <c r="X193" s="2"/>
      <c r="Y193" s="2"/>
      <c r="Z193" s="2"/>
      <c r="AA193" s="2"/>
    </row>
    <row r="194" spans="1:27" ht="23.25" customHeight="1" x14ac:dyDescent="0.35">
      <c r="A194" s="2"/>
      <c r="B194" s="2"/>
      <c r="C194" s="2"/>
      <c r="D194" s="2"/>
      <c r="E194" s="3"/>
      <c r="F194" s="2"/>
      <c r="G194" s="4"/>
      <c r="H194" s="5"/>
      <c r="I194" s="6"/>
      <c r="J194" s="7"/>
      <c r="K194" s="6"/>
      <c r="L194" s="6"/>
      <c r="M194" s="6"/>
      <c r="N194" s="58"/>
      <c r="O194" s="2"/>
      <c r="P194" s="2"/>
      <c r="Q194" s="2"/>
      <c r="R194" s="2"/>
      <c r="S194" s="2"/>
      <c r="T194" s="2"/>
      <c r="U194" s="2"/>
      <c r="V194" s="2"/>
      <c r="W194" s="2"/>
      <c r="X194" s="2"/>
      <c r="Y194" s="2"/>
      <c r="Z194" s="2"/>
      <c r="AA194" s="2"/>
    </row>
    <row r="195" spans="1:27" ht="23.25" customHeight="1" x14ac:dyDescent="0.35">
      <c r="A195" s="2"/>
      <c r="B195" s="2"/>
      <c r="C195" s="2"/>
      <c r="D195" s="2"/>
      <c r="E195" s="3"/>
      <c r="F195" s="2"/>
      <c r="G195" s="4"/>
      <c r="H195" s="5"/>
      <c r="I195" s="6"/>
      <c r="J195" s="7"/>
      <c r="K195" s="6"/>
      <c r="L195" s="6"/>
      <c r="M195" s="6"/>
      <c r="N195" s="58"/>
      <c r="O195" s="2"/>
      <c r="P195" s="2"/>
      <c r="Q195" s="2"/>
      <c r="R195" s="2"/>
      <c r="S195" s="2"/>
      <c r="T195" s="2"/>
      <c r="U195" s="2"/>
      <c r="V195" s="2"/>
      <c r="W195" s="2"/>
      <c r="X195" s="2"/>
      <c r="Y195" s="2"/>
      <c r="Z195" s="2"/>
      <c r="AA195" s="2"/>
    </row>
    <row r="196" spans="1:27" ht="23.25" customHeight="1" x14ac:dyDescent="0.35">
      <c r="A196" s="2"/>
      <c r="B196" s="2"/>
      <c r="C196" s="2"/>
      <c r="D196" s="2"/>
      <c r="E196" s="3"/>
      <c r="F196" s="2"/>
      <c r="G196" s="4"/>
      <c r="H196" s="5"/>
      <c r="I196" s="6"/>
      <c r="J196" s="7"/>
      <c r="K196" s="6"/>
      <c r="L196" s="6"/>
      <c r="M196" s="6"/>
      <c r="N196" s="58"/>
      <c r="O196" s="2"/>
      <c r="P196" s="2"/>
      <c r="Q196" s="2"/>
      <c r="R196" s="2"/>
      <c r="S196" s="2"/>
      <c r="T196" s="2"/>
      <c r="U196" s="2"/>
      <c r="V196" s="2"/>
      <c r="W196" s="2"/>
      <c r="X196" s="2"/>
      <c r="Y196" s="2"/>
      <c r="Z196" s="2"/>
      <c r="AA196" s="2"/>
    </row>
    <row r="197" spans="1:27" ht="23.25" customHeight="1" x14ac:dyDescent="0.35">
      <c r="A197" s="2"/>
      <c r="B197" s="2"/>
      <c r="C197" s="2"/>
      <c r="D197" s="2"/>
      <c r="E197" s="3"/>
      <c r="F197" s="2"/>
      <c r="G197" s="4"/>
      <c r="H197" s="5"/>
      <c r="I197" s="6"/>
      <c r="J197" s="7"/>
      <c r="K197" s="6"/>
      <c r="L197" s="6"/>
      <c r="M197" s="6"/>
      <c r="N197" s="58"/>
      <c r="O197" s="2"/>
      <c r="P197" s="2"/>
      <c r="Q197" s="2"/>
      <c r="R197" s="2"/>
      <c r="S197" s="2"/>
      <c r="T197" s="2"/>
      <c r="U197" s="2"/>
      <c r="V197" s="2"/>
      <c r="W197" s="2"/>
      <c r="X197" s="2"/>
      <c r="Y197" s="2"/>
      <c r="Z197" s="2"/>
      <c r="AA197" s="2"/>
    </row>
    <row r="198" spans="1:27" ht="23.25" customHeight="1" x14ac:dyDescent="0.35">
      <c r="A198" s="2"/>
      <c r="B198" s="2"/>
      <c r="C198" s="2"/>
      <c r="D198" s="2"/>
      <c r="E198" s="3"/>
      <c r="F198" s="2"/>
      <c r="G198" s="4"/>
      <c r="H198" s="5"/>
      <c r="I198" s="6"/>
      <c r="J198" s="7"/>
      <c r="K198" s="6"/>
      <c r="L198" s="6"/>
      <c r="M198" s="6"/>
      <c r="N198" s="58"/>
      <c r="O198" s="2"/>
      <c r="P198" s="2"/>
      <c r="Q198" s="2"/>
      <c r="R198" s="2"/>
      <c r="S198" s="2"/>
      <c r="T198" s="2"/>
      <c r="U198" s="2"/>
      <c r="V198" s="2"/>
      <c r="W198" s="2"/>
      <c r="X198" s="2"/>
      <c r="Y198" s="2"/>
      <c r="Z198" s="2"/>
      <c r="AA198" s="2"/>
    </row>
    <row r="199" spans="1:27" ht="23.25" customHeight="1" x14ac:dyDescent="0.35">
      <c r="A199" s="2"/>
      <c r="B199" s="2"/>
      <c r="C199" s="2"/>
      <c r="D199" s="2"/>
      <c r="E199" s="3"/>
      <c r="F199" s="2"/>
      <c r="G199" s="4"/>
      <c r="H199" s="5"/>
      <c r="I199" s="6"/>
      <c r="J199" s="7"/>
      <c r="K199" s="6"/>
      <c r="L199" s="6"/>
      <c r="M199" s="6"/>
      <c r="N199" s="58"/>
      <c r="O199" s="2"/>
      <c r="P199" s="2"/>
      <c r="Q199" s="2"/>
      <c r="R199" s="2"/>
      <c r="S199" s="2"/>
      <c r="T199" s="2"/>
      <c r="U199" s="2"/>
      <c r="V199" s="2"/>
      <c r="W199" s="2"/>
      <c r="X199" s="2"/>
      <c r="Y199" s="2"/>
      <c r="Z199" s="2"/>
      <c r="AA199" s="2"/>
    </row>
    <row r="200" spans="1:27" ht="23.25" customHeight="1" x14ac:dyDescent="0.35">
      <c r="A200" s="2"/>
      <c r="B200" s="2"/>
      <c r="C200" s="2"/>
      <c r="D200" s="2"/>
      <c r="E200" s="3"/>
      <c r="F200" s="2"/>
      <c r="G200" s="4"/>
      <c r="H200" s="5"/>
      <c r="I200" s="6"/>
      <c r="J200" s="7"/>
      <c r="K200" s="6"/>
      <c r="L200" s="6"/>
      <c r="M200" s="6"/>
      <c r="N200" s="58"/>
      <c r="O200" s="2"/>
      <c r="P200" s="2"/>
      <c r="Q200" s="2"/>
      <c r="R200" s="2"/>
      <c r="S200" s="2"/>
      <c r="T200" s="2"/>
      <c r="U200" s="2"/>
      <c r="V200" s="2"/>
      <c r="W200" s="2"/>
      <c r="X200" s="2"/>
      <c r="Y200" s="2"/>
      <c r="Z200" s="2"/>
      <c r="AA200" s="2"/>
    </row>
    <row r="201" spans="1:27" ht="23.25" customHeight="1" x14ac:dyDescent="0.35">
      <c r="A201" s="2"/>
      <c r="B201" s="2"/>
      <c r="C201" s="2"/>
      <c r="D201" s="2"/>
      <c r="E201" s="3"/>
      <c r="F201" s="2"/>
      <c r="G201" s="4"/>
      <c r="H201" s="5"/>
      <c r="I201" s="6"/>
      <c r="J201" s="7"/>
      <c r="K201" s="6"/>
      <c r="L201" s="6"/>
      <c r="M201" s="6"/>
      <c r="N201" s="58"/>
      <c r="O201" s="2"/>
      <c r="P201" s="2"/>
      <c r="Q201" s="2"/>
      <c r="R201" s="2"/>
      <c r="S201" s="2"/>
      <c r="T201" s="2"/>
      <c r="U201" s="2"/>
      <c r="V201" s="2"/>
      <c r="W201" s="2"/>
      <c r="X201" s="2"/>
      <c r="Y201" s="2"/>
      <c r="Z201" s="2"/>
      <c r="AA201" s="2"/>
    </row>
    <row r="202" spans="1:27" ht="23.25" customHeight="1" x14ac:dyDescent="0.35">
      <c r="A202" s="2"/>
      <c r="B202" s="2"/>
      <c r="C202" s="2"/>
      <c r="D202" s="2"/>
      <c r="E202" s="3"/>
      <c r="F202" s="2"/>
      <c r="G202" s="4"/>
      <c r="H202" s="5"/>
      <c r="I202" s="6"/>
      <c r="J202" s="7"/>
      <c r="K202" s="6"/>
      <c r="L202" s="6"/>
      <c r="M202" s="6"/>
      <c r="N202" s="58"/>
      <c r="O202" s="2"/>
      <c r="P202" s="2"/>
      <c r="Q202" s="2"/>
      <c r="R202" s="2"/>
      <c r="S202" s="2"/>
      <c r="T202" s="2"/>
      <c r="U202" s="2"/>
      <c r="V202" s="2"/>
      <c r="W202" s="2"/>
      <c r="X202" s="2"/>
      <c r="Y202" s="2"/>
      <c r="Z202" s="2"/>
      <c r="AA202" s="2"/>
    </row>
    <row r="203" spans="1:27" ht="23.25" customHeight="1" x14ac:dyDescent="0.35">
      <c r="A203" s="2"/>
      <c r="B203" s="2"/>
      <c r="C203" s="2"/>
      <c r="D203" s="2"/>
      <c r="E203" s="3"/>
      <c r="F203" s="2"/>
      <c r="G203" s="4"/>
      <c r="H203" s="5"/>
      <c r="I203" s="6"/>
      <c r="J203" s="7"/>
      <c r="K203" s="6"/>
      <c r="L203" s="6"/>
      <c r="M203" s="6"/>
      <c r="N203" s="58"/>
      <c r="O203" s="2"/>
      <c r="P203" s="2"/>
      <c r="Q203" s="2"/>
      <c r="R203" s="2"/>
      <c r="S203" s="2"/>
      <c r="T203" s="2"/>
      <c r="U203" s="2"/>
      <c r="V203" s="2"/>
      <c r="W203" s="2"/>
      <c r="X203" s="2"/>
      <c r="Y203" s="2"/>
      <c r="Z203" s="2"/>
      <c r="AA203" s="2"/>
    </row>
    <row r="204" spans="1:27" ht="23.25" customHeight="1" x14ac:dyDescent="0.35">
      <c r="A204" s="2"/>
      <c r="B204" s="2"/>
      <c r="C204" s="2"/>
      <c r="D204" s="2"/>
      <c r="E204" s="3"/>
      <c r="F204" s="2"/>
      <c r="G204" s="4"/>
      <c r="H204" s="5"/>
      <c r="I204" s="6"/>
      <c r="J204" s="7"/>
      <c r="K204" s="6"/>
      <c r="L204" s="6"/>
      <c r="M204" s="6"/>
      <c r="N204" s="58"/>
      <c r="O204" s="2"/>
      <c r="P204" s="2"/>
      <c r="Q204" s="2"/>
      <c r="R204" s="2"/>
      <c r="S204" s="2"/>
      <c r="T204" s="2"/>
      <c r="U204" s="2"/>
      <c r="V204" s="2"/>
      <c r="W204" s="2"/>
      <c r="X204" s="2"/>
      <c r="Y204" s="2"/>
      <c r="Z204" s="2"/>
      <c r="AA204" s="2"/>
    </row>
    <row r="205" spans="1:27" ht="23.25" customHeight="1" x14ac:dyDescent="0.35">
      <c r="A205" s="2"/>
      <c r="B205" s="2"/>
      <c r="C205" s="2"/>
      <c r="D205" s="2"/>
      <c r="E205" s="3"/>
      <c r="F205" s="2"/>
      <c r="G205" s="4"/>
      <c r="H205" s="5"/>
      <c r="I205" s="6"/>
      <c r="J205" s="7"/>
      <c r="K205" s="6"/>
      <c r="L205" s="6"/>
      <c r="M205" s="6"/>
      <c r="N205" s="58"/>
      <c r="O205" s="2"/>
      <c r="P205" s="2"/>
      <c r="Q205" s="2"/>
      <c r="R205" s="2"/>
      <c r="S205" s="2"/>
      <c r="T205" s="2"/>
      <c r="U205" s="2"/>
      <c r="V205" s="2"/>
      <c r="W205" s="2"/>
      <c r="X205" s="2"/>
      <c r="Y205" s="2"/>
      <c r="Z205" s="2"/>
      <c r="AA205" s="2"/>
    </row>
    <row r="206" spans="1:27" ht="23.25" customHeight="1" x14ac:dyDescent="0.35">
      <c r="A206" s="2"/>
      <c r="B206" s="2"/>
      <c r="C206" s="2"/>
      <c r="D206" s="2"/>
      <c r="E206" s="3"/>
      <c r="F206" s="2"/>
      <c r="G206" s="4"/>
      <c r="H206" s="5"/>
      <c r="I206" s="6"/>
      <c r="J206" s="7"/>
      <c r="K206" s="6"/>
      <c r="L206" s="6"/>
      <c r="M206" s="6"/>
      <c r="N206" s="58"/>
      <c r="O206" s="2"/>
      <c r="P206" s="2"/>
      <c r="Q206" s="2"/>
      <c r="R206" s="2"/>
      <c r="S206" s="2"/>
      <c r="T206" s="2"/>
      <c r="U206" s="2"/>
      <c r="V206" s="2"/>
      <c r="W206" s="2"/>
      <c r="X206" s="2"/>
      <c r="Y206" s="2"/>
      <c r="Z206" s="2"/>
      <c r="AA206" s="2"/>
    </row>
    <row r="207" spans="1:27" ht="23.25" customHeight="1" x14ac:dyDescent="0.35">
      <c r="A207" s="2"/>
      <c r="B207" s="2"/>
      <c r="C207" s="2"/>
      <c r="D207" s="2"/>
      <c r="E207" s="3"/>
      <c r="F207" s="2"/>
      <c r="G207" s="4"/>
      <c r="H207" s="5"/>
      <c r="I207" s="6"/>
      <c r="J207" s="7"/>
      <c r="K207" s="6"/>
      <c r="L207" s="6"/>
      <c r="M207" s="6"/>
      <c r="N207" s="58"/>
      <c r="O207" s="2"/>
      <c r="P207" s="2"/>
      <c r="Q207" s="2"/>
      <c r="R207" s="2"/>
      <c r="S207" s="2"/>
      <c r="T207" s="2"/>
      <c r="U207" s="2"/>
      <c r="V207" s="2"/>
      <c r="W207" s="2"/>
      <c r="X207" s="2"/>
      <c r="Y207" s="2"/>
      <c r="Z207" s="2"/>
      <c r="AA207" s="2"/>
    </row>
    <row r="208" spans="1:27" ht="23.25" customHeight="1" x14ac:dyDescent="0.35">
      <c r="A208" s="2"/>
      <c r="B208" s="2"/>
      <c r="C208" s="2"/>
      <c r="D208" s="2"/>
      <c r="E208" s="3"/>
      <c r="F208" s="2"/>
      <c r="G208" s="4"/>
      <c r="H208" s="5"/>
      <c r="I208" s="6"/>
      <c r="J208" s="7"/>
      <c r="K208" s="6"/>
      <c r="L208" s="6"/>
      <c r="M208" s="6"/>
      <c r="N208" s="58"/>
      <c r="O208" s="2"/>
      <c r="P208" s="2"/>
      <c r="Q208" s="2"/>
      <c r="R208" s="2"/>
      <c r="S208" s="2"/>
      <c r="T208" s="2"/>
      <c r="U208" s="2"/>
      <c r="V208" s="2"/>
      <c r="W208" s="2"/>
      <c r="X208" s="2"/>
      <c r="Y208" s="2"/>
      <c r="Z208" s="2"/>
      <c r="AA208" s="2"/>
    </row>
    <row r="209" spans="1:27" ht="23.25" customHeight="1" x14ac:dyDescent="0.35">
      <c r="A209" s="2"/>
      <c r="B209" s="2"/>
      <c r="C209" s="2"/>
      <c r="D209" s="2"/>
      <c r="E209" s="3"/>
      <c r="F209" s="2"/>
      <c r="G209" s="4"/>
      <c r="H209" s="5"/>
      <c r="I209" s="6"/>
      <c r="J209" s="7"/>
      <c r="K209" s="6"/>
      <c r="L209" s="6"/>
      <c r="M209" s="6"/>
      <c r="N209" s="58"/>
      <c r="O209" s="2"/>
      <c r="P209" s="2"/>
      <c r="Q209" s="2"/>
      <c r="R209" s="2"/>
      <c r="S209" s="2"/>
      <c r="T209" s="2"/>
      <c r="U209" s="2"/>
      <c r="V209" s="2"/>
      <c r="W209" s="2"/>
      <c r="X209" s="2"/>
      <c r="Y209" s="2"/>
      <c r="Z209" s="2"/>
      <c r="AA209" s="2"/>
    </row>
    <row r="210" spans="1:27" ht="23.25" customHeight="1" x14ac:dyDescent="0.35">
      <c r="A210" s="2"/>
      <c r="B210" s="2"/>
      <c r="C210" s="2"/>
      <c r="D210" s="2"/>
      <c r="E210" s="3"/>
      <c r="F210" s="2"/>
      <c r="G210" s="4"/>
      <c r="H210" s="5"/>
      <c r="I210" s="6"/>
      <c r="J210" s="7"/>
      <c r="K210" s="6"/>
      <c r="L210" s="6"/>
      <c r="M210" s="6"/>
      <c r="N210" s="58"/>
      <c r="O210" s="2"/>
      <c r="P210" s="2"/>
      <c r="Q210" s="2"/>
      <c r="R210" s="2"/>
      <c r="S210" s="2"/>
      <c r="T210" s="2"/>
      <c r="U210" s="2"/>
      <c r="V210" s="2"/>
      <c r="W210" s="2"/>
      <c r="X210" s="2"/>
      <c r="Y210" s="2"/>
      <c r="Z210" s="2"/>
      <c r="AA210" s="2"/>
    </row>
    <row r="211" spans="1:27" ht="23.25" customHeight="1" x14ac:dyDescent="0.35">
      <c r="A211" s="2"/>
      <c r="B211" s="2"/>
      <c r="C211" s="2"/>
      <c r="D211" s="2"/>
      <c r="E211" s="3"/>
      <c r="F211" s="2"/>
      <c r="G211" s="4"/>
      <c r="H211" s="5"/>
      <c r="I211" s="6"/>
      <c r="J211" s="7"/>
      <c r="K211" s="6"/>
      <c r="L211" s="6"/>
      <c r="M211" s="6"/>
      <c r="N211" s="58"/>
      <c r="O211" s="2"/>
      <c r="P211" s="2"/>
      <c r="Q211" s="2"/>
      <c r="R211" s="2"/>
      <c r="S211" s="2"/>
      <c r="T211" s="2"/>
      <c r="U211" s="2"/>
      <c r="V211" s="2"/>
      <c r="W211" s="2"/>
      <c r="X211" s="2"/>
      <c r="Y211" s="2"/>
      <c r="Z211" s="2"/>
      <c r="AA211" s="2"/>
    </row>
    <row r="212" spans="1:27" ht="23.25" customHeight="1" x14ac:dyDescent="0.35">
      <c r="A212" s="2"/>
      <c r="B212" s="2"/>
      <c r="C212" s="2"/>
      <c r="D212" s="2"/>
      <c r="E212" s="3"/>
      <c r="F212" s="2"/>
      <c r="G212" s="4"/>
      <c r="H212" s="5"/>
      <c r="I212" s="6"/>
      <c r="J212" s="7"/>
      <c r="K212" s="6"/>
      <c r="L212" s="6"/>
      <c r="M212" s="6"/>
      <c r="N212" s="58"/>
      <c r="O212" s="2"/>
      <c r="P212" s="2"/>
      <c r="Q212" s="2"/>
      <c r="R212" s="2"/>
      <c r="S212" s="2"/>
      <c r="T212" s="2"/>
      <c r="U212" s="2"/>
      <c r="V212" s="2"/>
      <c r="W212" s="2"/>
      <c r="X212" s="2"/>
      <c r="Y212" s="2"/>
      <c r="Z212" s="2"/>
      <c r="AA212" s="2"/>
    </row>
    <row r="213" spans="1:27" ht="23.25" customHeight="1" x14ac:dyDescent="0.35">
      <c r="A213" s="2"/>
      <c r="B213" s="2"/>
      <c r="C213" s="2"/>
      <c r="D213" s="2"/>
      <c r="E213" s="3"/>
      <c r="F213" s="2"/>
      <c r="G213" s="4"/>
      <c r="H213" s="5"/>
      <c r="I213" s="6"/>
      <c r="J213" s="7"/>
      <c r="K213" s="6"/>
      <c r="L213" s="6"/>
      <c r="M213" s="6"/>
      <c r="N213" s="58"/>
      <c r="O213" s="2"/>
      <c r="P213" s="2"/>
      <c r="Q213" s="2"/>
      <c r="R213" s="2"/>
      <c r="S213" s="2"/>
      <c r="T213" s="2"/>
      <c r="U213" s="2"/>
      <c r="V213" s="2"/>
      <c r="W213" s="2"/>
      <c r="X213" s="2"/>
      <c r="Y213" s="2"/>
      <c r="Z213" s="2"/>
      <c r="AA213" s="2"/>
    </row>
    <row r="214" spans="1:27" ht="23.25" customHeight="1" x14ac:dyDescent="0.35">
      <c r="A214" s="2"/>
      <c r="B214" s="2"/>
      <c r="C214" s="2"/>
      <c r="D214" s="2"/>
      <c r="E214" s="3"/>
      <c r="F214" s="2"/>
      <c r="G214" s="4"/>
      <c r="H214" s="5"/>
      <c r="I214" s="6"/>
      <c r="J214" s="7"/>
      <c r="K214" s="6"/>
      <c r="L214" s="6"/>
      <c r="M214" s="6"/>
      <c r="N214" s="58"/>
      <c r="O214" s="2"/>
      <c r="P214" s="2"/>
      <c r="Q214" s="2"/>
      <c r="R214" s="2"/>
      <c r="S214" s="2"/>
      <c r="T214" s="2"/>
      <c r="U214" s="2"/>
      <c r="V214" s="2"/>
      <c r="W214" s="2"/>
      <c r="X214" s="2"/>
      <c r="Y214" s="2"/>
      <c r="Z214" s="2"/>
      <c r="AA214" s="2"/>
    </row>
    <row r="215" spans="1:27" ht="23.25" customHeight="1" x14ac:dyDescent="0.35">
      <c r="A215" s="2"/>
      <c r="B215" s="2"/>
      <c r="C215" s="2"/>
      <c r="D215" s="2"/>
      <c r="E215" s="3"/>
      <c r="F215" s="2"/>
      <c r="G215" s="4"/>
      <c r="H215" s="5"/>
      <c r="I215" s="6"/>
      <c r="J215" s="7"/>
      <c r="K215" s="6"/>
      <c r="L215" s="6"/>
      <c r="M215" s="6"/>
      <c r="N215" s="58"/>
      <c r="O215" s="2"/>
      <c r="P215" s="2"/>
      <c r="Q215" s="2"/>
      <c r="R215" s="2"/>
      <c r="S215" s="2"/>
      <c r="T215" s="2"/>
      <c r="U215" s="2"/>
      <c r="V215" s="2"/>
      <c r="W215" s="2"/>
      <c r="X215" s="2"/>
      <c r="Y215" s="2"/>
      <c r="Z215" s="2"/>
      <c r="AA215" s="2"/>
    </row>
    <row r="216" spans="1:27" ht="23.25" customHeight="1" x14ac:dyDescent="0.35">
      <c r="A216" s="2"/>
      <c r="B216" s="2"/>
      <c r="C216" s="2"/>
      <c r="D216" s="2"/>
      <c r="E216" s="3"/>
      <c r="F216" s="2"/>
      <c r="G216" s="4"/>
      <c r="H216" s="5"/>
      <c r="I216" s="6"/>
      <c r="J216" s="7"/>
      <c r="K216" s="6"/>
      <c r="L216" s="6"/>
      <c r="M216" s="6"/>
      <c r="N216" s="58"/>
      <c r="O216" s="2"/>
      <c r="P216" s="2"/>
      <c r="Q216" s="2"/>
      <c r="R216" s="2"/>
      <c r="S216" s="2"/>
      <c r="T216" s="2"/>
      <c r="U216" s="2"/>
      <c r="V216" s="2"/>
      <c r="W216" s="2"/>
      <c r="X216" s="2"/>
      <c r="Y216" s="2"/>
      <c r="Z216" s="2"/>
      <c r="AA216" s="2"/>
    </row>
    <row r="217" spans="1:27" ht="23.25" customHeight="1" x14ac:dyDescent="0.35">
      <c r="A217" s="2"/>
      <c r="B217" s="2"/>
      <c r="C217" s="2"/>
      <c r="D217" s="2"/>
      <c r="E217" s="3"/>
      <c r="F217" s="2"/>
      <c r="G217" s="4"/>
      <c r="H217" s="5"/>
      <c r="I217" s="6"/>
      <c r="J217" s="7"/>
      <c r="K217" s="6"/>
      <c r="L217" s="6"/>
      <c r="M217" s="6"/>
      <c r="N217" s="58"/>
      <c r="O217" s="2"/>
      <c r="P217" s="2"/>
      <c r="Q217" s="2"/>
      <c r="R217" s="2"/>
      <c r="S217" s="2"/>
      <c r="T217" s="2"/>
      <c r="U217" s="2"/>
      <c r="V217" s="2"/>
      <c r="W217" s="2"/>
      <c r="X217" s="2"/>
      <c r="Y217" s="2"/>
      <c r="Z217" s="2"/>
      <c r="AA217" s="2"/>
    </row>
    <row r="218" spans="1:27" ht="23.25" customHeight="1" x14ac:dyDescent="0.35">
      <c r="A218" s="2"/>
      <c r="B218" s="2"/>
      <c r="C218" s="2"/>
      <c r="D218" s="2"/>
      <c r="E218" s="3"/>
      <c r="F218" s="2"/>
      <c r="G218" s="4"/>
      <c r="H218" s="5"/>
      <c r="I218" s="6"/>
      <c r="J218" s="7"/>
      <c r="K218" s="6"/>
      <c r="L218" s="6"/>
      <c r="M218" s="6"/>
      <c r="N218" s="58"/>
      <c r="O218" s="2"/>
      <c r="P218" s="2"/>
      <c r="Q218" s="2"/>
      <c r="R218" s="2"/>
      <c r="S218" s="2"/>
      <c r="T218" s="2"/>
      <c r="U218" s="2"/>
      <c r="V218" s="2"/>
      <c r="W218" s="2"/>
      <c r="X218" s="2"/>
      <c r="Y218" s="2"/>
      <c r="Z218" s="2"/>
      <c r="AA218" s="2"/>
    </row>
    <row r="219" spans="1:27" ht="23.25" customHeight="1" x14ac:dyDescent="0.35">
      <c r="A219" s="2"/>
      <c r="B219" s="2"/>
      <c r="C219" s="2"/>
      <c r="D219" s="2"/>
      <c r="E219" s="3"/>
      <c r="F219" s="2"/>
      <c r="G219" s="4"/>
      <c r="H219" s="5"/>
      <c r="I219" s="6"/>
      <c r="J219" s="7"/>
      <c r="K219" s="6"/>
      <c r="L219" s="6"/>
      <c r="M219" s="6"/>
      <c r="N219" s="58"/>
      <c r="O219" s="2"/>
      <c r="P219" s="2"/>
      <c r="Q219" s="2"/>
      <c r="R219" s="2"/>
      <c r="S219" s="2"/>
      <c r="T219" s="2"/>
      <c r="U219" s="2"/>
      <c r="V219" s="2"/>
      <c r="W219" s="2"/>
      <c r="X219" s="2"/>
      <c r="Y219" s="2"/>
      <c r="Z219" s="2"/>
      <c r="AA219" s="2"/>
    </row>
    <row r="220" spans="1:27" ht="23.25" customHeight="1" x14ac:dyDescent="0.35">
      <c r="A220" s="2"/>
      <c r="B220" s="2"/>
      <c r="C220" s="2"/>
      <c r="D220" s="2"/>
      <c r="E220" s="3"/>
      <c r="F220" s="2"/>
      <c r="G220" s="4"/>
      <c r="H220" s="5"/>
      <c r="I220" s="6"/>
      <c r="J220" s="7"/>
      <c r="K220" s="6"/>
      <c r="L220" s="6"/>
      <c r="M220" s="6"/>
      <c r="N220" s="58"/>
      <c r="O220" s="2"/>
      <c r="P220" s="2"/>
      <c r="Q220" s="2"/>
      <c r="R220" s="2"/>
      <c r="S220" s="2"/>
      <c r="T220" s="2"/>
      <c r="U220" s="2"/>
      <c r="V220" s="2"/>
      <c r="W220" s="2"/>
      <c r="X220" s="2"/>
      <c r="Y220" s="2"/>
      <c r="Z220" s="2"/>
      <c r="AA220" s="2"/>
    </row>
    <row r="221" spans="1:27" ht="23.25" customHeight="1" x14ac:dyDescent="0.35">
      <c r="A221" s="2"/>
      <c r="B221" s="2"/>
      <c r="C221" s="2"/>
      <c r="D221" s="2"/>
      <c r="E221" s="3"/>
      <c r="F221" s="2"/>
      <c r="G221" s="4"/>
      <c r="H221" s="5"/>
      <c r="I221" s="6"/>
      <c r="J221" s="7"/>
      <c r="K221" s="6"/>
      <c r="L221" s="6"/>
      <c r="M221" s="6"/>
      <c r="N221" s="58"/>
      <c r="O221" s="2"/>
      <c r="P221" s="2"/>
      <c r="Q221" s="2"/>
      <c r="R221" s="2"/>
      <c r="S221" s="2"/>
      <c r="T221" s="2"/>
      <c r="U221" s="2"/>
      <c r="V221" s="2"/>
      <c r="W221" s="2"/>
      <c r="X221" s="2"/>
      <c r="Y221" s="2"/>
      <c r="Z221" s="2"/>
      <c r="AA221" s="2"/>
    </row>
    <row r="222" spans="1:27" ht="23.25" customHeight="1" x14ac:dyDescent="0.35">
      <c r="A222" s="2"/>
      <c r="B222" s="2"/>
      <c r="C222" s="2"/>
      <c r="D222" s="2"/>
      <c r="E222" s="3"/>
      <c r="F222" s="2"/>
      <c r="G222" s="4"/>
      <c r="H222" s="5"/>
      <c r="I222" s="6"/>
      <c r="J222" s="7"/>
      <c r="K222" s="6"/>
      <c r="L222" s="6"/>
      <c r="M222" s="6"/>
      <c r="N222" s="58"/>
      <c r="O222" s="2"/>
      <c r="P222" s="2"/>
      <c r="Q222" s="2"/>
      <c r="R222" s="2"/>
      <c r="S222" s="2"/>
      <c r="T222" s="2"/>
      <c r="U222" s="2"/>
      <c r="V222" s="2"/>
      <c r="W222" s="2"/>
      <c r="X222" s="2"/>
      <c r="Y222" s="2"/>
      <c r="Z222" s="2"/>
      <c r="AA222" s="2"/>
    </row>
    <row r="223" spans="1:27" ht="23.25" customHeight="1" x14ac:dyDescent="0.35">
      <c r="A223" s="2"/>
      <c r="B223" s="2"/>
      <c r="C223" s="2"/>
      <c r="D223" s="2"/>
      <c r="E223" s="3"/>
      <c r="F223" s="2"/>
      <c r="G223" s="4"/>
      <c r="H223" s="5"/>
      <c r="I223" s="6"/>
      <c r="J223" s="7"/>
      <c r="K223" s="6"/>
      <c r="L223" s="6"/>
      <c r="M223" s="6"/>
      <c r="N223" s="58"/>
      <c r="O223" s="2"/>
      <c r="P223" s="2"/>
      <c r="Q223" s="2"/>
      <c r="R223" s="2"/>
      <c r="S223" s="2"/>
      <c r="T223" s="2"/>
      <c r="U223" s="2"/>
      <c r="V223" s="2"/>
      <c r="W223" s="2"/>
      <c r="X223" s="2"/>
      <c r="Y223" s="2"/>
      <c r="Z223" s="2"/>
      <c r="AA223" s="2"/>
    </row>
    <row r="224" spans="1:27" ht="23.25" customHeight="1" x14ac:dyDescent="0.35">
      <c r="A224" s="2"/>
      <c r="B224" s="2"/>
      <c r="C224" s="2"/>
      <c r="D224" s="2"/>
      <c r="E224" s="3"/>
      <c r="F224" s="2"/>
      <c r="G224" s="4"/>
      <c r="H224" s="5"/>
      <c r="I224" s="6"/>
      <c r="J224" s="7"/>
      <c r="K224" s="6"/>
      <c r="L224" s="6"/>
      <c r="M224" s="6"/>
      <c r="N224" s="58"/>
      <c r="O224" s="2"/>
      <c r="P224" s="2"/>
      <c r="Q224" s="2"/>
      <c r="R224" s="2"/>
      <c r="S224" s="2"/>
      <c r="T224" s="2"/>
      <c r="U224" s="2"/>
      <c r="V224" s="2"/>
      <c r="W224" s="2"/>
      <c r="X224" s="2"/>
      <c r="Y224" s="2"/>
      <c r="Z224" s="2"/>
      <c r="AA224" s="2"/>
    </row>
    <row r="225" spans="1:27" ht="23.25" customHeight="1" x14ac:dyDescent="0.35">
      <c r="A225" s="2"/>
      <c r="B225" s="2"/>
      <c r="C225" s="2"/>
      <c r="D225" s="2"/>
      <c r="E225" s="3"/>
      <c r="F225" s="2"/>
      <c r="G225" s="4"/>
      <c r="H225" s="5"/>
      <c r="I225" s="6"/>
      <c r="J225" s="7"/>
      <c r="K225" s="6"/>
      <c r="L225" s="6"/>
      <c r="M225" s="6"/>
      <c r="N225" s="58"/>
      <c r="O225" s="2"/>
      <c r="P225" s="2"/>
      <c r="Q225" s="2"/>
      <c r="R225" s="2"/>
      <c r="S225" s="2"/>
      <c r="T225" s="2"/>
      <c r="U225" s="2"/>
      <c r="V225" s="2"/>
      <c r="W225" s="2"/>
      <c r="X225" s="2"/>
      <c r="Y225" s="2"/>
      <c r="Z225" s="2"/>
      <c r="AA225" s="2"/>
    </row>
    <row r="226" spans="1:27" ht="23.25" customHeight="1" x14ac:dyDescent="0.35">
      <c r="A226" s="2"/>
      <c r="B226" s="2"/>
      <c r="C226" s="2"/>
      <c r="D226" s="2"/>
      <c r="E226" s="3"/>
      <c r="F226" s="2"/>
      <c r="G226" s="4"/>
      <c r="H226" s="5"/>
      <c r="I226" s="6"/>
      <c r="J226" s="7"/>
      <c r="K226" s="6"/>
      <c r="L226" s="6"/>
      <c r="M226" s="6"/>
      <c r="N226" s="58"/>
      <c r="O226" s="2"/>
      <c r="P226" s="2"/>
      <c r="Q226" s="2"/>
      <c r="R226" s="2"/>
      <c r="S226" s="2"/>
      <c r="T226" s="2"/>
      <c r="U226" s="2"/>
      <c r="V226" s="2"/>
      <c r="W226" s="2"/>
      <c r="X226" s="2"/>
      <c r="Y226" s="2"/>
      <c r="Z226" s="2"/>
      <c r="AA226" s="2"/>
    </row>
    <row r="227" spans="1:27" ht="23.25" customHeight="1" x14ac:dyDescent="0.35">
      <c r="A227" s="2"/>
      <c r="B227" s="2"/>
      <c r="C227" s="2"/>
      <c r="D227" s="2"/>
      <c r="E227" s="3"/>
      <c r="F227" s="2"/>
      <c r="G227" s="4"/>
      <c r="H227" s="5"/>
      <c r="I227" s="6"/>
      <c r="J227" s="7"/>
      <c r="K227" s="6"/>
      <c r="L227" s="6"/>
      <c r="M227" s="6"/>
      <c r="N227" s="58"/>
      <c r="O227" s="2"/>
      <c r="P227" s="2"/>
      <c r="Q227" s="2"/>
      <c r="R227" s="2"/>
      <c r="S227" s="2"/>
      <c r="T227" s="2"/>
      <c r="U227" s="2"/>
      <c r="V227" s="2"/>
      <c r="W227" s="2"/>
      <c r="X227" s="2"/>
      <c r="Y227" s="2"/>
      <c r="Z227" s="2"/>
      <c r="AA227" s="2"/>
    </row>
    <row r="228" spans="1:27" ht="23.25" customHeight="1" x14ac:dyDescent="0.35">
      <c r="A228" s="2"/>
      <c r="B228" s="2"/>
      <c r="C228" s="2"/>
      <c r="D228" s="2"/>
      <c r="E228" s="3"/>
      <c r="F228" s="2"/>
      <c r="G228" s="4"/>
      <c r="H228" s="5"/>
      <c r="I228" s="6"/>
      <c r="J228" s="7"/>
      <c r="K228" s="6"/>
      <c r="L228" s="6"/>
      <c r="M228" s="6"/>
      <c r="N228" s="58"/>
      <c r="O228" s="2"/>
      <c r="P228" s="2"/>
      <c r="Q228" s="2"/>
      <c r="R228" s="2"/>
      <c r="S228" s="2"/>
      <c r="T228" s="2"/>
      <c r="U228" s="2"/>
      <c r="V228" s="2"/>
      <c r="W228" s="2"/>
      <c r="X228" s="2"/>
      <c r="Y228" s="2"/>
      <c r="Z228" s="2"/>
      <c r="AA228" s="2"/>
    </row>
    <row r="229" spans="1:27" ht="23.25" customHeight="1" x14ac:dyDescent="0.35">
      <c r="A229" s="2"/>
      <c r="B229" s="2"/>
      <c r="C229" s="2"/>
      <c r="D229" s="2"/>
      <c r="E229" s="3"/>
      <c r="F229" s="2"/>
      <c r="G229" s="4"/>
      <c r="H229" s="5"/>
      <c r="I229" s="6"/>
      <c r="J229" s="7"/>
      <c r="K229" s="6"/>
      <c r="L229" s="6"/>
      <c r="M229" s="6"/>
      <c r="N229" s="58"/>
      <c r="O229" s="2"/>
      <c r="P229" s="2"/>
      <c r="Q229" s="2"/>
      <c r="R229" s="2"/>
      <c r="S229" s="2"/>
      <c r="T229" s="2"/>
      <c r="U229" s="2"/>
      <c r="V229" s="2"/>
      <c r="W229" s="2"/>
      <c r="X229" s="2"/>
      <c r="Y229" s="2"/>
      <c r="Z229" s="2"/>
      <c r="AA229" s="2"/>
    </row>
    <row r="230" spans="1:27" ht="23.25" customHeight="1" x14ac:dyDescent="0.35">
      <c r="A230" s="2"/>
      <c r="B230" s="2"/>
      <c r="C230" s="2"/>
      <c r="D230" s="2"/>
      <c r="E230" s="3"/>
      <c r="F230" s="2"/>
      <c r="G230" s="4"/>
      <c r="H230" s="5"/>
      <c r="I230" s="6"/>
      <c r="J230" s="7"/>
      <c r="K230" s="6"/>
      <c r="L230" s="6"/>
      <c r="M230" s="6"/>
      <c r="N230" s="58"/>
      <c r="O230" s="2"/>
      <c r="P230" s="2"/>
      <c r="Q230" s="2"/>
      <c r="R230" s="2"/>
      <c r="S230" s="2"/>
      <c r="T230" s="2"/>
      <c r="U230" s="2"/>
      <c r="V230" s="2"/>
      <c r="W230" s="2"/>
      <c r="X230" s="2"/>
      <c r="Y230" s="2"/>
      <c r="Z230" s="2"/>
      <c r="AA230" s="2"/>
    </row>
    <row r="231" spans="1:27" ht="23.25" customHeight="1" x14ac:dyDescent="0.35">
      <c r="A231" s="2"/>
      <c r="B231" s="2"/>
      <c r="C231" s="2"/>
      <c r="D231" s="2"/>
      <c r="E231" s="3"/>
      <c r="F231" s="2"/>
      <c r="G231" s="4"/>
      <c r="H231" s="5"/>
      <c r="I231" s="6"/>
      <c r="J231" s="7"/>
      <c r="K231" s="6"/>
      <c r="L231" s="6"/>
      <c r="M231" s="6"/>
      <c r="N231" s="58"/>
      <c r="O231" s="2"/>
      <c r="P231" s="2"/>
      <c r="Q231" s="2"/>
      <c r="R231" s="2"/>
      <c r="S231" s="2"/>
      <c r="T231" s="2"/>
      <c r="U231" s="2"/>
      <c r="V231" s="2"/>
      <c r="W231" s="2"/>
      <c r="X231" s="2"/>
      <c r="Y231" s="2"/>
      <c r="Z231" s="2"/>
      <c r="AA231" s="2"/>
    </row>
    <row r="232" spans="1:27" ht="23.25" customHeight="1" x14ac:dyDescent="0.35">
      <c r="A232" s="2"/>
      <c r="B232" s="2"/>
      <c r="C232" s="2"/>
      <c r="D232" s="2"/>
      <c r="E232" s="3"/>
      <c r="F232" s="2"/>
      <c r="G232" s="4"/>
      <c r="H232" s="5"/>
      <c r="I232" s="6"/>
      <c r="J232" s="7"/>
      <c r="K232" s="6"/>
      <c r="L232" s="6"/>
      <c r="M232" s="6"/>
      <c r="N232" s="58"/>
      <c r="O232" s="2"/>
      <c r="P232" s="2"/>
      <c r="Q232" s="2"/>
      <c r="R232" s="2"/>
      <c r="S232" s="2"/>
      <c r="T232" s="2"/>
      <c r="U232" s="2"/>
      <c r="V232" s="2"/>
      <c r="W232" s="2"/>
      <c r="X232" s="2"/>
      <c r="Y232" s="2"/>
      <c r="Z232" s="2"/>
      <c r="AA232" s="2"/>
    </row>
    <row r="233" spans="1:27" ht="23.25" customHeight="1" x14ac:dyDescent="0.35">
      <c r="A233" s="2"/>
      <c r="B233" s="2"/>
      <c r="C233" s="2"/>
      <c r="D233" s="2"/>
      <c r="E233" s="3"/>
      <c r="F233" s="2"/>
      <c r="G233" s="4"/>
      <c r="H233" s="5"/>
      <c r="I233" s="6"/>
      <c r="J233" s="7"/>
      <c r="K233" s="6"/>
      <c r="L233" s="6"/>
      <c r="M233" s="6"/>
      <c r="N233" s="58"/>
      <c r="O233" s="2"/>
      <c r="P233" s="2"/>
      <c r="Q233" s="2"/>
      <c r="R233" s="2"/>
      <c r="S233" s="2"/>
      <c r="T233" s="2"/>
      <c r="U233" s="2"/>
      <c r="V233" s="2"/>
      <c r="W233" s="2"/>
      <c r="X233" s="2"/>
      <c r="Y233" s="2"/>
      <c r="Z233" s="2"/>
      <c r="AA233" s="2"/>
    </row>
    <row r="234" spans="1:27" ht="23.25" customHeight="1" x14ac:dyDescent="0.35">
      <c r="A234" s="2"/>
      <c r="B234" s="2"/>
      <c r="C234" s="2"/>
      <c r="D234" s="2"/>
      <c r="E234" s="3"/>
      <c r="F234" s="2"/>
      <c r="G234" s="4"/>
      <c r="H234" s="5"/>
      <c r="I234" s="6"/>
      <c r="J234" s="7"/>
      <c r="K234" s="6"/>
      <c r="L234" s="6"/>
      <c r="M234" s="6"/>
      <c r="N234" s="58"/>
      <c r="O234" s="2"/>
      <c r="P234" s="2"/>
      <c r="Q234" s="2"/>
      <c r="R234" s="2"/>
      <c r="S234" s="2"/>
      <c r="T234" s="2"/>
      <c r="U234" s="2"/>
      <c r="V234" s="2"/>
      <c r="W234" s="2"/>
      <c r="X234" s="2"/>
      <c r="Y234" s="2"/>
      <c r="Z234" s="2"/>
      <c r="AA234" s="2"/>
    </row>
    <row r="235" spans="1:27" ht="23.25" customHeight="1" x14ac:dyDescent="0.35">
      <c r="A235" s="2"/>
      <c r="B235" s="2"/>
      <c r="C235" s="2"/>
      <c r="D235" s="2"/>
      <c r="E235" s="3"/>
      <c r="F235" s="2"/>
      <c r="G235" s="4"/>
      <c r="H235" s="5"/>
      <c r="I235" s="6"/>
      <c r="J235" s="7"/>
      <c r="K235" s="6"/>
      <c r="L235" s="6"/>
      <c r="M235" s="6"/>
      <c r="N235" s="58"/>
      <c r="O235" s="2"/>
      <c r="P235" s="2"/>
      <c r="Q235" s="2"/>
      <c r="R235" s="2"/>
      <c r="S235" s="2"/>
      <c r="T235" s="2"/>
      <c r="U235" s="2"/>
      <c r="V235" s="2"/>
      <c r="W235" s="2"/>
      <c r="X235" s="2"/>
      <c r="Y235" s="2"/>
      <c r="Z235" s="2"/>
      <c r="AA235" s="2"/>
    </row>
    <row r="236" spans="1:27" ht="23.25" customHeight="1" x14ac:dyDescent="0.35">
      <c r="A236" s="2"/>
      <c r="B236" s="2"/>
      <c r="C236" s="2"/>
      <c r="D236" s="2"/>
      <c r="E236" s="3"/>
      <c r="F236" s="2"/>
      <c r="G236" s="4"/>
      <c r="H236" s="5"/>
      <c r="I236" s="6"/>
      <c r="J236" s="7"/>
      <c r="K236" s="6"/>
      <c r="L236" s="6"/>
      <c r="M236" s="6"/>
      <c r="N236" s="58"/>
      <c r="O236" s="2"/>
      <c r="P236" s="2"/>
      <c r="Q236" s="2"/>
      <c r="R236" s="2"/>
      <c r="S236" s="2"/>
      <c r="T236" s="2"/>
      <c r="U236" s="2"/>
      <c r="V236" s="2"/>
      <c r="W236" s="2"/>
      <c r="X236" s="2"/>
      <c r="Y236" s="2"/>
      <c r="Z236" s="2"/>
      <c r="AA236" s="2"/>
    </row>
    <row r="237" spans="1:27" ht="23.25" customHeight="1" x14ac:dyDescent="0.35">
      <c r="A237" s="2"/>
      <c r="B237" s="2"/>
      <c r="C237" s="2"/>
      <c r="D237" s="2"/>
      <c r="E237" s="3"/>
      <c r="F237" s="2"/>
      <c r="G237" s="4"/>
      <c r="H237" s="5"/>
      <c r="I237" s="6"/>
      <c r="J237" s="7"/>
      <c r="K237" s="6"/>
      <c r="L237" s="6"/>
      <c r="M237" s="6"/>
      <c r="N237" s="58"/>
      <c r="O237" s="2"/>
      <c r="P237" s="2"/>
      <c r="Q237" s="2"/>
      <c r="R237" s="2"/>
      <c r="S237" s="2"/>
      <c r="T237" s="2"/>
      <c r="U237" s="2"/>
      <c r="V237" s="2"/>
      <c r="W237" s="2"/>
      <c r="X237" s="2"/>
      <c r="Y237" s="2"/>
      <c r="Z237" s="2"/>
      <c r="AA237" s="2"/>
    </row>
    <row r="238" spans="1:27" ht="23.25" customHeight="1" x14ac:dyDescent="0.35">
      <c r="A238" s="2"/>
      <c r="B238" s="2"/>
      <c r="C238" s="2"/>
      <c r="D238" s="2"/>
      <c r="E238" s="3"/>
      <c r="F238" s="2"/>
      <c r="G238" s="4"/>
      <c r="H238" s="5"/>
      <c r="I238" s="6"/>
      <c r="J238" s="7"/>
      <c r="K238" s="6"/>
      <c r="L238" s="6"/>
      <c r="M238" s="6"/>
      <c r="N238" s="58"/>
      <c r="O238" s="2"/>
      <c r="P238" s="2"/>
      <c r="Q238" s="2"/>
      <c r="R238" s="2"/>
      <c r="S238" s="2"/>
      <c r="T238" s="2"/>
      <c r="U238" s="2"/>
      <c r="V238" s="2"/>
      <c r="W238" s="2"/>
      <c r="X238" s="2"/>
      <c r="Y238" s="2"/>
      <c r="Z238" s="2"/>
      <c r="AA238" s="2"/>
    </row>
    <row r="239" spans="1:27" ht="23.25" customHeight="1" x14ac:dyDescent="0.35">
      <c r="A239" s="2"/>
      <c r="B239" s="2"/>
      <c r="C239" s="2"/>
      <c r="D239" s="2"/>
      <c r="E239" s="3"/>
      <c r="F239" s="2"/>
      <c r="G239" s="4"/>
      <c r="H239" s="5"/>
      <c r="I239" s="6"/>
      <c r="J239" s="7"/>
      <c r="K239" s="6"/>
      <c r="L239" s="6"/>
      <c r="M239" s="6"/>
      <c r="N239" s="58"/>
      <c r="O239" s="2"/>
      <c r="P239" s="2"/>
      <c r="Q239" s="2"/>
      <c r="R239" s="2"/>
      <c r="S239" s="2"/>
      <c r="T239" s="2"/>
      <c r="U239" s="2"/>
      <c r="V239" s="2"/>
      <c r="W239" s="2"/>
      <c r="X239" s="2"/>
      <c r="Y239" s="2"/>
      <c r="Z239" s="2"/>
      <c r="AA239" s="2"/>
    </row>
    <row r="240" spans="1:27" ht="23.25" customHeight="1" x14ac:dyDescent="0.35">
      <c r="A240" s="2"/>
      <c r="B240" s="2"/>
      <c r="C240" s="2"/>
      <c r="D240" s="2"/>
      <c r="E240" s="3"/>
      <c r="F240" s="2"/>
      <c r="G240" s="4"/>
      <c r="H240" s="5"/>
      <c r="I240" s="6"/>
      <c r="J240" s="7"/>
      <c r="K240" s="6"/>
      <c r="L240" s="6"/>
      <c r="M240" s="6"/>
      <c r="N240" s="58"/>
      <c r="O240" s="2"/>
      <c r="P240" s="2"/>
      <c r="Q240" s="2"/>
      <c r="R240" s="2"/>
      <c r="S240" s="2"/>
      <c r="T240" s="2"/>
      <c r="U240" s="2"/>
      <c r="V240" s="2"/>
      <c r="W240" s="2"/>
      <c r="X240" s="2"/>
      <c r="Y240" s="2"/>
      <c r="Z240" s="2"/>
      <c r="AA240" s="2"/>
    </row>
    <row r="241" spans="1:27" ht="23.25" customHeight="1" x14ac:dyDescent="0.35">
      <c r="A241" s="2"/>
      <c r="B241" s="2"/>
      <c r="C241" s="2"/>
      <c r="D241" s="2"/>
      <c r="E241" s="3"/>
      <c r="F241" s="2"/>
      <c r="G241" s="4"/>
      <c r="H241" s="5"/>
      <c r="I241" s="6"/>
      <c r="J241" s="7"/>
      <c r="K241" s="6"/>
      <c r="L241" s="6"/>
      <c r="M241" s="6"/>
      <c r="N241" s="58"/>
      <c r="O241" s="2"/>
      <c r="P241" s="2"/>
      <c r="Q241" s="2"/>
      <c r="R241" s="2"/>
      <c r="S241" s="2"/>
      <c r="T241" s="2"/>
      <c r="U241" s="2"/>
      <c r="V241" s="2"/>
      <c r="W241" s="2"/>
      <c r="X241" s="2"/>
      <c r="Y241" s="2"/>
      <c r="Z241" s="2"/>
      <c r="AA241" s="2"/>
    </row>
    <row r="242" spans="1:27" ht="23.25" customHeight="1" x14ac:dyDescent="0.35">
      <c r="A242" s="2"/>
      <c r="B242" s="2"/>
      <c r="C242" s="2"/>
      <c r="D242" s="2"/>
      <c r="E242" s="3"/>
      <c r="F242" s="2"/>
      <c r="G242" s="4"/>
      <c r="H242" s="5"/>
      <c r="I242" s="6"/>
      <c r="J242" s="7"/>
      <c r="K242" s="6"/>
      <c r="L242" s="6"/>
      <c r="M242" s="6"/>
      <c r="N242" s="58"/>
      <c r="O242" s="2"/>
      <c r="P242" s="2"/>
      <c r="Q242" s="2"/>
      <c r="R242" s="2"/>
      <c r="S242" s="2"/>
      <c r="T242" s="2"/>
      <c r="U242" s="2"/>
      <c r="V242" s="2"/>
      <c r="W242" s="2"/>
      <c r="X242" s="2"/>
      <c r="Y242" s="2"/>
      <c r="Z242" s="2"/>
      <c r="AA242" s="2"/>
    </row>
    <row r="243" spans="1:27" ht="23.25" customHeight="1" x14ac:dyDescent="0.35">
      <c r="A243" s="2"/>
      <c r="B243" s="2"/>
      <c r="C243" s="2"/>
      <c r="D243" s="2"/>
      <c r="E243" s="3"/>
      <c r="F243" s="2"/>
      <c r="G243" s="4"/>
      <c r="H243" s="5"/>
      <c r="I243" s="6"/>
      <c r="J243" s="7"/>
      <c r="K243" s="6"/>
      <c r="L243" s="6"/>
      <c r="M243" s="6"/>
      <c r="N243" s="58"/>
      <c r="O243" s="2"/>
      <c r="P243" s="2"/>
      <c r="Q243" s="2"/>
      <c r="R243" s="2"/>
      <c r="S243" s="2"/>
      <c r="T243" s="2"/>
      <c r="U243" s="2"/>
      <c r="V243" s="2"/>
      <c r="W243" s="2"/>
      <c r="X243" s="2"/>
      <c r="Y243" s="2"/>
      <c r="Z243" s="2"/>
      <c r="AA243" s="2"/>
    </row>
    <row r="244" spans="1:27" ht="23.25" customHeight="1" x14ac:dyDescent="0.35">
      <c r="A244" s="2"/>
      <c r="B244" s="2"/>
      <c r="C244" s="2"/>
      <c r="D244" s="2"/>
      <c r="E244" s="3"/>
      <c r="F244" s="2"/>
      <c r="G244" s="4"/>
      <c r="H244" s="5"/>
      <c r="I244" s="6"/>
      <c r="J244" s="7"/>
      <c r="K244" s="6"/>
      <c r="L244" s="6"/>
      <c r="M244" s="6"/>
      <c r="N244" s="58"/>
      <c r="O244" s="2"/>
      <c r="P244" s="2"/>
      <c r="Q244" s="2"/>
      <c r="R244" s="2"/>
      <c r="S244" s="2"/>
      <c r="T244" s="2"/>
      <c r="U244" s="2"/>
      <c r="V244" s="2"/>
      <c r="W244" s="2"/>
      <c r="X244" s="2"/>
      <c r="Y244" s="2"/>
      <c r="Z244" s="2"/>
      <c r="AA244" s="2"/>
    </row>
    <row r="245" spans="1:27" ht="23.25" customHeight="1" x14ac:dyDescent="0.35">
      <c r="A245" s="2"/>
      <c r="B245" s="2"/>
      <c r="C245" s="2"/>
      <c r="D245" s="2"/>
      <c r="E245" s="3"/>
      <c r="F245" s="2"/>
      <c r="G245" s="4"/>
      <c r="H245" s="5"/>
      <c r="I245" s="6"/>
      <c r="J245" s="7"/>
      <c r="K245" s="6"/>
      <c r="L245" s="6"/>
      <c r="M245" s="6"/>
      <c r="N245" s="58"/>
      <c r="O245" s="2"/>
      <c r="P245" s="2"/>
      <c r="Q245" s="2"/>
      <c r="R245" s="2"/>
      <c r="S245" s="2"/>
      <c r="T245" s="2"/>
      <c r="U245" s="2"/>
      <c r="V245" s="2"/>
      <c r="W245" s="2"/>
      <c r="X245" s="2"/>
      <c r="Y245" s="2"/>
      <c r="Z245" s="2"/>
      <c r="AA245" s="2"/>
    </row>
    <row r="246" spans="1:27" ht="23.25" customHeight="1" x14ac:dyDescent="0.35">
      <c r="A246" s="2"/>
      <c r="B246" s="2"/>
      <c r="C246" s="2"/>
      <c r="D246" s="2"/>
      <c r="E246" s="3"/>
      <c r="F246" s="2"/>
      <c r="G246" s="4"/>
      <c r="H246" s="5"/>
      <c r="I246" s="6"/>
      <c r="J246" s="7"/>
      <c r="K246" s="6"/>
      <c r="L246" s="6"/>
      <c r="M246" s="6"/>
      <c r="N246" s="58"/>
      <c r="O246" s="2"/>
      <c r="P246" s="2"/>
      <c r="Q246" s="2"/>
      <c r="R246" s="2"/>
      <c r="S246" s="2"/>
      <c r="T246" s="2"/>
      <c r="U246" s="2"/>
      <c r="V246" s="2"/>
      <c r="W246" s="2"/>
      <c r="X246" s="2"/>
      <c r="Y246" s="2"/>
      <c r="Z246" s="2"/>
      <c r="AA246" s="2"/>
    </row>
    <row r="247" spans="1:27" ht="23.25" customHeight="1" x14ac:dyDescent="0.35">
      <c r="A247" s="2"/>
      <c r="B247" s="2"/>
      <c r="C247" s="2"/>
      <c r="D247" s="2"/>
      <c r="E247" s="3"/>
      <c r="F247" s="2"/>
      <c r="G247" s="4"/>
      <c r="H247" s="5"/>
      <c r="I247" s="6"/>
      <c r="J247" s="7"/>
      <c r="K247" s="6"/>
      <c r="L247" s="6"/>
      <c r="M247" s="6"/>
      <c r="N247" s="58"/>
      <c r="O247" s="2"/>
      <c r="P247" s="2"/>
      <c r="Q247" s="2"/>
      <c r="R247" s="2"/>
      <c r="S247" s="2"/>
      <c r="T247" s="2"/>
      <c r="U247" s="2"/>
      <c r="V247" s="2"/>
      <c r="W247" s="2"/>
      <c r="X247" s="2"/>
      <c r="Y247" s="2"/>
      <c r="Z247" s="2"/>
      <c r="AA247" s="2"/>
    </row>
    <row r="248" spans="1:27" ht="23.25" customHeight="1" x14ac:dyDescent="0.35">
      <c r="A248" s="2"/>
      <c r="B248" s="2"/>
      <c r="C248" s="2"/>
      <c r="D248" s="2"/>
      <c r="E248" s="3"/>
      <c r="F248" s="2"/>
      <c r="G248" s="4"/>
      <c r="H248" s="5"/>
      <c r="I248" s="6"/>
      <c r="J248" s="7"/>
      <c r="K248" s="6"/>
      <c r="L248" s="6"/>
      <c r="M248" s="6"/>
      <c r="N248" s="58"/>
      <c r="O248" s="2"/>
      <c r="P248" s="2"/>
      <c r="Q248" s="2"/>
      <c r="R248" s="2"/>
      <c r="S248" s="2"/>
      <c r="T248" s="2"/>
      <c r="U248" s="2"/>
      <c r="V248" s="2"/>
      <c r="W248" s="2"/>
      <c r="X248" s="2"/>
      <c r="Y248" s="2"/>
      <c r="Z248" s="2"/>
      <c r="AA248" s="2"/>
    </row>
    <row r="249" spans="1:27" ht="23.25" customHeight="1" x14ac:dyDescent="0.35">
      <c r="A249" s="2"/>
      <c r="B249" s="2"/>
      <c r="C249" s="2"/>
      <c r="D249" s="2"/>
      <c r="E249" s="3"/>
      <c r="F249" s="2"/>
      <c r="G249" s="4"/>
      <c r="H249" s="5"/>
      <c r="I249" s="6"/>
      <c r="J249" s="7"/>
      <c r="K249" s="6"/>
      <c r="L249" s="6"/>
      <c r="M249" s="6"/>
      <c r="N249" s="58"/>
      <c r="O249" s="2"/>
      <c r="P249" s="2"/>
      <c r="Q249" s="2"/>
      <c r="R249" s="2"/>
      <c r="S249" s="2"/>
      <c r="T249" s="2"/>
      <c r="U249" s="2"/>
      <c r="V249" s="2"/>
      <c r="W249" s="2"/>
      <c r="X249" s="2"/>
      <c r="Y249" s="2"/>
      <c r="Z249" s="2"/>
      <c r="AA249" s="2"/>
    </row>
    <row r="250" spans="1:27" ht="23.25" customHeight="1" x14ac:dyDescent="0.35">
      <c r="A250" s="2"/>
      <c r="B250" s="2"/>
      <c r="C250" s="2"/>
      <c r="D250" s="2"/>
      <c r="E250" s="3"/>
      <c r="F250" s="2"/>
      <c r="G250" s="4"/>
      <c r="H250" s="5"/>
      <c r="I250" s="6"/>
      <c r="J250" s="7"/>
      <c r="K250" s="6"/>
      <c r="L250" s="6"/>
      <c r="M250" s="6"/>
      <c r="N250" s="58"/>
      <c r="O250" s="2"/>
      <c r="P250" s="2"/>
      <c r="Q250" s="2"/>
      <c r="R250" s="2"/>
      <c r="S250" s="2"/>
      <c r="T250" s="2"/>
      <c r="U250" s="2"/>
      <c r="V250" s="2"/>
      <c r="W250" s="2"/>
      <c r="X250" s="2"/>
      <c r="Y250" s="2"/>
      <c r="Z250" s="2"/>
      <c r="AA250" s="2"/>
    </row>
    <row r="251" spans="1:27" ht="23.25" customHeight="1" x14ac:dyDescent="0.35">
      <c r="A251" s="2"/>
      <c r="B251" s="2"/>
      <c r="C251" s="2"/>
      <c r="D251" s="2"/>
      <c r="E251" s="3"/>
      <c r="F251" s="2"/>
      <c r="G251" s="4"/>
      <c r="H251" s="5"/>
      <c r="I251" s="6"/>
      <c r="J251" s="7"/>
      <c r="K251" s="6"/>
      <c r="L251" s="6"/>
      <c r="M251" s="6"/>
      <c r="N251" s="58"/>
      <c r="O251" s="2"/>
      <c r="P251" s="2"/>
      <c r="Q251" s="2"/>
      <c r="R251" s="2"/>
      <c r="S251" s="2"/>
      <c r="T251" s="2"/>
      <c r="U251" s="2"/>
      <c r="V251" s="2"/>
      <c r="W251" s="2"/>
      <c r="X251" s="2"/>
      <c r="Y251" s="2"/>
      <c r="Z251" s="2"/>
      <c r="AA251" s="2"/>
    </row>
    <row r="252" spans="1:27" ht="23.25" customHeight="1" x14ac:dyDescent="0.35">
      <c r="A252" s="2"/>
      <c r="B252" s="2"/>
      <c r="C252" s="2"/>
      <c r="D252" s="2"/>
      <c r="E252" s="3"/>
      <c r="F252" s="2"/>
      <c r="G252" s="4"/>
      <c r="H252" s="5"/>
      <c r="I252" s="6"/>
      <c r="J252" s="7"/>
      <c r="K252" s="6"/>
      <c r="L252" s="6"/>
      <c r="M252" s="6"/>
      <c r="N252" s="58"/>
      <c r="O252" s="2"/>
      <c r="P252" s="2"/>
      <c r="Q252" s="2"/>
      <c r="R252" s="2"/>
      <c r="S252" s="2"/>
      <c r="T252" s="2"/>
      <c r="U252" s="2"/>
      <c r="V252" s="2"/>
      <c r="W252" s="2"/>
      <c r="X252" s="2"/>
      <c r="Y252" s="2"/>
      <c r="Z252" s="2"/>
      <c r="AA252" s="2"/>
    </row>
    <row r="253" spans="1:27" ht="23.25" customHeight="1" x14ac:dyDescent="0.35">
      <c r="A253" s="2"/>
      <c r="B253" s="2"/>
      <c r="C253" s="2"/>
      <c r="D253" s="2"/>
      <c r="E253" s="3"/>
      <c r="F253" s="2"/>
      <c r="G253" s="4"/>
      <c r="H253" s="5"/>
      <c r="I253" s="6"/>
      <c r="J253" s="7"/>
      <c r="K253" s="6"/>
      <c r="L253" s="6"/>
      <c r="M253" s="6"/>
      <c r="N253" s="58"/>
      <c r="O253" s="2"/>
      <c r="P253" s="2"/>
      <c r="Q253" s="2"/>
      <c r="R253" s="2"/>
      <c r="S253" s="2"/>
      <c r="T253" s="2"/>
      <c r="U253" s="2"/>
      <c r="V253" s="2"/>
      <c r="W253" s="2"/>
      <c r="X253" s="2"/>
      <c r="Y253" s="2"/>
      <c r="Z253" s="2"/>
      <c r="AA253" s="2"/>
    </row>
    <row r="254" spans="1:27" ht="23.25" customHeight="1" x14ac:dyDescent="0.35">
      <c r="A254" s="2"/>
      <c r="B254" s="2"/>
      <c r="C254" s="2"/>
      <c r="D254" s="2"/>
      <c r="E254" s="3"/>
      <c r="F254" s="2"/>
      <c r="G254" s="4"/>
      <c r="H254" s="5"/>
      <c r="I254" s="6"/>
      <c r="J254" s="7"/>
      <c r="K254" s="6"/>
      <c r="L254" s="6"/>
      <c r="M254" s="6"/>
      <c r="N254" s="58"/>
      <c r="O254" s="2"/>
      <c r="P254" s="2"/>
      <c r="Q254" s="2"/>
      <c r="R254" s="2"/>
      <c r="S254" s="2"/>
      <c r="T254" s="2"/>
      <c r="U254" s="2"/>
      <c r="V254" s="2"/>
      <c r="W254" s="2"/>
      <c r="X254" s="2"/>
      <c r="Y254" s="2"/>
      <c r="Z254" s="2"/>
      <c r="AA254" s="2"/>
    </row>
    <row r="255" spans="1:27" ht="23.25" customHeight="1" x14ac:dyDescent="0.35">
      <c r="A255" s="2"/>
      <c r="B255" s="2"/>
      <c r="C255" s="2"/>
      <c r="D255" s="2"/>
      <c r="E255" s="3"/>
      <c r="F255" s="2"/>
      <c r="G255" s="4"/>
      <c r="H255" s="5"/>
      <c r="I255" s="6"/>
      <c r="J255" s="7"/>
      <c r="K255" s="6"/>
      <c r="L255" s="6"/>
      <c r="M255" s="6"/>
      <c r="N255" s="58"/>
      <c r="O255" s="2"/>
      <c r="P255" s="2"/>
      <c r="Q255" s="2"/>
      <c r="R255" s="2"/>
      <c r="S255" s="2"/>
      <c r="T255" s="2"/>
      <c r="U255" s="2"/>
      <c r="V255" s="2"/>
      <c r="W255" s="2"/>
      <c r="X255" s="2"/>
      <c r="Y255" s="2"/>
      <c r="Z255" s="2"/>
      <c r="AA255" s="2"/>
    </row>
    <row r="256" spans="1:27" ht="23.25" customHeight="1" x14ac:dyDescent="0.35">
      <c r="A256" s="2"/>
      <c r="B256" s="2"/>
      <c r="C256" s="2"/>
      <c r="D256" s="2"/>
      <c r="E256" s="3"/>
      <c r="F256" s="2"/>
      <c r="G256" s="4"/>
      <c r="H256" s="5"/>
      <c r="I256" s="6"/>
      <c r="J256" s="7"/>
      <c r="K256" s="6"/>
      <c r="L256" s="6"/>
      <c r="M256" s="6"/>
      <c r="N256" s="58"/>
      <c r="O256" s="2"/>
      <c r="P256" s="2"/>
      <c r="Q256" s="2"/>
      <c r="R256" s="2"/>
      <c r="S256" s="2"/>
      <c r="T256" s="2"/>
      <c r="U256" s="2"/>
      <c r="V256" s="2"/>
      <c r="W256" s="2"/>
      <c r="X256" s="2"/>
      <c r="Y256" s="2"/>
      <c r="Z256" s="2"/>
      <c r="AA256" s="2"/>
    </row>
    <row r="257" spans="1:27" ht="23.25" customHeight="1" x14ac:dyDescent="0.35">
      <c r="A257" s="2"/>
      <c r="B257" s="2"/>
      <c r="C257" s="2"/>
      <c r="D257" s="2"/>
      <c r="E257" s="3"/>
      <c r="F257" s="2"/>
      <c r="G257" s="4"/>
      <c r="H257" s="5"/>
      <c r="I257" s="6"/>
      <c r="J257" s="7"/>
      <c r="K257" s="6"/>
      <c r="L257" s="6"/>
      <c r="M257" s="6"/>
      <c r="N257" s="58"/>
      <c r="O257" s="2"/>
      <c r="P257" s="2"/>
      <c r="Q257" s="2"/>
      <c r="R257" s="2"/>
      <c r="S257" s="2"/>
      <c r="T257" s="2"/>
      <c r="U257" s="2"/>
      <c r="V257" s="2"/>
      <c r="W257" s="2"/>
      <c r="X257" s="2"/>
      <c r="Y257" s="2"/>
      <c r="Z257" s="2"/>
      <c r="AA257" s="2"/>
    </row>
    <row r="258" spans="1:27" ht="23.25" customHeight="1" x14ac:dyDescent="0.35">
      <c r="A258" s="2"/>
      <c r="B258" s="2"/>
      <c r="C258" s="2"/>
      <c r="D258" s="2"/>
      <c r="E258" s="3"/>
      <c r="F258" s="2"/>
      <c r="G258" s="4"/>
      <c r="H258" s="5"/>
      <c r="I258" s="6"/>
      <c r="J258" s="7"/>
      <c r="K258" s="6"/>
      <c r="L258" s="6"/>
      <c r="M258" s="6"/>
      <c r="N258" s="58"/>
      <c r="O258" s="2"/>
      <c r="P258" s="2"/>
      <c r="Q258" s="2"/>
      <c r="R258" s="2"/>
      <c r="S258" s="2"/>
      <c r="T258" s="2"/>
      <c r="U258" s="2"/>
      <c r="V258" s="2"/>
      <c r="W258" s="2"/>
      <c r="X258" s="2"/>
      <c r="Y258" s="2"/>
      <c r="Z258" s="2"/>
      <c r="AA258" s="2"/>
    </row>
    <row r="259" spans="1:27" ht="23.25" customHeight="1" x14ac:dyDescent="0.35">
      <c r="A259" s="2"/>
      <c r="B259" s="2"/>
      <c r="C259" s="2"/>
      <c r="D259" s="2"/>
      <c r="E259" s="3"/>
      <c r="F259" s="2"/>
      <c r="G259" s="4"/>
      <c r="H259" s="5"/>
      <c r="I259" s="6"/>
      <c r="J259" s="7"/>
      <c r="K259" s="6"/>
      <c r="L259" s="6"/>
      <c r="M259" s="6"/>
      <c r="N259" s="58"/>
      <c r="O259" s="2"/>
      <c r="P259" s="2"/>
      <c r="Q259" s="2"/>
      <c r="R259" s="2"/>
      <c r="S259" s="2"/>
      <c r="T259" s="2"/>
      <c r="U259" s="2"/>
      <c r="V259" s="2"/>
      <c r="W259" s="2"/>
      <c r="X259" s="2"/>
      <c r="Y259" s="2"/>
      <c r="Z259" s="2"/>
      <c r="AA259" s="2"/>
    </row>
    <row r="260" spans="1:27" ht="23.25" customHeight="1" x14ac:dyDescent="0.35">
      <c r="A260" s="2"/>
      <c r="B260" s="2"/>
      <c r="C260" s="2"/>
      <c r="D260" s="2"/>
      <c r="E260" s="3"/>
      <c r="F260" s="2"/>
      <c r="G260" s="4"/>
      <c r="H260" s="5"/>
      <c r="I260" s="6"/>
      <c r="J260" s="7"/>
      <c r="K260" s="6"/>
      <c r="L260" s="6"/>
      <c r="M260" s="6"/>
      <c r="N260" s="58"/>
      <c r="O260" s="2"/>
      <c r="P260" s="2"/>
      <c r="Q260" s="2"/>
      <c r="R260" s="2"/>
      <c r="S260" s="2"/>
      <c r="T260" s="2"/>
      <c r="U260" s="2"/>
      <c r="V260" s="2"/>
      <c r="W260" s="2"/>
      <c r="X260" s="2"/>
      <c r="Y260" s="2"/>
      <c r="Z260" s="2"/>
      <c r="AA260" s="2"/>
    </row>
    <row r="261" spans="1:27" ht="23.25" customHeight="1" x14ac:dyDescent="0.35">
      <c r="A261" s="2"/>
      <c r="B261" s="2"/>
      <c r="C261" s="2"/>
      <c r="D261" s="2"/>
      <c r="E261" s="3"/>
      <c r="F261" s="2"/>
      <c r="G261" s="4"/>
      <c r="H261" s="5"/>
      <c r="I261" s="6"/>
      <c r="J261" s="7"/>
      <c r="K261" s="6"/>
      <c r="L261" s="6"/>
      <c r="M261" s="6"/>
      <c r="N261" s="58"/>
      <c r="O261" s="2"/>
      <c r="P261" s="2"/>
      <c r="Q261" s="2"/>
      <c r="R261" s="2"/>
      <c r="S261" s="2"/>
      <c r="T261" s="2"/>
      <c r="U261" s="2"/>
      <c r="V261" s="2"/>
      <c r="W261" s="2"/>
      <c r="X261" s="2"/>
      <c r="Y261" s="2"/>
      <c r="Z261" s="2"/>
      <c r="AA261" s="2"/>
    </row>
    <row r="262" spans="1:27" ht="23.25" customHeight="1" x14ac:dyDescent="0.35">
      <c r="A262" s="2"/>
      <c r="B262" s="2"/>
      <c r="C262" s="2"/>
      <c r="D262" s="2"/>
      <c r="E262" s="3"/>
      <c r="F262" s="2"/>
      <c r="G262" s="4"/>
      <c r="H262" s="5"/>
      <c r="I262" s="6"/>
      <c r="J262" s="7"/>
      <c r="K262" s="6"/>
      <c r="L262" s="6"/>
      <c r="M262" s="6"/>
      <c r="N262" s="58"/>
      <c r="O262" s="2"/>
      <c r="P262" s="2"/>
      <c r="Q262" s="2"/>
      <c r="R262" s="2"/>
      <c r="S262" s="2"/>
      <c r="T262" s="2"/>
      <c r="U262" s="2"/>
      <c r="V262" s="2"/>
      <c r="W262" s="2"/>
      <c r="X262" s="2"/>
      <c r="Y262" s="2"/>
      <c r="Z262" s="2"/>
      <c r="AA262" s="2"/>
    </row>
    <row r="263" spans="1:27" ht="23.25" customHeight="1" x14ac:dyDescent="0.35">
      <c r="A263" s="2"/>
      <c r="B263" s="2"/>
      <c r="C263" s="2"/>
      <c r="D263" s="2"/>
      <c r="E263" s="3"/>
      <c r="F263" s="2"/>
      <c r="G263" s="4"/>
      <c r="H263" s="5"/>
      <c r="I263" s="6"/>
      <c r="J263" s="7"/>
      <c r="K263" s="6"/>
      <c r="L263" s="6"/>
      <c r="M263" s="6"/>
      <c r="N263" s="58"/>
      <c r="O263" s="2"/>
      <c r="P263" s="2"/>
      <c r="Q263" s="2"/>
      <c r="R263" s="2"/>
      <c r="S263" s="2"/>
      <c r="T263" s="2"/>
      <c r="U263" s="2"/>
      <c r="V263" s="2"/>
      <c r="W263" s="2"/>
      <c r="X263" s="2"/>
      <c r="Y263" s="2"/>
      <c r="Z263" s="2"/>
      <c r="AA263" s="2"/>
    </row>
    <row r="264" spans="1:27" ht="23.25" customHeight="1" x14ac:dyDescent="0.35">
      <c r="A264" s="2"/>
      <c r="B264" s="2"/>
      <c r="C264" s="2"/>
      <c r="D264" s="2"/>
      <c r="E264" s="3"/>
      <c r="F264" s="2"/>
      <c r="G264" s="4"/>
      <c r="H264" s="5"/>
      <c r="I264" s="6"/>
      <c r="J264" s="7"/>
      <c r="K264" s="6"/>
      <c r="L264" s="6"/>
      <c r="M264" s="6"/>
      <c r="N264" s="58"/>
      <c r="O264" s="2"/>
      <c r="P264" s="2"/>
      <c r="Q264" s="2"/>
      <c r="R264" s="2"/>
      <c r="S264" s="2"/>
      <c r="T264" s="2"/>
      <c r="U264" s="2"/>
      <c r="V264" s="2"/>
      <c r="W264" s="2"/>
      <c r="X264" s="2"/>
      <c r="Y264" s="2"/>
      <c r="Z264" s="2"/>
      <c r="AA264" s="2"/>
    </row>
    <row r="265" spans="1:27" ht="23.25" customHeight="1" x14ac:dyDescent="0.35">
      <c r="A265" s="2"/>
      <c r="B265" s="2"/>
      <c r="C265" s="2"/>
      <c r="D265" s="2"/>
      <c r="E265" s="3"/>
      <c r="F265" s="2"/>
      <c r="G265" s="4"/>
      <c r="H265" s="5"/>
      <c r="I265" s="6"/>
      <c r="J265" s="7"/>
      <c r="K265" s="6"/>
      <c r="L265" s="6"/>
      <c r="M265" s="6"/>
      <c r="N265" s="58"/>
      <c r="O265" s="2"/>
      <c r="P265" s="2"/>
      <c r="Q265" s="2"/>
      <c r="R265" s="2"/>
      <c r="S265" s="2"/>
      <c r="T265" s="2"/>
      <c r="U265" s="2"/>
      <c r="V265" s="2"/>
      <c r="W265" s="2"/>
      <c r="X265" s="2"/>
      <c r="Y265" s="2"/>
      <c r="Z265" s="2"/>
      <c r="AA265" s="2"/>
    </row>
    <row r="266" spans="1:27" ht="23.25" customHeight="1" x14ac:dyDescent="0.35">
      <c r="A266" s="2"/>
      <c r="B266" s="2"/>
      <c r="C266" s="2"/>
      <c r="D266" s="2"/>
      <c r="E266" s="3"/>
      <c r="F266" s="2"/>
      <c r="G266" s="4"/>
      <c r="H266" s="5"/>
      <c r="I266" s="6"/>
      <c r="J266" s="7"/>
      <c r="K266" s="6"/>
      <c r="L266" s="6"/>
      <c r="M266" s="6"/>
      <c r="N266" s="58"/>
      <c r="O266" s="2"/>
      <c r="P266" s="2"/>
      <c r="Q266" s="2"/>
      <c r="R266" s="2"/>
      <c r="S266" s="2"/>
      <c r="T266" s="2"/>
      <c r="U266" s="2"/>
      <c r="V266" s="2"/>
      <c r="W266" s="2"/>
      <c r="X266" s="2"/>
      <c r="Y266" s="2"/>
      <c r="Z266" s="2"/>
      <c r="AA266" s="2"/>
    </row>
    <row r="267" spans="1:27" ht="23.25" customHeight="1" x14ac:dyDescent="0.35">
      <c r="A267" s="2"/>
      <c r="B267" s="2"/>
      <c r="C267" s="2"/>
      <c r="D267" s="2"/>
      <c r="E267" s="3"/>
      <c r="F267" s="2"/>
      <c r="G267" s="4"/>
      <c r="H267" s="5"/>
      <c r="I267" s="6"/>
      <c r="J267" s="7"/>
      <c r="K267" s="6"/>
      <c r="L267" s="6"/>
      <c r="M267" s="6"/>
      <c r="N267" s="58"/>
      <c r="O267" s="2"/>
      <c r="P267" s="2"/>
      <c r="Q267" s="2"/>
      <c r="R267" s="2"/>
      <c r="S267" s="2"/>
      <c r="T267" s="2"/>
      <c r="U267" s="2"/>
      <c r="V267" s="2"/>
      <c r="W267" s="2"/>
      <c r="X267" s="2"/>
      <c r="Y267" s="2"/>
      <c r="Z267" s="2"/>
      <c r="AA267" s="2"/>
    </row>
    <row r="268" spans="1:27" ht="23.25" customHeight="1" x14ac:dyDescent="0.35">
      <c r="A268" s="2"/>
      <c r="B268" s="2"/>
      <c r="C268" s="2"/>
      <c r="D268" s="2"/>
      <c r="E268" s="3"/>
      <c r="F268" s="2"/>
      <c r="G268" s="4"/>
      <c r="H268" s="5"/>
      <c r="I268" s="6"/>
      <c r="J268" s="7"/>
      <c r="K268" s="6"/>
      <c r="L268" s="6"/>
      <c r="M268" s="6"/>
      <c r="N268" s="58"/>
      <c r="O268" s="2"/>
      <c r="P268" s="2"/>
      <c r="Q268" s="2"/>
      <c r="R268" s="2"/>
      <c r="S268" s="2"/>
      <c r="T268" s="2"/>
      <c r="U268" s="2"/>
      <c r="V268" s="2"/>
      <c r="W268" s="2"/>
      <c r="X268" s="2"/>
      <c r="Y268" s="2"/>
      <c r="Z268" s="2"/>
      <c r="AA268" s="2"/>
    </row>
    <row r="269" spans="1:27" ht="23.25" customHeight="1" x14ac:dyDescent="0.35">
      <c r="A269" s="2"/>
      <c r="B269" s="2"/>
      <c r="C269" s="2"/>
      <c r="D269" s="2"/>
      <c r="E269" s="3"/>
      <c r="F269" s="2"/>
      <c r="G269" s="4"/>
      <c r="H269" s="5"/>
      <c r="I269" s="6"/>
      <c r="J269" s="7"/>
      <c r="K269" s="6"/>
      <c r="L269" s="6"/>
      <c r="M269" s="6"/>
      <c r="N269" s="58"/>
      <c r="O269" s="2"/>
      <c r="P269" s="2"/>
      <c r="Q269" s="2"/>
      <c r="R269" s="2"/>
      <c r="S269" s="2"/>
      <c r="T269" s="2"/>
      <c r="U269" s="2"/>
      <c r="V269" s="2"/>
      <c r="W269" s="2"/>
      <c r="X269" s="2"/>
      <c r="Y269" s="2"/>
      <c r="Z269" s="2"/>
      <c r="AA269" s="2"/>
    </row>
    <row r="270" spans="1:27" ht="23.25" customHeight="1" x14ac:dyDescent="0.35">
      <c r="A270" s="2"/>
      <c r="B270" s="2"/>
      <c r="C270" s="2"/>
      <c r="D270" s="2"/>
      <c r="E270" s="3"/>
      <c r="F270" s="2"/>
      <c r="G270" s="4"/>
      <c r="H270" s="5"/>
      <c r="I270" s="6"/>
      <c r="J270" s="7"/>
      <c r="K270" s="6"/>
      <c r="L270" s="6"/>
      <c r="M270" s="6"/>
      <c r="N270" s="58"/>
      <c r="O270" s="2"/>
      <c r="P270" s="2"/>
      <c r="Q270" s="2"/>
      <c r="R270" s="2"/>
      <c r="S270" s="2"/>
      <c r="T270" s="2"/>
      <c r="U270" s="2"/>
      <c r="V270" s="2"/>
      <c r="W270" s="2"/>
      <c r="X270" s="2"/>
      <c r="Y270" s="2"/>
      <c r="Z270" s="2"/>
      <c r="AA270" s="2"/>
    </row>
    <row r="271" spans="1:27" ht="23.25" customHeight="1" x14ac:dyDescent="0.35">
      <c r="A271" s="2"/>
      <c r="B271" s="2"/>
      <c r="C271" s="2"/>
      <c r="D271" s="2"/>
      <c r="E271" s="3"/>
      <c r="F271" s="2"/>
      <c r="G271" s="4"/>
      <c r="H271" s="5"/>
      <c r="I271" s="6"/>
      <c r="J271" s="7"/>
      <c r="K271" s="6"/>
      <c r="L271" s="6"/>
      <c r="M271" s="6"/>
      <c r="N271" s="58"/>
      <c r="O271" s="2"/>
      <c r="P271" s="2"/>
      <c r="Q271" s="2"/>
      <c r="R271" s="2"/>
      <c r="S271" s="2"/>
      <c r="T271" s="2"/>
      <c r="U271" s="2"/>
      <c r="V271" s="2"/>
      <c r="W271" s="2"/>
      <c r="X271" s="2"/>
      <c r="Y271" s="2"/>
      <c r="Z271" s="2"/>
      <c r="AA271" s="2"/>
    </row>
    <row r="272" spans="1:27" ht="23.25" customHeight="1" x14ac:dyDescent="0.35">
      <c r="A272" s="2"/>
      <c r="B272" s="2"/>
      <c r="C272" s="2"/>
      <c r="D272" s="2"/>
      <c r="E272" s="3"/>
      <c r="F272" s="2"/>
      <c r="G272" s="4"/>
      <c r="H272" s="5"/>
      <c r="I272" s="6"/>
      <c r="J272" s="7"/>
      <c r="K272" s="6"/>
      <c r="L272" s="6"/>
      <c r="M272" s="6"/>
      <c r="N272" s="58"/>
      <c r="O272" s="2"/>
      <c r="P272" s="2"/>
      <c r="Q272" s="2"/>
      <c r="R272" s="2"/>
      <c r="S272" s="2"/>
      <c r="T272" s="2"/>
      <c r="U272" s="2"/>
      <c r="V272" s="2"/>
      <c r="W272" s="2"/>
      <c r="X272" s="2"/>
      <c r="Y272" s="2"/>
      <c r="Z272" s="2"/>
      <c r="AA272" s="2"/>
    </row>
    <row r="273" spans="1:27" ht="23.25" customHeight="1" x14ac:dyDescent="0.35">
      <c r="A273" s="2"/>
      <c r="B273" s="2"/>
      <c r="C273" s="2"/>
      <c r="D273" s="2"/>
      <c r="E273" s="3"/>
      <c r="F273" s="2"/>
      <c r="G273" s="4"/>
      <c r="H273" s="5"/>
      <c r="I273" s="6"/>
      <c r="J273" s="7"/>
      <c r="K273" s="6"/>
      <c r="L273" s="6"/>
      <c r="M273" s="6"/>
      <c r="N273" s="58"/>
      <c r="O273" s="2"/>
      <c r="P273" s="2"/>
      <c r="Q273" s="2"/>
      <c r="R273" s="2"/>
      <c r="S273" s="2"/>
      <c r="T273" s="2"/>
      <c r="U273" s="2"/>
      <c r="V273" s="2"/>
      <c r="W273" s="2"/>
      <c r="X273" s="2"/>
      <c r="Y273" s="2"/>
      <c r="Z273" s="2"/>
      <c r="AA273" s="2"/>
    </row>
    <row r="274" spans="1:27" ht="23.25" customHeight="1" x14ac:dyDescent="0.35">
      <c r="A274" s="2"/>
      <c r="B274" s="2"/>
      <c r="C274" s="2"/>
      <c r="D274" s="2"/>
      <c r="E274" s="3"/>
      <c r="F274" s="2"/>
      <c r="G274" s="4"/>
      <c r="H274" s="5"/>
      <c r="I274" s="6"/>
      <c r="J274" s="7"/>
      <c r="K274" s="6"/>
      <c r="L274" s="6"/>
      <c r="M274" s="6"/>
      <c r="N274" s="58"/>
      <c r="O274" s="2"/>
      <c r="P274" s="2"/>
      <c r="Q274" s="2"/>
      <c r="R274" s="2"/>
      <c r="S274" s="2"/>
      <c r="T274" s="2"/>
      <c r="U274" s="2"/>
      <c r="V274" s="2"/>
      <c r="W274" s="2"/>
      <c r="X274" s="2"/>
      <c r="Y274" s="2"/>
      <c r="Z274" s="2"/>
      <c r="AA274" s="2"/>
    </row>
    <row r="275" spans="1:27" ht="23.25" customHeight="1" x14ac:dyDescent="0.35">
      <c r="A275" s="2"/>
      <c r="B275" s="2"/>
      <c r="C275" s="2"/>
      <c r="D275" s="2"/>
      <c r="E275" s="3"/>
      <c r="F275" s="2"/>
      <c r="G275" s="4"/>
      <c r="H275" s="5"/>
      <c r="I275" s="6"/>
      <c r="J275" s="7"/>
      <c r="K275" s="6"/>
      <c r="L275" s="6"/>
      <c r="M275" s="6"/>
      <c r="N275" s="58"/>
      <c r="O275" s="2"/>
      <c r="P275" s="2"/>
      <c r="Q275" s="2"/>
      <c r="R275" s="2"/>
      <c r="S275" s="2"/>
      <c r="T275" s="2"/>
      <c r="U275" s="2"/>
      <c r="V275" s="2"/>
      <c r="W275" s="2"/>
      <c r="X275" s="2"/>
      <c r="Y275" s="2"/>
      <c r="Z275" s="2"/>
      <c r="AA275" s="2"/>
    </row>
    <row r="276" spans="1:27" ht="23.25" customHeight="1" x14ac:dyDescent="0.35">
      <c r="A276" s="2"/>
      <c r="B276" s="2"/>
      <c r="C276" s="2"/>
      <c r="D276" s="2"/>
      <c r="E276" s="3"/>
      <c r="F276" s="2"/>
      <c r="G276" s="4"/>
      <c r="H276" s="5"/>
      <c r="I276" s="6"/>
      <c r="J276" s="7"/>
      <c r="K276" s="6"/>
      <c r="L276" s="6"/>
      <c r="M276" s="6"/>
      <c r="N276" s="58"/>
      <c r="O276" s="2"/>
      <c r="P276" s="2"/>
      <c r="Q276" s="2"/>
      <c r="R276" s="2"/>
      <c r="S276" s="2"/>
      <c r="T276" s="2"/>
      <c r="U276" s="2"/>
      <c r="V276" s="2"/>
      <c r="W276" s="2"/>
      <c r="X276" s="2"/>
      <c r="Y276" s="2"/>
      <c r="Z276" s="2"/>
      <c r="AA276" s="2"/>
    </row>
    <row r="277" spans="1:27" ht="23.25" customHeight="1" x14ac:dyDescent="0.35">
      <c r="A277" s="2"/>
      <c r="B277" s="2"/>
      <c r="C277" s="2"/>
      <c r="D277" s="2"/>
      <c r="E277" s="3"/>
      <c r="F277" s="2"/>
      <c r="G277" s="4"/>
      <c r="H277" s="5"/>
      <c r="I277" s="6"/>
      <c r="J277" s="7"/>
      <c r="K277" s="6"/>
      <c r="L277" s="6"/>
      <c r="M277" s="6"/>
      <c r="N277" s="58"/>
      <c r="O277" s="2"/>
      <c r="P277" s="2"/>
      <c r="Q277" s="2"/>
      <c r="R277" s="2"/>
      <c r="S277" s="2"/>
      <c r="T277" s="2"/>
      <c r="U277" s="2"/>
      <c r="V277" s="2"/>
      <c r="W277" s="2"/>
      <c r="X277" s="2"/>
      <c r="Y277" s="2"/>
      <c r="Z277" s="2"/>
      <c r="AA277" s="2"/>
    </row>
    <row r="278" spans="1:27" ht="23.25" customHeight="1" x14ac:dyDescent="0.35">
      <c r="A278" s="2"/>
      <c r="B278" s="2"/>
      <c r="C278" s="2"/>
      <c r="D278" s="2"/>
      <c r="E278" s="3"/>
      <c r="F278" s="2"/>
      <c r="G278" s="4"/>
      <c r="H278" s="5"/>
      <c r="I278" s="6"/>
      <c r="J278" s="7"/>
      <c r="K278" s="6"/>
      <c r="L278" s="6"/>
      <c r="M278" s="6"/>
      <c r="N278" s="58"/>
      <c r="O278" s="2"/>
      <c r="P278" s="2"/>
      <c r="Q278" s="2"/>
      <c r="R278" s="2"/>
      <c r="S278" s="2"/>
      <c r="T278" s="2"/>
      <c r="U278" s="2"/>
      <c r="V278" s="2"/>
      <c r="W278" s="2"/>
      <c r="X278" s="2"/>
      <c r="Y278" s="2"/>
      <c r="Z278" s="2"/>
      <c r="AA278" s="2"/>
    </row>
    <row r="279" spans="1:27" ht="23.25" customHeight="1" x14ac:dyDescent="0.35">
      <c r="A279" s="2"/>
      <c r="B279" s="2"/>
      <c r="C279" s="2"/>
      <c r="D279" s="2"/>
      <c r="E279" s="3"/>
      <c r="F279" s="2"/>
      <c r="G279" s="4"/>
      <c r="H279" s="5"/>
      <c r="I279" s="6"/>
      <c r="J279" s="7"/>
      <c r="K279" s="6"/>
      <c r="L279" s="6"/>
      <c r="M279" s="6"/>
      <c r="N279" s="58"/>
      <c r="O279" s="2"/>
      <c r="P279" s="2"/>
      <c r="Q279" s="2"/>
      <c r="R279" s="2"/>
      <c r="S279" s="2"/>
      <c r="T279" s="2"/>
      <c r="U279" s="2"/>
      <c r="V279" s="2"/>
      <c r="W279" s="2"/>
      <c r="X279" s="2"/>
      <c r="Y279" s="2"/>
      <c r="Z279" s="2"/>
      <c r="AA279" s="2"/>
    </row>
    <row r="280" spans="1:27" ht="23.25" customHeight="1" x14ac:dyDescent="0.35">
      <c r="A280" s="2"/>
      <c r="B280" s="2"/>
      <c r="C280" s="2"/>
      <c r="D280" s="2"/>
      <c r="E280" s="3"/>
      <c r="F280" s="2"/>
      <c r="G280" s="4"/>
      <c r="H280" s="5"/>
      <c r="I280" s="6"/>
      <c r="J280" s="7"/>
      <c r="K280" s="6"/>
      <c r="L280" s="6"/>
      <c r="M280" s="6"/>
      <c r="N280" s="58"/>
      <c r="O280" s="2"/>
      <c r="P280" s="2"/>
      <c r="Q280" s="2"/>
      <c r="R280" s="2"/>
      <c r="S280" s="2"/>
      <c r="T280" s="2"/>
      <c r="U280" s="2"/>
      <c r="V280" s="2"/>
      <c r="W280" s="2"/>
      <c r="X280" s="2"/>
      <c r="Y280" s="2"/>
      <c r="Z280" s="2"/>
      <c r="AA280" s="2"/>
    </row>
    <row r="281" spans="1:27" ht="23.25" customHeight="1" x14ac:dyDescent="0.35">
      <c r="A281" s="2"/>
      <c r="B281" s="2"/>
      <c r="C281" s="2"/>
      <c r="D281" s="2"/>
      <c r="E281" s="3"/>
      <c r="F281" s="2"/>
      <c r="G281" s="4"/>
      <c r="H281" s="5"/>
      <c r="I281" s="6"/>
      <c r="J281" s="7"/>
      <c r="K281" s="6"/>
      <c r="L281" s="6"/>
      <c r="M281" s="6"/>
      <c r="N281" s="58"/>
      <c r="O281" s="2"/>
      <c r="P281" s="2"/>
      <c r="Q281" s="2"/>
      <c r="R281" s="2"/>
      <c r="S281" s="2"/>
      <c r="T281" s="2"/>
      <c r="U281" s="2"/>
      <c r="V281" s="2"/>
      <c r="W281" s="2"/>
      <c r="X281" s="2"/>
      <c r="Y281" s="2"/>
      <c r="Z281" s="2"/>
      <c r="AA281" s="2"/>
    </row>
    <row r="282" spans="1:27" ht="23.25" customHeight="1" x14ac:dyDescent="0.35">
      <c r="A282" s="2"/>
      <c r="B282" s="2"/>
      <c r="C282" s="2"/>
      <c r="D282" s="2"/>
      <c r="E282" s="3"/>
      <c r="F282" s="2"/>
      <c r="G282" s="4"/>
      <c r="H282" s="5"/>
      <c r="I282" s="6"/>
      <c r="J282" s="7"/>
      <c r="K282" s="6"/>
      <c r="L282" s="6"/>
      <c r="M282" s="6"/>
      <c r="N282" s="58"/>
      <c r="O282" s="2"/>
      <c r="P282" s="2"/>
      <c r="Q282" s="2"/>
      <c r="R282" s="2"/>
      <c r="S282" s="2"/>
      <c r="T282" s="2"/>
      <c r="U282" s="2"/>
      <c r="V282" s="2"/>
      <c r="W282" s="2"/>
      <c r="X282" s="2"/>
      <c r="Y282" s="2"/>
      <c r="Z282" s="2"/>
      <c r="AA282" s="2"/>
    </row>
    <row r="283" spans="1:27" ht="23.25" customHeight="1" x14ac:dyDescent="0.35">
      <c r="A283" s="2"/>
      <c r="B283" s="2"/>
      <c r="C283" s="2"/>
      <c r="D283" s="2"/>
      <c r="E283" s="3"/>
      <c r="F283" s="2"/>
      <c r="G283" s="4"/>
      <c r="H283" s="5"/>
      <c r="I283" s="6"/>
      <c r="J283" s="7"/>
      <c r="K283" s="6"/>
      <c r="L283" s="6"/>
      <c r="M283" s="6"/>
      <c r="N283" s="58"/>
      <c r="O283" s="2"/>
      <c r="P283" s="2"/>
      <c r="Q283" s="2"/>
      <c r="R283" s="2"/>
      <c r="S283" s="2"/>
      <c r="T283" s="2"/>
      <c r="U283" s="2"/>
      <c r="V283" s="2"/>
      <c r="W283" s="2"/>
      <c r="X283" s="2"/>
      <c r="Y283" s="2"/>
      <c r="Z283" s="2"/>
      <c r="AA283" s="2"/>
    </row>
    <row r="284" spans="1:27" ht="23.25" customHeight="1" x14ac:dyDescent="0.35">
      <c r="A284" s="2"/>
      <c r="B284" s="2"/>
      <c r="C284" s="2"/>
      <c r="D284" s="2"/>
      <c r="E284" s="3"/>
      <c r="F284" s="2"/>
      <c r="G284" s="4"/>
      <c r="H284" s="5"/>
      <c r="I284" s="6"/>
      <c r="J284" s="7"/>
      <c r="K284" s="6"/>
      <c r="L284" s="6"/>
      <c r="M284" s="6"/>
      <c r="N284" s="58"/>
      <c r="O284" s="2"/>
      <c r="P284" s="2"/>
      <c r="Q284" s="2"/>
      <c r="R284" s="2"/>
      <c r="S284" s="2"/>
      <c r="T284" s="2"/>
      <c r="U284" s="2"/>
      <c r="V284" s="2"/>
      <c r="W284" s="2"/>
      <c r="X284" s="2"/>
      <c r="Y284" s="2"/>
      <c r="Z284" s="2"/>
      <c r="AA284" s="2"/>
    </row>
    <row r="285" spans="1:27" ht="23.25" customHeight="1" x14ac:dyDescent="0.35">
      <c r="A285" s="2"/>
      <c r="B285" s="2"/>
      <c r="C285" s="2"/>
      <c r="D285" s="2"/>
      <c r="E285" s="3"/>
      <c r="F285" s="2"/>
      <c r="G285" s="4"/>
      <c r="H285" s="5"/>
      <c r="I285" s="6"/>
      <c r="J285" s="7"/>
      <c r="K285" s="6"/>
      <c r="L285" s="6"/>
      <c r="M285" s="6"/>
      <c r="N285" s="58"/>
      <c r="O285" s="2"/>
      <c r="P285" s="2"/>
      <c r="Q285" s="2"/>
      <c r="R285" s="2"/>
      <c r="S285" s="2"/>
      <c r="T285" s="2"/>
      <c r="U285" s="2"/>
      <c r="V285" s="2"/>
      <c r="W285" s="2"/>
      <c r="X285" s="2"/>
      <c r="Y285" s="2"/>
      <c r="Z285" s="2"/>
      <c r="AA285" s="2"/>
    </row>
    <row r="286" spans="1:27" ht="23.25" customHeight="1" x14ac:dyDescent="0.35">
      <c r="A286" s="2"/>
      <c r="B286" s="2"/>
      <c r="C286" s="2"/>
      <c r="D286" s="2"/>
      <c r="E286" s="3"/>
      <c r="F286" s="2"/>
      <c r="G286" s="4"/>
      <c r="H286" s="5"/>
      <c r="I286" s="6"/>
      <c r="J286" s="7"/>
      <c r="K286" s="6"/>
      <c r="L286" s="6"/>
      <c r="M286" s="6"/>
      <c r="N286" s="58"/>
      <c r="O286" s="2"/>
      <c r="P286" s="2"/>
      <c r="Q286" s="2"/>
      <c r="R286" s="2"/>
      <c r="S286" s="2"/>
      <c r="T286" s="2"/>
      <c r="U286" s="2"/>
      <c r="V286" s="2"/>
      <c r="W286" s="2"/>
      <c r="X286" s="2"/>
      <c r="Y286" s="2"/>
      <c r="Z286" s="2"/>
      <c r="AA286" s="2"/>
    </row>
    <row r="287" spans="1:27" ht="23.25" customHeight="1" x14ac:dyDescent="0.35">
      <c r="A287" s="2"/>
      <c r="B287" s="2"/>
      <c r="C287" s="2"/>
      <c r="D287" s="2"/>
      <c r="E287" s="3"/>
      <c r="F287" s="2"/>
      <c r="G287" s="4"/>
      <c r="H287" s="5"/>
      <c r="I287" s="6"/>
      <c r="J287" s="7"/>
      <c r="K287" s="6"/>
      <c r="L287" s="6"/>
      <c r="M287" s="6"/>
      <c r="N287" s="58"/>
      <c r="O287" s="2"/>
      <c r="P287" s="2"/>
      <c r="Q287" s="2"/>
      <c r="R287" s="2"/>
      <c r="S287" s="2"/>
      <c r="T287" s="2"/>
      <c r="U287" s="2"/>
      <c r="V287" s="2"/>
      <c r="W287" s="2"/>
      <c r="X287" s="2"/>
      <c r="Y287" s="2"/>
      <c r="Z287" s="2"/>
      <c r="AA287" s="2"/>
    </row>
    <row r="288" spans="1:27" ht="23.25" customHeight="1" x14ac:dyDescent="0.35">
      <c r="A288" s="2"/>
      <c r="B288" s="2"/>
      <c r="C288" s="2"/>
      <c r="D288" s="2"/>
      <c r="E288" s="3"/>
      <c r="F288" s="2"/>
      <c r="G288" s="4"/>
      <c r="H288" s="5"/>
      <c r="I288" s="6"/>
      <c r="J288" s="7"/>
      <c r="K288" s="6"/>
      <c r="L288" s="6"/>
      <c r="M288" s="6"/>
      <c r="N288" s="58"/>
      <c r="O288" s="2"/>
      <c r="P288" s="2"/>
      <c r="Q288" s="2"/>
      <c r="R288" s="2"/>
      <c r="S288" s="2"/>
      <c r="T288" s="2"/>
      <c r="U288" s="2"/>
      <c r="V288" s="2"/>
      <c r="W288" s="2"/>
      <c r="X288" s="2"/>
      <c r="Y288" s="2"/>
      <c r="Z288" s="2"/>
      <c r="AA288" s="2"/>
    </row>
    <row r="289" spans="1:27" ht="23.25" customHeight="1" x14ac:dyDescent="0.35">
      <c r="A289" s="2"/>
      <c r="B289" s="2"/>
      <c r="C289" s="2"/>
      <c r="D289" s="2"/>
      <c r="E289" s="3"/>
      <c r="F289" s="2"/>
      <c r="G289" s="4"/>
      <c r="H289" s="5"/>
      <c r="I289" s="6"/>
      <c r="J289" s="7"/>
      <c r="K289" s="6"/>
      <c r="L289" s="6"/>
      <c r="M289" s="6"/>
      <c r="N289" s="58"/>
      <c r="O289" s="2"/>
      <c r="P289" s="2"/>
      <c r="Q289" s="2"/>
      <c r="R289" s="2"/>
      <c r="S289" s="2"/>
      <c r="T289" s="2"/>
      <c r="U289" s="2"/>
      <c r="V289" s="2"/>
      <c r="W289" s="2"/>
      <c r="X289" s="2"/>
      <c r="Y289" s="2"/>
      <c r="Z289" s="2"/>
      <c r="AA289" s="2"/>
    </row>
    <row r="290" spans="1:27" ht="23.25" customHeight="1" x14ac:dyDescent="0.35">
      <c r="A290" s="2"/>
      <c r="B290" s="2"/>
      <c r="C290" s="2"/>
      <c r="D290" s="2"/>
      <c r="E290" s="3"/>
      <c r="F290" s="2"/>
      <c r="G290" s="4"/>
      <c r="H290" s="5"/>
      <c r="I290" s="6"/>
      <c r="J290" s="7"/>
      <c r="K290" s="6"/>
      <c r="L290" s="6"/>
      <c r="M290" s="6"/>
      <c r="N290" s="58"/>
      <c r="O290" s="2"/>
      <c r="P290" s="2"/>
      <c r="Q290" s="2"/>
      <c r="R290" s="2"/>
      <c r="S290" s="2"/>
      <c r="T290" s="2"/>
      <c r="U290" s="2"/>
      <c r="V290" s="2"/>
      <c r="W290" s="2"/>
      <c r="X290" s="2"/>
      <c r="Y290" s="2"/>
      <c r="Z290" s="2"/>
      <c r="AA290" s="2"/>
    </row>
    <row r="291" spans="1:27" ht="23.25" customHeight="1" x14ac:dyDescent="0.35">
      <c r="A291" s="2"/>
      <c r="B291" s="2"/>
      <c r="C291" s="2"/>
      <c r="D291" s="2"/>
      <c r="E291" s="3"/>
      <c r="F291" s="2"/>
      <c r="G291" s="4"/>
      <c r="H291" s="5"/>
      <c r="I291" s="6"/>
      <c r="J291" s="7"/>
      <c r="K291" s="6"/>
      <c r="L291" s="6"/>
      <c r="M291" s="6"/>
      <c r="N291" s="58"/>
      <c r="O291" s="2"/>
      <c r="P291" s="2"/>
      <c r="Q291" s="2"/>
      <c r="R291" s="2"/>
      <c r="S291" s="2"/>
      <c r="T291" s="2"/>
      <c r="U291" s="2"/>
      <c r="V291" s="2"/>
      <c r="W291" s="2"/>
      <c r="X291" s="2"/>
      <c r="Y291" s="2"/>
      <c r="Z291" s="2"/>
      <c r="AA291" s="2"/>
    </row>
    <row r="292" spans="1:27" ht="23.25" customHeight="1" x14ac:dyDescent="0.35">
      <c r="A292" s="2"/>
      <c r="B292" s="2"/>
      <c r="C292" s="2"/>
      <c r="D292" s="2"/>
      <c r="E292" s="3"/>
      <c r="F292" s="2"/>
      <c r="G292" s="4"/>
      <c r="H292" s="5"/>
      <c r="I292" s="6"/>
      <c r="J292" s="7"/>
      <c r="K292" s="6"/>
      <c r="L292" s="6"/>
      <c r="M292" s="6"/>
      <c r="N292" s="58"/>
      <c r="O292" s="2"/>
      <c r="P292" s="2"/>
      <c r="Q292" s="2"/>
      <c r="R292" s="2"/>
      <c r="S292" s="2"/>
      <c r="T292" s="2"/>
      <c r="U292" s="2"/>
      <c r="V292" s="2"/>
      <c r="W292" s="2"/>
      <c r="X292" s="2"/>
      <c r="Y292" s="2"/>
      <c r="Z292" s="2"/>
      <c r="AA292" s="2"/>
    </row>
    <row r="293" spans="1:27" ht="23.25" customHeight="1" x14ac:dyDescent="0.35">
      <c r="A293" s="2"/>
      <c r="B293" s="2"/>
      <c r="C293" s="2"/>
      <c r="D293" s="2"/>
      <c r="E293" s="3"/>
      <c r="F293" s="2"/>
      <c r="G293" s="4"/>
      <c r="H293" s="5"/>
      <c r="I293" s="6"/>
      <c r="J293" s="7"/>
      <c r="K293" s="6"/>
      <c r="L293" s="6"/>
      <c r="M293" s="6"/>
      <c r="N293" s="58"/>
      <c r="O293" s="2"/>
      <c r="P293" s="2"/>
      <c r="Q293" s="2"/>
      <c r="R293" s="2"/>
      <c r="S293" s="2"/>
      <c r="T293" s="2"/>
      <c r="U293" s="2"/>
      <c r="V293" s="2"/>
      <c r="W293" s="2"/>
      <c r="X293" s="2"/>
      <c r="Y293" s="2"/>
      <c r="Z293" s="2"/>
      <c r="AA293" s="2"/>
    </row>
    <row r="294" spans="1:27" ht="23.25" customHeight="1" x14ac:dyDescent="0.35">
      <c r="A294" s="2"/>
      <c r="B294" s="2"/>
      <c r="C294" s="2"/>
      <c r="D294" s="2"/>
      <c r="E294" s="3"/>
      <c r="F294" s="2"/>
      <c r="G294" s="4"/>
      <c r="H294" s="5"/>
      <c r="I294" s="6"/>
      <c r="J294" s="7"/>
      <c r="K294" s="6"/>
      <c r="L294" s="6"/>
      <c r="M294" s="6"/>
      <c r="N294" s="58"/>
      <c r="O294" s="2"/>
      <c r="P294" s="2"/>
      <c r="Q294" s="2"/>
      <c r="R294" s="2"/>
      <c r="S294" s="2"/>
      <c r="T294" s="2"/>
      <c r="U294" s="2"/>
      <c r="V294" s="2"/>
      <c r="W294" s="2"/>
      <c r="X294" s="2"/>
      <c r="Y294" s="2"/>
      <c r="Z294" s="2"/>
      <c r="AA294" s="2"/>
    </row>
    <row r="295" spans="1:27" ht="23.25" customHeight="1" x14ac:dyDescent="0.35">
      <c r="A295" s="2"/>
      <c r="B295" s="2"/>
      <c r="C295" s="2"/>
      <c r="D295" s="2"/>
      <c r="E295" s="3"/>
      <c r="F295" s="2"/>
      <c r="G295" s="4"/>
      <c r="H295" s="5"/>
      <c r="I295" s="6"/>
      <c r="J295" s="7"/>
      <c r="K295" s="6"/>
      <c r="L295" s="6"/>
      <c r="M295" s="6"/>
      <c r="N295" s="58"/>
      <c r="O295" s="2"/>
      <c r="P295" s="2"/>
      <c r="Q295" s="2"/>
      <c r="R295" s="2"/>
      <c r="S295" s="2"/>
      <c r="T295" s="2"/>
      <c r="U295" s="2"/>
      <c r="V295" s="2"/>
      <c r="W295" s="2"/>
      <c r="X295" s="2"/>
      <c r="Y295" s="2"/>
      <c r="Z295" s="2"/>
      <c r="AA295" s="2"/>
    </row>
    <row r="296" spans="1:27" ht="23.25" customHeight="1" x14ac:dyDescent="0.35">
      <c r="A296" s="2"/>
      <c r="B296" s="2"/>
      <c r="C296" s="2"/>
      <c r="D296" s="2"/>
      <c r="E296" s="3"/>
      <c r="F296" s="2"/>
      <c r="G296" s="4"/>
      <c r="H296" s="5"/>
      <c r="I296" s="6"/>
      <c r="J296" s="7"/>
      <c r="K296" s="6"/>
      <c r="L296" s="6"/>
      <c r="M296" s="6"/>
      <c r="N296" s="58"/>
      <c r="O296" s="2"/>
      <c r="P296" s="2"/>
      <c r="Q296" s="2"/>
      <c r="R296" s="2"/>
      <c r="S296" s="2"/>
      <c r="T296" s="2"/>
      <c r="U296" s="2"/>
      <c r="V296" s="2"/>
      <c r="W296" s="2"/>
      <c r="X296" s="2"/>
      <c r="Y296" s="2"/>
      <c r="Z296" s="2"/>
      <c r="AA296" s="2"/>
    </row>
    <row r="297" spans="1:27" ht="23.25" customHeight="1" x14ac:dyDescent="0.35">
      <c r="A297" s="2"/>
      <c r="B297" s="2"/>
      <c r="C297" s="2"/>
      <c r="D297" s="2"/>
      <c r="E297" s="3"/>
      <c r="F297" s="2"/>
      <c r="G297" s="4"/>
      <c r="H297" s="5"/>
      <c r="I297" s="6"/>
      <c r="J297" s="7"/>
      <c r="K297" s="6"/>
      <c r="L297" s="6"/>
      <c r="M297" s="6"/>
      <c r="N297" s="58"/>
      <c r="O297" s="2"/>
      <c r="P297" s="2"/>
      <c r="Q297" s="2"/>
      <c r="R297" s="2"/>
      <c r="S297" s="2"/>
      <c r="T297" s="2"/>
      <c r="U297" s="2"/>
      <c r="V297" s="2"/>
      <c r="W297" s="2"/>
      <c r="X297" s="2"/>
      <c r="Y297" s="2"/>
      <c r="Z297" s="2"/>
      <c r="AA297" s="2"/>
    </row>
    <row r="298" spans="1:27" ht="23.25" customHeight="1" x14ac:dyDescent="0.35">
      <c r="A298" s="2"/>
      <c r="B298" s="2"/>
      <c r="C298" s="2"/>
      <c r="D298" s="2"/>
      <c r="E298" s="3"/>
      <c r="F298" s="2"/>
      <c r="G298" s="4"/>
      <c r="H298" s="5"/>
      <c r="I298" s="6"/>
      <c r="J298" s="7"/>
      <c r="K298" s="6"/>
      <c r="L298" s="6"/>
      <c r="M298" s="6"/>
      <c r="N298" s="58"/>
      <c r="O298" s="2"/>
      <c r="P298" s="2"/>
      <c r="Q298" s="2"/>
      <c r="R298" s="2"/>
      <c r="S298" s="2"/>
      <c r="T298" s="2"/>
      <c r="U298" s="2"/>
      <c r="V298" s="2"/>
      <c r="W298" s="2"/>
      <c r="X298" s="2"/>
      <c r="Y298" s="2"/>
      <c r="Z298" s="2"/>
      <c r="AA298" s="2"/>
    </row>
    <row r="299" spans="1:27" ht="23.25" customHeight="1" x14ac:dyDescent="0.35">
      <c r="A299" s="2"/>
      <c r="B299" s="2"/>
      <c r="C299" s="2"/>
      <c r="D299" s="2"/>
      <c r="E299" s="3"/>
      <c r="F299" s="2"/>
      <c r="G299" s="4"/>
      <c r="H299" s="5"/>
      <c r="I299" s="6"/>
      <c r="J299" s="7"/>
      <c r="K299" s="6"/>
      <c r="L299" s="6"/>
      <c r="M299" s="6"/>
      <c r="N299" s="58"/>
      <c r="O299" s="2"/>
      <c r="P299" s="2"/>
      <c r="Q299" s="2"/>
      <c r="R299" s="2"/>
      <c r="S299" s="2"/>
      <c r="T299" s="2"/>
      <c r="U299" s="2"/>
      <c r="V299" s="2"/>
      <c r="W299" s="2"/>
      <c r="X299" s="2"/>
      <c r="Y299" s="2"/>
      <c r="Z299" s="2"/>
      <c r="AA299" s="2"/>
    </row>
    <row r="300" spans="1:27" ht="23.25" customHeight="1" x14ac:dyDescent="0.35">
      <c r="A300" s="2"/>
      <c r="B300" s="2"/>
      <c r="C300" s="2"/>
      <c r="D300" s="2"/>
      <c r="E300" s="3"/>
      <c r="F300" s="2"/>
      <c r="G300" s="4"/>
      <c r="H300" s="5"/>
      <c r="I300" s="6"/>
      <c r="J300" s="7"/>
      <c r="K300" s="6"/>
      <c r="L300" s="6"/>
      <c r="M300" s="6"/>
      <c r="N300" s="58"/>
      <c r="O300" s="2"/>
      <c r="P300" s="2"/>
      <c r="Q300" s="2"/>
      <c r="R300" s="2"/>
      <c r="S300" s="2"/>
      <c r="T300" s="2"/>
      <c r="U300" s="2"/>
      <c r="V300" s="2"/>
      <c r="W300" s="2"/>
      <c r="X300" s="2"/>
      <c r="Y300" s="2"/>
      <c r="Z300" s="2"/>
      <c r="AA300" s="2"/>
    </row>
    <row r="301" spans="1:27" ht="23.25" customHeight="1" x14ac:dyDescent="0.35">
      <c r="A301" s="2"/>
      <c r="B301" s="2"/>
      <c r="C301" s="2"/>
      <c r="D301" s="2"/>
      <c r="E301" s="3"/>
      <c r="F301" s="2"/>
      <c r="G301" s="4"/>
      <c r="H301" s="5"/>
      <c r="I301" s="6"/>
      <c r="J301" s="7"/>
      <c r="K301" s="6"/>
      <c r="L301" s="6"/>
      <c r="M301" s="6"/>
      <c r="N301" s="58"/>
      <c r="O301" s="2"/>
      <c r="P301" s="2"/>
      <c r="Q301" s="2"/>
      <c r="R301" s="2"/>
      <c r="S301" s="2"/>
      <c r="T301" s="2"/>
      <c r="U301" s="2"/>
      <c r="V301" s="2"/>
      <c r="W301" s="2"/>
      <c r="X301" s="2"/>
      <c r="Y301" s="2"/>
      <c r="Z301" s="2"/>
      <c r="AA301" s="2"/>
    </row>
    <row r="302" spans="1:27" ht="23.25" customHeight="1" x14ac:dyDescent="0.35">
      <c r="A302" s="2"/>
      <c r="B302" s="2"/>
      <c r="C302" s="2"/>
      <c r="D302" s="2"/>
      <c r="E302" s="3"/>
      <c r="F302" s="2"/>
      <c r="G302" s="4"/>
      <c r="H302" s="5"/>
      <c r="I302" s="6"/>
      <c r="J302" s="7"/>
      <c r="K302" s="6"/>
      <c r="L302" s="6"/>
      <c r="M302" s="6"/>
      <c r="N302" s="58"/>
      <c r="O302" s="2"/>
      <c r="P302" s="2"/>
      <c r="Q302" s="2"/>
      <c r="R302" s="2"/>
      <c r="S302" s="2"/>
      <c r="T302" s="2"/>
      <c r="U302" s="2"/>
      <c r="V302" s="2"/>
      <c r="W302" s="2"/>
      <c r="X302" s="2"/>
      <c r="Y302" s="2"/>
      <c r="Z302" s="2"/>
      <c r="AA302" s="2"/>
    </row>
    <row r="303" spans="1:27" ht="23.25" customHeight="1" x14ac:dyDescent="0.35">
      <c r="A303" s="2"/>
      <c r="B303" s="2"/>
      <c r="C303" s="2"/>
      <c r="D303" s="2"/>
      <c r="E303" s="3"/>
      <c r="F303" s="2"/>
      <c r="G303" s="4"/>
      <c r="H303" s="5"/>
      <c r="I303" s="6"/>
      <c r="J303" s="7"/>
      <c r="K303" s="6"/>
      <c r="L303" s="6"/>
      <c r="M303" s="6"/>
      <c r="N303" s="58"/>
      <c r="O303" s="2"/>
      <c r="P303" s="2"/>
      <c r="Q303" s="2"/>
      <c r="R303" s="2"/>
      <c r="S303" s="2"/>
      <c r="T303" s="2"/>
      <c r="U303" s="2"/>
      <c r="V303" s="2"/>
      <c r="W303" s="2"/>
      <c r="X303" s="2"/>
      <c r="Y303" s="2"/>
      <c r="Z303" s="2"/>
      <c r="AA303" s="2"/>
    </row>
    <row r="304" spans="1:27" ht="23.25" customHeight="1" x14ac:dyDescent="0.35">
      <c r="A304" s="2"/>
      <c r="B304" s="2"/>
      <c r="C304" s="2"/>
      <c r="D304" s="2"/>
      <c r="E304" s="3"/>
      <c r="F304" s="2"/>
      <c r="G304" s="4"/>
      <c r="H304" s="5"/>
      <c r="I304" s="6"/>
      <c r="J304" s="7"/>
      <c r="K304" s="6"/>
      <c r="L304" s="6"/>
      <c r="M304" s="6"/>
      <c r="N304" s="58"/>
      <c r="O304" s="2"/>
      <c r="P304" s="2"/>
      <c r="Q304" s="2"/>
      <c r="R304" s="2"/>
      <c r="S304" s="2"/>
      <c r="T304" s="2"/>
      <c r="U304" s="2"/>
      <c r="V304" s="2"/>
      <c r="W304" s="2"/>
      <c r="X304" s="2"/>
      <c r="Y304" s="2"/>
      <c r="Z304" s="2"/>
      <c r="AA304" s="2"/>
    </row>
    <row r="305" spans="1:27" ht="23.25" customHeight="1" x14ac:dyDescent="0.35">
      <c r="A305" s="2"/>
      <c r="B305" s="2"/>
      <c r="C305" s="2"/>
      <c r="D305" s="2"/>
      <c r="E305" s="3"/>
      <c r="F305" s="2"/>
      <c r="G305" s="4"/>
      <c r="H305" s="5"/>
      <c r="I305" s="6"/>
      <c r="J305" s="7"/>
      <c r="K305" s="6"/>
      <c r="L305" s="6"/>
      <c r="M305" s="6"/>
      <c r="N305" s="58"/>
      <c r="O305" s="2"/>
      <c r="P305" s="2"/>
      <c r="Q305" s="2"/>
      <c r="R305" s="2"/>
      <c r="S305" s="2"/>
      <c r="T305" s="2"/>
      <c r="U305" s="2"/>
      <c r="V305" s="2"/>
      <c r="W305" s="2"/>
      <c r="X305" s="2"/>
      <c r="Y305" s="2"/>
      <c r="Z305" s="2"/>
      <c r="AA305" s="2"/>
    </row>
    <row r="306" spans="1:27" ht="23.25" customHeight="1" x14ac:dyDescent="0.35">
      <c r="A306" s="2"/>
      <c r="B306" s="2"/>
      <c r="C306" s="2"/>
      <c r="D306" s="2"/>
      <c r="E306" s="3"/>
      <c r="F306" s="2"/>
      <c r="G306" s="4"/>
      <c r="H306" s="5"/>
      <c r="I306" s="6"/>
      <c r="J306" s="7"/>
      <c r="K306" s="6"/>
      <c r="L306" s="6"/>
      <c r="M306" s="6"/>
      <c r="N306" s="58"/>
      <c r="O306" s="2"/>
      <c r="P306" s="2"/>
      <c r="Q306" s="2"/>
      <c r="R306" s="2"/>
      <c r="S306" s="2"/>
      <c r="T306" s="2"/>
      <c r="U306" s="2"/>
      <c r="V306" s="2"/>
      <c r="W306" s="2"/>
      <c r="X306" s="2"/>
      <c r="Y306" s="2"/>
      <c r="Z306" s="2"/>
      <c r="AA306" s="2"/>
    </row>
    <row r="307" spans="1:27" ht="23.25" customHeight="1" x14ac:dyDescent="0.35">
      <c r="A307" s="2"/>
      <c r="B307" s="2"/>
      <c r="C307" s="2"/>
      <c r="D307" s="2"/>
      <c r="E307" s="3"/>
      <c r="F307" s="2"/>
      <c r="G307" s="4"/>
      <c r="H307" s="5"/>
      <c r="I307" s="6"/>
      <c r="J307" s="7"/>
      <c r="K307" s="6"/>
      <c r="L307" s="6"/>
      <c r="M307" s="6"/>
      <c r="N307" s="58"/>
      <c r="O307" s="2"/>
      <c r="P307" s="2"/>
      <c r="Q307" s="2"/>
      <c r="R307" s="2"/>
      <c r="S307" s="2"/>
      <c r="T307" s="2"/>
      <c r="U307" s="2"/>
      <c r="V307" s="2"/>
      <c r="W307" s="2"/>
      <c r="X307" s="2"/>
      <c r="Y307" s="2"/>
      <c r="Z307" s="2"/>
      <c r="AA307" s="2"/>
    </row>
    <row r="308" spans="1:27" ht="23.25" customHeight="1" x14ac:dyDescent="0.35">
      <c r="A308" s="2"/>
      <c r="B308" s="2"/>
      <c r="C308" s="2"/>
      <c r="D308" s="2"/>
      <c r="E308" s="3"/>
      <c r="F308" s="2"/>
      <c r="G308" s="4"/>
      <c r="H308" s="5"/>
      <c r="I308" s="6"/>
      <c r="J308" s="7"/>
      <c r="K308" s="6"/>
      <c r="L308" s="6"/>
      <c r="M308" s="6"/>
      <c r="N308" s="58"/>
      <c r="O308" s="2"/>
      <c r="P308" s="2"/>
      <c r="Q308" s="2"/>
      <c r="R308" s="2"/>
      <c r="S308" s="2"/>
      <c r="T308" s="2"/>
      <c r="U308" s="2"/>
      <c r="V308" s="2"/>
      <c r="W308" s="2"/>
      <c r="X308" s="2"/>
      <c r="Y308" s="2"/>
      <c r="Z308" s="2"/>
      <c r="AA308" s="2"/>
    </row>
    <row r="309" spans="1:27" ht="23.25" customHeight="1" x14ac:dyDescent="0.35">
      <c r="A309" s="2"/>
      <c r="B309" s="2"/>
      <c r="C309" s="2"/>
      <c r="D309" s="2"/>
      <c r="E309" s="3"/>
      <c r="F309" s="2"/>
      <c r="G309" s="4"/>
      <c r="H309" s="5"/>
      <c r="I309" s="6"/>
      <c r="J309" s="7"/>
      <c r="K309" s="6"/>
      <c r="L309" s="6"/>
      <c r="M309" s="6"/>
      <c r="N309" s="58"/>
      <c r="O309" s="2"/>
      <c r="P309" s="2"/>
      <c r="Q309" s="2"/>
      <c r="R309" s="2"/>
      <c r="S309" s="2"/>
      <c r="T309" s="2"/>
      <c r="U309" s="2"/>
      <c r="V309" s="2"/>
      <c r="W309" s="2"/>
      <c r="X309" s="2"/>
      <c r="Y309" s="2"/>
      <c r="Z309" s="2"/>
      <c r="AA309" s="2"/>
    </row>
    <row r="310" spans="1:27" ht="23.25" customHeight="1" x14ac:dyDescent="0.35">
      <c r="A310" s="2"/>
      <c r="B310" s="2"/>
      <c r="C310" s="2"/>
      <c r="D310" s="2"/>
      <c r="E310" s="3"/>
      <c r="F310" s="2"/>
      <c r="G310" s="4"/>
      <c r="H310" s="5"/>
      <c r="I310" s="6"/>
      <c r="J310" s="7"/>
      <c r="K310" s="6"/>
      <c r="L310" s="6"/>
      <c r="M310" s="6"/>
      <c r="N310" s="58"/>
      <c r="O310" s="2"/>
      <c r="P310" s="2"/>
      <c r="Q310" s="2"/>
      <c r="R310" s="2"/>
      <c r="S310" s="2"/>
      <c r="T310" s="2"/>
      <c r="U310" s="2"/>
      <c r="V310" s="2"/>
      <c r="W310" s="2"/>
      <c r="X310" s="2"/>
      <c r="Y310" s="2"/>
      <c r="Z310" s="2"/>
      <c r="AA310" s="2"/>
    </row>
    <row r="311" spans="1:27" ht="23.25" customHeight="1" x14ac:dyDescent="0.35">
      <c r="A311" s="2"/>
      <c r="B311" s="2"/>
      <c r="C311" s="2"/>
      <c r="D311" s="2"/>
      <c r="E311" s="3"/>
      <c r="F311" s="2"/>
      <c r="G311" s="4"/>
      <c r="H311" s="5"/>
      <c r="I311" s="6"/>
      <c r="J311" s="7"/>
      <c r="K311" s="6"/>
      <c r="L311" s="6"/>
      <c r="M311" s="6"/>
      <c r="N311" s="58"/>
      <c r="O311" s="2"/>
      <c r="P311" s="2"/>
      <c r="Q311" s="2"/>
      <c r="R311" s="2"/>
      <c r="S311" s="2"/>
      <c r="T311" s="2"/>
      <c r="U311" s="2"/>
      <c r="V311" s="2"/>
      <c r="W311" s="2"/>
      <c r="X311" s="2"/>
      <c r="Y311" s="2"/>
      <c r="Z311" s="2"/>
      <c r="AA311" s="2"/>
    </row>
    <row r="312" spans="1:27" ht="23.25" customHeight="1" x14ac:dyDescent="0.35">
      <c r="A312" s="2"/>
      <c r="B312" s="2"/>
      <c r="C312" s="2"/>
      <c r="D312" s="2"/>
      <c r="E312" s="3"/>
      <c r="F312" s="2"/>
      <c r="G312" s="4"/>
      <c r="H312" s="5"/>
      <c r="I312" s="6"/>
      <c r="J312" s="7"/>
      <c r="K312" s="6"/>
      <c r="L312" s="6"/>
      <c r="M312" s="6"/>
      <c r="N312" s="58"/>
      <c r="O312" s="2"/>
      <c r="P312" s="2"/>
      <c r="Q312" s="2"/>
      <c r="R312" s="2"/>
      <c r="S312" s="2"/>
      <c r="T312" s="2"/>
      <c r="U312" s="2"/>
      <c r="V312" s="2"/>
      <c r="W312" s="2"/>
      <c r="X312" s="2"/>
      <c r="Y312" s="2"/>
      <c r="Z312" s="2"/>
      <c r="AA312" s="2"/>
    </row>
    <row r="313" spans="1:27" ht="23.25" customHeight="1" x14ac:dyDescent="0.35">
      <c r="A313" s="2"/>
      <c r="B313" s="2"/>
      <c r="C313" s="2"/>
      <c r="D313" s="2"/>
      <c r="E313" s="3"/>
      <c r="F313" s="2"/>
      <c r="G313" s="4"/>
      <c r="H313" s="5"/>
      <c r="I313" s="6"/>
      <c r="J313" s="7"/>
      <c r="K313" s="6"/>
      <c r="L313" s="6"/>
      <c r="M313" s="6"/>
      <c r="N313" s="58"/>
      <c r="O313" s="2"/>
      <c r="P313" s="2"/>
      <c r="Q313" s="2"/>
      <c r="R313" s="2"/>
      <c r="S313" s="2"/>
      <c r="T313" s="2"/>
      <c r="U313" s="2"/>
      <c r="V313" s="2"/>
      <c r="W313" s="2"/>
      <c r="X313" s="2"/>
      <c r="Y313" s="2"/>
      <c r="Z313" s="2"/>
      <c r="AA313" s="2"/>
    </row>
    <row r="314" spans="1:27" ht="23.25" customHeight="1" x14ac:dyDescent="0.35">
      <c r="A314" s="2"/>
      <c r="B314" s="2"/>
      <c r="C314" s="2"/>
      <c r="D314" s="2"/>
      <c r="E314" s="3"/>
      <c r="F314" s="2"/>
      <c r="G314" s="4"/>
      <c r="H314" s="5"/>
      <c r="I314" s="6"/>
      <c r="J314" s="7"/>
      <c r="K314" s="6"/>
      <c r="L314" s="6"/>
      <c r="M314" s="6"/>
      <c r="N314" s="58"/>
      <c r="O314" s="2"/>
      <c r="P314" s="2"/>
      <c r="Q314" s="2"/>
      <c r="R314" s="2"/>
      <c r="S314" s="2"/>
      <c r="T314" s="2"/>
      <c r="U314" s="2"/>
      <c r="V314" s="2"/>
      <c r="W314" s="2"/>
      <c r="X314" s="2"/>
      <c r="Y314" s="2"/>
      <c r="Z314" s="2"/>
      <c r="AA314" s="2"/>
    </row>
    <row r="315" spans="1:27" ht="23.25" customHeight="1" x14ac:dyDescent="0.35">
      <c r="A315" s="2"/>
      <c r="B315" s="2"/>
      <c r="C315" s="2"/>
      <c r="D315" s="2"/>
      <c r="E315" s="3"/>
      <c r="F315" s="2"/>
      <c r="G315" s="4"/>
      <c r="H315" s="5"/>
      <c r="I315" s="6"/>
      <c r="J315" s="7"/>
      <c r="K315" s="6"/>
      <c r="L315" s="6"/>
      <c r="M315" s="6"/>
      <c r="N315" s="58"/>
      <c r="O315" s="2"/>
      <c r="P315" s="2"/>
      <c r="Q315" s="2"/>
      <c r="R315" s="2"/>
      <c r="S315" s="2"/>
      <c r="T315" s="2"/>
      <c r="U315" s="2"/>
      <c r="V315" s="2"/>
      <c r="W315" s="2"/>
      <c r="X315" s="2"/>
      <c r="Y315" s="2"/>
      <c r="Z315" s="2"/>
      <c r="AA315" s="2"/>
    </row>
    <row r="316" spans="1:27" ht="23.25" customHeight="1" x14ac:dyDescent="0.35">
      <c r="A316" s="2"/>
      <c r="B316" s="2"/>
      <c r="C316" s="2"/>
      <c r="D316" s="2"/>
      <c r="E316" s="3"/>
      <c r="F316" s="2"/>
      <c r="G316" s="4"/>
      <c r="H316" s="5"/>
      <c r="I316" s="6"/>
      <c r="J316" s="7"/>
      <c r="K316" s="6"/>
      <c r="L316" s="6"/>
      <c r="M316" s="6"/>
      <c r="N316" s="58"/>
      <c r="O316" s="2"/>
      <c r="P316" s="2"/>
      <c r="Q316" s="2"/>
      <c r="R316" s="2"/>
      <c r="S316" s="2"/>
      <c r="T316" s="2"/>
      <c r="U316" s="2"/>
      <c r="V316" s="2"/>
      <c r="W316" s="2"/>
      <c r="X316" s="2"/>
      <c r="Y316" s="2"/>
      <c r="Z316" s="2"/>
      <c r="AA316" s="2"/>
    </row>
    <row r="317" spans="1:27" ht="23.25" customHeight="1" x14ac:dyDescent="0.35">
      <c r="A317" s="2"/>
      <c r="B317" s="2"/>
      <c r="C317" s="2"/>
      <c r="D317" s="2"/>
      <c r="E317" s="3"/>
      <c r="F317" s="2"/>
      <c r="G317" s="4"/>
      <c r="H317" s="5"/>
      <c r="I317" s="6"/>
      <c r="J317" s="7"/>
      <c r="K317" s="6"/>
      <c r="L317" s="6"/>
      <c r="M317" s="6"/>
      <c r="N317" s="58"/>
      <c r="O317" s="2"/>
      <c r="P317" s="2"/>
      <c r="Q317" s="2"/>
      <c r="R317" s="2"/>
      <c r="S317" s="2"/>
      <c r="T317" s="2"/>
      <c r="U317" s="2"/>
      <c r="V317" s="2"/>
      <c r="W317" s="2"/>
      <c r="X317" s="2"/>
      <c r="Y317" s="2"/>
      <c r="Z317" s="2"/>
      <c r="AA317" s="2"/>
    </row>
    <row r="318" spans="1:27" ht="23.25" customHeight="1" x14ac:dyDescent="0.35">
      <c r="A318" s="2"/>
      <c r="B318" s="2"/>
      <c r="C318" s="2"/>
      <c r="D318" s="2"/>
      <c r="E318" s="3"/>
      <c r="F318" s="2"/>
      <c r="G318" s="4"/>
      <c r="H318" s="5"/>
      <c r="I318" s="6"/>
      <c r="J318" s="7"/>
      <c r="K318" s="6"/>
      <c r="L318" s="6"/>
      <c r="M318" s="6"/>
      <c r="N318" s="58"/>
      <c r="O318" s="2"/>
      <c r="P318" s="2"/>
      <c r="Q318" s="2"/>
      <c r="R318" s="2"/>
      <c r="S318" s="2"/>
      <c r="T318" s="2"/>
      <c r="U318" s="2"/>
      <c r="V318" s="2"/>
      <c r="W318" s="2"/>
      <c r="X318" s="2"/>
      <c r="Y318" s="2"/>
      <c r="Z318" s="2"/>
      <c r="AA318" s="2"/>
    </row>
    <row r="319" spans="1:27" ht="23.25" customHeight="1" x14ac:dyDescent="0.35">
      <c r="A319" s="2"/>
      <c r="B319" s="2"/>
      <c r="C319" s="2"/>
      <c r="D319" s="2"/>
      <c r="E319" s="3"/>
      <c r="F319" s="2"/>
      <c r="G319" s="4"/>
      <c r="H319" s="5"/>
      <c r="I319" s="6"/>
      <c r="J319" s="7"/>
      <c r="K319" s="6"/>
      <c r="L319" s="6"/>
      <c r="M319" s="6"/>
      <c r="N319" s="58"/>
      <c r="O319" s="2"/>
      <c r="P319" s="2"/>
      <c r="Q319" s="2"/>
      <c r="R319" s="2"/>
      <c r="S319" s="2"/>
      <c r="T319" s="2"/>
      <c r="U319" s="2"/>
      <c r="V319" s="2"/>
      <c r="W319" s="2"/>
      <c r="X319" s="2"/>
      <c r="Y319" s="2"/>
      <c r="Z319" s="2"/>
      <c r="AA319" s="2"/>
    </row>
    <row r="320" spans="1:27" ht="23.25" customHeight="1" x14ac:dyDescent="0.35">
      <c r="A320" s="2"/>
      <c r="B320" s="2"/>
      <c r="C320" s="2"/>
      <c r="D320" s="2"/>
      <c r="E320" s="3"/>
      <c r="F320" s="2"/>
      <c r="G320" s="4"/>
      <c r="H320" s="5"/>
      <c r="I320" s="6"/>
      <c r="J320" s="7"/>
      <c r="K320" s="6"/>
      <c r="L320" s="6"/>
      <c r="M320" s="6"/>
      <c r="N320" s="58"/>
      <c r="O320" s="2"/>
      <c r="P320" s="2"/>
      <c r="Q320" s="2"/>
      <c r="R320" s="2"/>
      <c r="S320" s="2"/>
      <c r="T320" s="2"/>
      <c r="U320" s="2"/>
      <c r="V320" s="2"/>
      <c r="W320" s="2"/>
      <c r="X320" s="2"/>
      <c r="Y320" s="2"/>
      <c r="Z320" s="2"/>
      <c r="AA320" s="2"/>
    </row>
    <row r="321" spans="1:27" ht="23.25" customHeight="1" x14ac:dyDescent="0.35">
      <c r="A321" s="2"/>
      <c r="B321" s="2"/>
      <c r="C321" s="2"/>
      <c r="D321" s="2"/>
      <c r="E321" s="3"/>
      <c r="F321" s="2"/>
      <c r="G321" s="4"/>
      <c r="H321" s="5"/>
      <c r="I321" s="6"/>
      <c r="J321" s="7"/>
      <c r="K321" s="6"/>
      <c r="L321" s="6"/>
      <c r="M321" s="6"/>
      <c r="N321" s="58"/>
      <c r="O321" s="2"/>
      <c r="P321" s="2"/>
      <c r="Q321" s="2"/>
      <c r="R321" s="2"/>
      <c r="S321" s="2"/>
      <c r="T321" s="2"/>
      <c r="U321" s="2"/>
      <c r="V321" s="2"/>
      <c r="W321" s="2"/>
      <c r="X321" s="2"/>
      <c r="Y321" s="2"/>
      <c r="Z321" s="2"/>
      <c r="AA321" s="2"/>
    </row>
    <row r="322" spans="1:27" ht="23.25" customHeight="1" x14ac:dyDescent="0.35">
      <c r="A322" s="2"/>
      <c r="B322" s="2"/>
      <c r="C322" s="2"/>
      <c r="D322" s="2"/>
      <c r="E322" s="3"/>
      <c r="F322" s="2"/>
      <c r="G322" s="4"/>
      <c r="H322" s="5"/>
      <c r="I322" s="6"/>
      <c r="J322" s="7"/>
      <c r="K322" s="6"/>
      <c r="L322" s="6"/>
      <c r="M322" s="6"/>
      <c r="N322" s="58"/>
      <c r="O322" s="2"/>
      <c r="P322" s="2"/>
      <c r="Q322" s="2"/>
      <c r="R322" s="2"/>
      <c r="S322" s="2"/>
      <c r="T322" s="2"/>
      <c r="U322" s="2"/>
      <c r="V322" s="2"/>
      <c r="W322" s="2"/>
      <c r="X322" s="2"/>
      <c r="Y322" s="2"/>
      <c r="Z322" s="2"/>
      <c r="AA322" s="2"/>
    </row>
    <row r="323" spans="1:27" ht="23.25" customHeight="1" x14ac:dyDescent="0.35">
      <c r="A323" s="2"/>
      <c r="B323" s="2"/>
      <c r="C323" s="2"/>
      <c r="D323" s="2"/>
      <c r="E323" s="3"/>
      <c r="F323" s="2"/>
      <c r="G323" s="4"/>
      <c r="H323" s="5"/>
      <c r="I323" s="6"/>
      <c r="J323" s="7"/>
      <c r="K323" s="6"/>
      <c r="L323" s="6"/>
      <c r="M323" s="6"/>
      <c r="N323" s="58"/>
      <c r="O323" s="2"/>
      <c r="P323" s="2"/>
      <c r="Q323" s="2"/>
      <c r="R323" s="2"/>
      <c r="S323" s="2"/>
      <c r="T323" s="2"/>
      <c r="U323" s="2"/>
      <c r="V323" s="2"/>
      <c r="W323" s="2"/>
      <c r="X323" s="2"/>
      <c r="Y323" s="2"/>
      <c r="Z323" s="2"/>
      <c r="AA323" s="2"/>
    </row>
    <row r="324" spans="1:27" ht="23.25" customHeight="1" x14ac:dyDescent="0.35">
      <c r="A324" s="2"/>
      <c r="B324" s="2"/>
      <c r="C324" s="2"/>
      <c r="D324" s="2"/>
      <c r="E324" s="3"/>
      <c r="F324" s="2"/>
      <c r="G324" s="4"/>
      <c r="H324" s="5"/>
      <c r="I324" s="6"/>
      <c r="J324" s="7"/>
      <c r="K324" s="6"/>
      <c r="L324" s="6"/>
      <c r="M324" s="6"/>
      <c r="N324" s="58"/>
      <c r="O324" s="2"/>
      <c r="P324" s="2"/>
      <c r="Q324" s="2"/>
      <c r="R324" s="2"/>
      <c r="S324" s="2"/>
      <c r="T324" s="2"/>
      <c r="U324" s="2"/>
      <c r="V324" s="2"/>
      <c r="W324" s="2"/>
      <c r="X324" s="2"/>
      <c r="Y324" s="2"/>
      <c r="Z324" s="2"/>
      <c r="AA324" s="2"/>
    </row>
    <row r="325" spans="1:27" ht="23.25" customHeight="1" x14ac:dyDescent="0.35">
      <c r="A325" s="2"/>
      <c r="B325" s="2"/>
      <c r="C325" s="2"/>
      <c r="D325" s="2"/>
      <c r="E325" s="3"/>
      <c r="F325" s="2"/>
      <c r="G325" s="4"/>
      <c r="H325" s="5"/>
      <c r="I325" s="6"/>
      <c r="J325" s="7"/>
      <c r="K325" s="6"/>
      <c r="L325" s="6"/>
      <c r="M325" s="6"/>
      <c r="N325" s="58"/>
      <c r="O325" s="2"/>
      <c r="P325" s="2"/>
      <c r="Q325" s="2"/>
      <c r="R325" s="2"/>
      <c r="S325" s="2"/>
      <c r="T325" s="2"/>
      <c r="U325" s="2"/>
      <c r="V325" s="2"/>
      <c r="W325" s="2"/>
      <c r="X325" s="2"/>
      <c r="Y325" s="2"/>
      <c r="Z325" s="2"/>
      <c r="AA325" s="2"/>
    </row>
    <row r="326" spans="1:27" ht="23.25" customHeight="1" x14ac:dyDescent="0.35">
      <c r="A326" s="2"/>
      <c r="B326" s="2"/>
      <c r="C326" s="2"/>
      <c r="D326" s="2"/>
      <c r="E326" s="3"/>
      <c r="F326" s="2"/>
      <c r="G326" s="4"/>
      <c r="H326" s="5"/>
      <c r="I326" s="6"/>
      <c r="J326" s="7"/>
      <c r="K326" s="6"/>
      <c r="L326" s="6"/>
      <c r="M326" s="6"/>
      <c r="N326" s="58"/>
      <c r="O326" s="2"/>
      <c r="P326" s="2"/>
      <c r="Q326" s="2"/>
      <c r="R326" s="2"/>
      <c r="S326" s="2"/>
      <c r="T326" s="2"/>
      <c r="U326" s="2"/>
      <c r="V326" s="2"/>
      <c r="W326" s="2"/>
      <c r="X326" s="2"/>
      <c r="Y326" s="2"/>
      <c r="Z326" s="2"/>
      <c r="AA326" s="2"/>
    </row>
    <row r="327" spans="1:27" ht="23.25" customHeight="1" x14ac:dyDescent="0.35">
      <c r="A327" s="2"/>
      <c r="B327" s="2"/>
      <c r="C327" s="2"/>
      <c r="D327" s="2"/>
      <c r="E327" s="3"/>
      <c r="F327" s="2"/>
      <c r="G327" s="4"/>
      <c r="H327" s="5"/>
      <c r="I327" s="6"/>
      <c r="J327" s="7"/>
      <c r="K327" s="6"/>
      <c r="L327" s="6"/>
      <c r="M327" s="6"/>
      <c r="N327" s="58"/>
      <c r="O327" s="2"/>
      <c r="P327" s="2"/>
      <c r="Q327" s="2"/>
      <c r="R327" s="2"/>
      <c r="S327" s="2"/>
      <c r="T327" s="2"/>
      <c r="U327" s="2"/>
      <c r="V327" s="2"/>
      <c r="W327" s="2"/>
      <c r="X327" s="2"/>
      <c r="Y327" s="2"/>
      <c r="Z327" s="2"/>
      <c r="AA327" s="2"/>
    </row>
    <row r="328" spans="1:27" ht="23.25" customHeight="1" x14ac:dyDescent="0.35">
      <c r="A328" s="2"/>
      <c r="B328" s="2"/>
      <c r="C328" s="2"/>
      <c r="D328" s="2"/>
      <c r="E328" s="3"/>
      <c r="F328" s="2"/>
      <c r="G328" s="4"/>
      <c r="H328" s="5"/>
      <c r="I328" s="6"/>
      <c r="J328" s="7"/>
      <c r="K328" s="6"/>
      <c r="L328" s="6"/>
      <c r="M328" s="6"/>
      <c r="N328" s="58"/>
      <c r="O328" s="2"/>
      <c r="P328" s="2"/>
      <c r="Q328" s="2"/>
      <c r="R328" s="2"/>
      <c r="S328" s="2"/>
      <c r="T328" s="2"/>
      <c r="U328" s="2"/>
      <c r="V328" s="2"/>
      <c r="W328" s="2"/>
      <c r="X328" s="2"/>
      <c r="Y328" s="2"/>
      <c r="Z328" s="2"/>
      <c r="AA328" s="2"/>
    </row>
    <row r="329" spans="1:27" ht="23.25" customHeight="1" x14ac:dyDescent="0.35">
      <c r="A329" s="2"/>
      <c r="B329" s="2"/>
      <c r="C329" s="2"/>
      <c r="D329" s="2"/>
      <c r="E329" s="3"/>
      <c r="F329" s="2"/>
      <c r="G329" s="4"/>
      <c r="H329" s="5"/>
      <c r="I329" s="6"/>
      <c r="J329" s="7"/>
      <c r="K329" s="6"/>
      <c r="L329" s="6"/>
      <c r="M329" s="6"/>
      <c r="N329" s="58"/>
      <c r="O329" s="2"/>
      <c r="P329" s="2"/>
      <c r="Q329" s="2"/>
      <c r="R329" s="2"/>
      <c r="S329" s="2"/>
      <c r="T329" s="2"/>
      <c r="U329" s="2"/>
      <c r="V329" s="2"/>
      <c r="W329" s="2"/>
      <c r="X329" s="2"/>
      <c r="Y329" s="2"/>
      <c r="Z329" s="2"/>
      <c r="AA329" s="2"/>
    </row>
    <row r="330" spans="1:27" ht="23.25" customHeight="1" x14ac:dyDescent="0.35">
      <c r="A330" s="2"/>
      <c r="B330" s="2"/>
      <c r="C330" s="2"/>
      <c r="D330" s="2"/>
      <c r="E330" s="3"/>
      <c r="F330" s="2"/>
      <c r="G330" s="4"/>
      <c r="H330" s="5"/>
      <c r="I330" s="6"/>
      <c r="J330" s="7"/>
      <c r="K330" s="6"/>
      <c r="L330" s="6"/>
      <c r="M330" s="6"/>
      <c r="N330" s="58"/>
      <c r="O330" s="2"/>
      <c r="P330" s="2"/>
      <c r="Q330" s="2"/>
      <c r="R330" s="2"/>
      <c r="S330" s="2"/>
      <c r="T330" s="2"/>
      <c r="U330" s="2"/>
      <c r="V330" s="2"/>
      <c r="W330" s="2"/>
      <c r="X330" s="2"/>
      <c r="Y330" s="2"/>
      <c r="Z330" s="2"/>
      <c r="AA330" s="2"/>
    </row>
    <row r="331" spans="1:27" ht="23.25" customHeight="1" x14ac:dyDescent="0.35">
      <c r="A331" s="2"/>
      <c r="B331" s="2"/>
      <c r="C331" s="2"/>
      <c r="D331" s="2"/>
      <c r="E331" s="3"/>
      <c r="F331" s="2"/>
      <c r="G331" s="4"/>
      <c r="H331" s="5"/>
      <c r="I331" s="6"/>
      <c r="J331" s="7"/>
      <c r="K331" s="6"/>
      <c r="L331" s="6"/>
      <c r="M331" s="6"/>
      <c r="N331" s="58"/>
      <c r="O331" s="2"/>
      <c r="P331" s="2"/>
      <c r="Q331" s="2"/>
      <c r="R331" s="2"/>
      <c r="S331" s="2"/>
      <c r="T331" s="2"/>
      <c r="U331" s="2"/>
      <c r="V331" s="2"/>
      <c r="W331" s="2"/>
      <c r="X331" s="2"/>
      <c r="Y331" s="2"/>
      <c r="Z331" s="2"/>
      <c r="AA331" s="2"/>
    </row>
    <row r="332" spans="1:27" ht="23.25" customHeight="1" x14ac:dyDescent="0.35">
      <c r="A332" s="2"/>
      <c r="B332" s="2"/>
      <c r="C332" s="2"/>
      <c r="D332" s="2"/>
      <c r="E332" s="3"/>
      <c r="F332" s="2"/>
      <c r="G332" s="4"/>
      <c r="H332" s="5"/>
      <c r="I332" s="6"/>
      <c r="J332" s="7"/>
      <c r="K332" s="6"/>
      <c r="L332" s="6"/>
      <c r="M332" s="6"/>
      <c r="N332" s="58"/>
      <c r="O332" s="2"/>
      <c r="P332" s="2"/>
      <c r="Q332" s="2"/>
      <c r="R332" s="2"/>
      <c r="S332" s="2"/>
      <c r="T332" s="2"/>
      <c r="U332" s="2"/>
      <c r="V332" s="2"/>
      <c r="W332" s="2"/>
      <c r="X332" s="2"/>
      <c r="Y332" s="2"/>
      <c r="Z332" s="2"/>
      <c r="AA332" s="2"/>
    </row>
    <row r="333" spans="1:27" ht="23.25" customHeight="1" x14ac:dyDescent="0.35">
      <c r="A333" s="2"/>
      <c r="B333" s="2"/>
      <c r="C333" s="2"/>
      <c r="D333" s="2"/>
      <c r="E333" s="3"/>
      <c r="F333" s="2"/>
      <c r="G333" s="4"/>
      <c r="H333" s="5"/>
      <c r="I333" s="6"/>
      <c r="J333" s="7"/>
      <c r="K333" s="6"/>
      <c r="L333" s="6"/>
      <c r="M333" s="6"/>
      <c r="N333" s="58"/>
      <c r="O333" s="2"/>
      <c r="P333" s="2"/>
      <c r="Q333" s="2"/>
      <c r="R333" s="2"/>
      <c r="S333" s="2"/>
      <c r="T333" s="2"/>
      <c r="U333" s="2"/>
      <c r="V333" s="2"/>
      <c r="W333" s="2"/>
      <c r="X333" s="2"/>
      <c r="Y333" s="2"/>
      <c r="Z333" s="2"/>
      <c r="AA333" s="2"/>
    </row>
    <row r="334" spans="1:27" ht="23.25" customHeight="1" x14ac:dyDescent="0.35">
      <c r="A334" s="2"/>
      <c r="B334" s="2"/>
      <c r="C334" s="2"/>
      <c r="D334" s="2"/>
      <c r="E334" s="3"/>
      <c r="F334" s="2"/>
      <c r="G334" s="4"/>
      <c r="H334" s="5"/>
      <c r="I334" s="6"/>
      <c r="J334" s="7"/>
      <c r="K334" s="6"/>
      <c r="L334" s="6"/>
      <c r="M334" s="6"/>
      <c r="N334" s="58"/>
      <c r="O334" s="2"/>
      <c r="P334" s="2"/>
      <c r="Q334" s="2"/>
      <c r="R334" s="2"/>
      <c r="S334" s="2"/>
      <c r="T334" s="2"/>
      <c r="U334" s="2"/>
      <c r="V334" s="2"/>
      <c r="W334" s="2"/>
      <c r="X334" s="2"/>
      <c r="Y334" s="2"/>
      <c r="Z334" s="2"/>
      <c r="AA334" s="2"/>
    </row>
    <row r="335" spans="1:27" ht="23.25" customHeight="1" x14ac:dyDescent="0.35">
      <c r="A335" s="2"/>
      <c r="B335" s="2"/>
      <c r="C335" s="2"/>
      <c r="D335" s="2"/>
      <c r="E335" s="3"/>
      <c r="F335" s="2"/>
      <c r="G335" s="4"/>
      <c r="H335" s="5"/>
      <c r="I335" s="6"/>
      <c r="J335" s="7"/>
      <c r="K335" s="6"/>
      <c r="L335" s="6"/>
      <c r="M335" s="6"/>
      <c r="N335" s="58"/>
      <c r="O335" s="2"/>
      <c r="P335" s="2"/>
      <c r="Q335" s="2"/>
      <c r="R335" s="2"/>
      <c r="S335" s="2"/>
      <c r="T335" s="2"/>
      <c r="U335" s="2"/>
      <c r="V335" s="2"/>
      <c r="W335" s="2"/>
      <c r="X335" s="2"/>
      <c r="Y335" s="2"/>
      <c r="Z335" s="2"/>
      <c r="AA335" s="2"/>
    </row>
    <row r="336" spans="1:27" ht="23.25" customHeight="1" x14ac:dyDescent="0.35">
      <c r="A336" s="2"/>
      <c r="B336" s="2"/>
      <c r="C336" s="2"/>
      <c r="D336" s="2"/>
      <c r="E336" s="3"/>
      <c r="F336" s="2"/>
      <c r="G336" s="4"/>
      <c r="H336" s="5"/>
      <c r="I336" s="6"/>
      <c r="J336" s="7"/>
      <c r="K336" s="6"/>
      <c r="L336" s="6"/>
      <c r="M336" s="6"/>
      <c r="N336" s="58"/>
      <c r="O336" s="2"/>
      <c r="P336" s="2"/>
      <c r="Q336" s="2"/>
      <c r="R336" s="2"/>
      <c r="S336" s="2"/>
      <c r="T336" s="2"/>
      <c r="U336" s="2"/>
      <c r="V336" s="2"/>
      <c r="W336" s="2"/>
      <c r="X336" s="2"/>
      <c r="Y336" s="2"/>
      <c r="Z336" s="2"/>
      <c r="AA336" s="2"/>
    </row>
    <row r="337" spans="1:27" ht="23.25" customHeight="1" x14ac:dyDescent="0.35">
      <c r="A337" s="2"/>
      <c r="B337" s="2"/>
      <c r="C337" s="2"/>
      <c r="D337" s="2"/>
      <c r="E337" s="3"/>
      <c r="F337" s="2"/>
      <c r="G337" s="4"/>
      <c r="H337" s="5"/>
      <c r="I337" s="6"/>
      <c r="J337" s="7"/>
      <c r="K337" s="6"/>
      <c r="L337" s="6"/>
      <c r="M337" s="6"/>
      <c r="N337" s="58"/>
      <c r="O337" s="2"/>
      <c r="P337" s="2"/>
      <c r="Q337" s="2"/>
      <c r="R337" s="2"/>
      <c r="S337" s="2"/>
      <c r="T337" s="2"/>
      <c r="U337" s="2"/>
      <c r="V337" s="2"/>
      <c r="W337" s="2"/>
      <c r="X337" s="2"/>
      <c r="Y337" s="2"/>
      <c r="Z337" s="2"/>
      <c r="AA337" s="2"/>
    </row>
    <row r="338" spans="1:27" ht="23.25" customHeight="1" x14ac:dyDescent="0.35">
      <c r="A338" s="2"/>
      <c r="B338" s="2"/>
      <c r="C338" s="2"/>
      <c r="D338" s="2"/>
      <c r="E338" s="3"/>
      <c r="F338" s="2"/>
      <c r="G338" s="4"/>
      <c r="H338" s="5"/>
      <c r="I338" s="6"/>
      <c r="J338" s="7"/>
      <c r="K338" s="6"/>
      <c r="L338" s="6"/>
      <c r="M338" s="6"/>
      <c r="N338" s="58"/>
      <c r="O338" s="2"/>
      <c r="P338" s="2"/>
      <c r="Q338" s="2"/>
      <c r="R338" s="2"/>
      <c r="S338" s="2"/>
      <c r="T338" s="2"/>
      <c r="U338" s="2"/>
      <c r="V338" s="2"/>
      <c r="W338" s="2"/>
      <c r="X338" s="2"/>
      <c r="Y338" s="2"/>
      <c r="Z338" s="2"/>
      <c r="AA338" s="2"/>
    </row>
    <row r="339" spans="1:27" ht="23.25" customHeight="1" x14ac:dyDescent="0.35">
      <c r="A339" s="2"/>
      <c r="B339" s="2"/>
      <c r="C339" s="2"/>
      <c r="D339" s="2"/>
      <c r="E339" s="3"/>
      <c r="F339" s="2"/>
      <c r="G339" s="4"/>
      <c r="H339" s="5"/>
      <c r="I339" s="6"/>
      <c r="J339" s="7"/>
      <c r="K339" s="6"/>
      <c r="L339" s="6"/>
      <c r="M339" s="6"/>
      <c r="N339" s="58"/>
      <c r="O339" s="2"/>
      <c r="P339" s="2"/>
      <c r="Q339" s="2"/>
      <c r="R339" s="2"/>
      <c r="S339" s="2"/>
      <c r="T339" s="2"/>
      <c r="U339" s="2"/>
      <c r="V339" s="2"/>
      <c r="W339" s="2"/>
      <c r="X339" s="2"/>
      <c r="Y339" s="2"/>
      <c r="Z339" s="2"/>
      <c r="AA339" s="2"/>
    </row>
    <row r="340" spans="1:27" ht="23.25" customHeight="1" x14ac:dyDescent="0.35">
      <c r="A340" s="2"/>
      <c r="B340" s="2"/>
      <c r="C340" s="2"/>
      <c r="D340" s="2"/>
      <c r="E340" s="3"/>
      <c r="F340" s="2"/>
      <c r="G340" s="4"/>
      <c r="H340" s="5"/>
      <c r="I340" s="6"/>
      <c r="J340" s="7"/>
      <c r="K340" s="6"/>
      <c r="L340" s="6"/>
      <c r="M340" s="6"/>
      <c r="N340" s="58"/>
      <c r="O340" s="2"/>
      <c r="P340" s="2"/>
      <c r="Q340" s="2"/>
      <c r="R340" s="2"/>
      <c r="S340" s="2"/>
      <c r="T340" s="2"/>
      <c r="U340" s="2"/>
      <c r="V340" s="2"/>
      <c r="W340" s="2"/>
      <c r="X340" s="2"/>
      <c r="Y340" s="2"/>
      <c r="Z340" s="2"/>
      <c r="AA340" s="2"/>
    </row>
    <row r="341" spans="1:27" ht="23.25" customHeight="1" x14ac:dyDescent="0.35">
      <c r="A341" s="2"/>
      <c r="B341" s="2"/>
      <c r="C341" s="2"/>
      <c r="D341" s="2"/>
      <c r="E341" s="3"/>
      <c r="F341" s="2"/>
      <c r="G341" s="4"/>
      <c r="H341" s="5"/>
      <c r="I341" s="6"/>
      <c r="J341" s="7"/>
      <c r="K341" s="6"/>
      <c r="L341" s="6"/>
      <c r="M341" s="6"/>
      <c r="N341" s="58"/>
      <c r="O341" s="2"/>
      <c r="P341" s="2"/>
      <c r="Q341" s="2"/>
      <c r="R341" s="2"/>
      <c r="S341" s="2"/>
      <c r="T341" s="2"/>
      <c r="U341" s="2"/>
      <c r="V341" s="2"/>
      <c r="W341" s="2"/>
      <c r="X341" s="2"/>
      <c r="Y341" s="2"/>
      <c r="Z341" s="2"/>
      <c r="AA341" s="2"/>
    </row>
    <row r="342" spans="1:27" ht="23.25" customHeight="1" x14ac:dyDescent="0.35">
      <c r="A342" s="2"/>
      <c r="B342" s="2"/>
      <c r="C342" s="2"/>
      <c r="D342" s="2"/>
      <c r="E342" s="3"/>
      <c r="F342" s="2"/>
      <c r="G342" s="4"/>
      <c r="H342" s="5"/>
      <c r="I342" s="6"/>
      <c r="J342" s="7"/>
      <c r="K342" s="6"/>
      <c r="L342" s="6"/>
      <c r="M342" s="6"/>
      <c r="N342" s="58"/>
      <c r="O342" s="2"/>
      <c r="P342" s="2"/>
      <c r="Q342" s="2"/>
      <c r="R342" s="2"/>
      <c r="S342" s="2"/>
      <c r="T342" s="2"/>
      <c r="U342" s="2"/>
      <c r="V342" s="2"/>
      <c r="W342" s="2"/>
      <c r="X342" s="2"/>
      <c r="Y342" s="2"/>
      <c r="Z342" s="2"/>
      <c r="AA342" s="2"/>
    </row>
    <row r="343" spans="1:27" ht="23.25" customHeight="1" x14ac:dyDescent="0.35">
      <c r="A343" s="2"/>
      <c r="B343" s="2"/>
      <c r="C343" s="2"/>
      <c r="D343" s="2"/>
      <c r="E343" s="3"/>
      <c r="F343" s="2"/>
      <c r="G343" s="4"/>
      <c r="H343" s="5"/>
      <c r="I343" s="6"/>
      <c r="J343" s="7"/>
      <c r="K343" s="6"/>
      <c r="L343" s="6"/>
      <c r="M343" s="6"/>
      <c r="N343" s="58"/>
      <c r="O343" s="2"/>
      <c r="P343" s="2"/>
      <c r="Q343" s="2"/>
      <c r="R343" s="2"/>
      <c r="S343" s="2"/>
      <c r="T343" s="2"/>
      <c r="U343" s="2"/>
      <c r="V343" s="2"/>
      <c r="W343" s="2"/>
      <c r="X343" s="2"/>
      <c r="Y343" s="2"/>
      <c r="Z343" s="2"/>
      <c r="AA343" s="2"/>
    </row>
    <row r="344" spans="1:27" ht="23.25" customHeight="1" x14ac:dyDescent="0.35">
      <c r="A344" s="2"/>
      <c r="B344" s="2"/>
      <c r="C344" s="2"/>
      <c r="D344" s="2"/>
      <c r="E344" s="3"/>
      <c r="F344" s="2"/>
      <c r="G344" s="4"/>
      <c r="H344" s="5"/>
      <c r="I344" s="6"/>
      <c r="J344" s="7"/>
      <c r="K344" s="6"/>
      <c r="L344" s="6"/>
      <c r="M344" s="6"/>
      <c r="N344" s="58"/>
      <c r="O344" s="2"/>
      <c r="P344" s="2"/>
      <c r="Q344" s="2"/>
      <c r="R344" s="2"/>
      <c r="S344" s="2"/>
      <c r="T344" s="2"/>
      <c r="U344" s="2"/>
      <c r="V344" s="2"/>
      <c r="W344" s="2"/>
      <c r="X344" s="2"/>
      <c r="Y344" s="2"/>
      <c r="Z344" s="2"/>
      <c r="AA344" s="2"/>
    </row>
    <row r="345" spans="1:27" ht="23.25" customHeight="1" x14ac:dyDescent="0.35">
      <c r="A345" s="2"/>
      <c r="B345" s="2"/>
      <c r="C345" s="2"/>
      <c r="D345" s="2"/>
      <c r="E345" s="3"/>
      <c r="F345" s="2"/>
      <c r="G345" s="4"/>
      <c r="H345" s="5"/>
      <c r="I345" s="6"/>
      <c r="J345" s="7"/>
      <c r="K345" s="6"/>
      <c r="L345" s="6"/>
      <c r="M345" s="6"/>
      <c r="N345" s="58"/>
      <c r="O345" s="2"/>
      <c r="P345" s="2"/>
      <c r="Q345" s="2"/>
      <c r="R345" s="2"/>
      <c r="S345" s="2"/>
      <c r="T345" s="2"/>
      <c r="U345" s="2"/>
      <c r="V345" s="2"/>
      <c r="W345" s="2"/>
      <c r="X345" s="2"/>
      <c r="Y345" s="2"/>
      <c r="Z345" s="2"/>
      <c r="AA345" s="2"/>
    </row>
    <row r="346" spans="1:27" ht="23.25" customHeight="1" x14ac:dyDescent="0.35">
      <c r="A346" s="2"/>
      <c r="B346" s="2"/>
      <c r="C346" s="2"/>
      <c r="D346" s="2"/>
      <c r="E346" s="3"/>
      <c r="F346" s="2"/>
      <c r="G346" s="4"/>
      <c r="H346" s="5"/>
      <c r="I346" s="6"/>
      <c r="J346" s="7"/>
      <c r="K346" s="6"/>
      <c r="L346" s="6"/>
      <c r="M346" s="6"/>
      <c r="N346" s="58"/>
      <c r="O346" s="2"/>
      <c r="P346" s="2"/>
      <c r="Q346" s="2"/>
      <c r="R346" s="2"/>
      <c r="S346" s="2"/>
      <c r="T346" s="2"/>
      <c r="U346" s="2"/>
      <c r="V346" s="2"/>
      <c r="W346" s="2"/>
      <c r="X346" s="2"/>
      <c r="Y346" s="2"/>
      <c r="Z346" s="2"/>
      <c r="AA346" s="2"/>
    </row>
    <row r="347" spans="1:27" ht="23.25" customHeight="1" x14ac:dyDescent="0.35">
      <c r="A347" s="2"/>
      <c r="B347" s="2"/>
      <c r="C347" s="2"/>
      <c r="D347" s="2"/>
      <c r="E347" s="3"/>
      <c r="F347" s="2"/>
      <c r="G347" s="4"/>
      <c r="H347" s="5"/>
      <c r="I347" s="6"/>
      <c r="J347" s="7"/>
      <c r="K347" s="6"/>
      <c r="L347" s="6"/>
      <c r="M347" s="6"/>
      <c r="N347" s="58"/>
      <c r="O347" s="2"/>
      <c r="P347" s="2"/>
      <c r="Q347" s="2"/>
      <c r="R347" s="2"/>
      <c r="S347" s="2"/>
      <c r="T347" s="2"/>
      <c r="U347" s="2"/>
      <c r="V347" s="2"/>
      <c r="W347" s="2"/>
      <c r="X347" s="2"/>
      <c r="Y347" s="2"/>
      <c r="Z347" s="2"/>
      <c r="AA347" s="2"/>
    </row>
    <row r="348" spans="1:27" ht="23.25" customHeight="1" x14ac:dyDescent="0.35">
      <c r="A348" s="2"/>
      <c r="B348" s="2"/>
      <c r="C348" s="2"/>
      <c r="D348" s="2"/>
      <c r="E348" s="3"/>
      <c r="F348" s="2"/>
      <c r="G348" s="4"/>
      <c r="H348" s="5"/>
      <c r="I348" s="6"/>
      <c r="J348" s="7"/>
      <c r="K348" s="6"/>
      <c r="L348" s="6"/>
      <c r="M348" s="6"/>
      <c r="N348" s="58"/>
      <c r="O348" s="2"/>
      <c r="P348" s="2"/>
      <c r="Q348" s="2"/>
      <c r="R348" s="2"/>
      <c r="S348" s="2"/>
      <c r="T348" s="2"/>
      <c r="U348" s="2"/>
      <c r="V348" s="2"/>
      <c r="W348" s="2"/>
      <c r="X348" s="2"/>
      <c r="Y348" s="2"/>
      <c r="Z348" s="2"/>
      <c r="AA348" s="2"/>
    </row>
    <row r="349" spans="1:27" ht="23.25" customHeight="1" x14ac:dyDescent="0.35">
      <c r="A349" s="2"/>
      <c r="B349" s="2"/>
      <c r="C349" s="2"/>
      <c r="D349" s="2"/>
      <c r="E349" s="3"/>
      <c r="F349" s="2"/>
      <c r="G349" s="4"/>
      <c r="H349" s="5"/>
      <c r="I349" s="6"/>
      <c r="J349" s="7"/>
      <c r="K349" s="6"/>
      <c r="L349" s="6"/>
      <c r="M349" s="6"/>
      <c r="N349" s="58"/>
      <c r="O349" s="2"/>
      <c r="P349" s="2"/>
      <c r="Q349" s="2"/>
      <c r="R349" s="2"/>
      <c r="S349" s="2"/>
      <c r="T349" s="2"/>
      <c r="U349" s="2"/>
      <c r="V349" s="2"/>
      <c r="W349" s="2"/>
      <c r="X349" s="2"/>
      <c r="Y349" s="2"/>
      <c r="Z349" s="2"/>
      <c r="AA349" s="2"/>
    </row>
    <row r="350" spans="1:27" ht="23.25" customHeight="1" x14ac:dyDescent="0.35">
      <c r="A350" s="2"/>
      <c r="B350" s="2"/>
      <c r="C350" s="2"/>
      <c r="D350" s="2"/>
      <c r="E350" s="3"/>
      <c r="F350" s="2"/>
      <c r="G350" s="4"/>
      <c r="H350" s="5"/>
      <c r="I350" s="6"/>
      <c r="J350" s="7"/>
      <c r="K350" s="6"/>
      <c r="L350" s="6"/>
      <c r="M350" s="6"/>
      <c r="N350" s="58"/>
      <c r="O350" s="2"/>
      <c r="P350" s="2"/>
      <c r="Q350" s="2"/>
      <c r="R350" s="2"/>
      <c r="S350" s="2"/>
      <c r="T350" s="2"/>
      <c r="U350" s="2"/>
      <c r="V350" s="2"/>
      <c r="W350" s="2"/>
      <c r="X350" s="2"/>
      <c r="Y350" s="2"/>
      <c r="Z350" s="2"/>
      <c r="AA350" s="2"/>
    </row>
    <row r="351" spans="1:27" ht="23.25" customHeight="1" x14ac:dyDescent="0.35">
      <c r="A351" s="2"/>
      <c r="B351" s="2"/>
      <c r="C351" s="2"/>
      <c r="D351" s="2"/>
      <c r="E351" s="3"/>
      <c r="F351" s="2"/>
      <c r="G351" s="4"/>
      <c r="H351" s="5"/>
      <c r="I351" s="6"/>
      <c r="J351" s="7"/>
      <c r="K351" s="6"/>
      <c r="L351" s="6"/>
      <c r="M351" s="6"/>
      <c r="N351" s="58"/>
      <c r="O351" s="2"/>
      <c r="P351" s="2"/>
      <c r="Q351" s="2"/>
      <c r="R351" s="2"/>
      <c r="S351" s="2"/>
      <c r="T351" s="2"/>
      <c r="U351" s="2"/>
      <c r="V351" s="2"/>
      <c r="W351" s="2"/>
      <c r="X351" s="2"/>
      <c r="Y351" s="2"/>
      <c r="Z351" s="2"/>
      <c r="AA351" s="2"/>
    </row>
    <row r="352" spans="1:27" ht="23.25" customHeight="1" x14ac:dyDescent="0.35">
      <c r="A352" s="2"/>
      <c r="B352" s="2"/>
      <c r="C352" s="2"/>
      <c r="D352" s="2"/>
      <c r="E352" s="3"/>
      <c r="F352" s="2"/>
      <c r="G352" s="4"/>
      <c r="H352" s="5"/>
      <c r="I352" s="6"/>
      <c r="J352" s="7"/>
      <c r="K352" s="6"/>
      <c r="L352" s="6"/>
      <c r="M352" s="6"/>
      <c r="N352" s="58"/>
      <c r="O352" s="2"/>
      <c r="P352" s="2"/>
      <c r="Q352" s="2"/>
      <c r="R352" s="2"/>
      <c r="S352" s="2"/>
      <c r="T352" s="2"/>
      <c r="U352" s="2"/>
      <c r="V352" s="2"/>
      <c r="W352" s="2"/>
      <c r="X352" s="2"/>
      <c r="Y352" s="2"/>
      <c r="Z352" s="2"/>
      <c r="AA352" s="2"/>
    </row>
    <row r="353" spans="1:27" ht="23.25" customHeight="1" x14ac:dyDescent="0.35">
      <c r="A353" s="2"/>
      <c r="B353" s="2"/>
      <c r="C353" s="2"/>
      <c r="D353" s="2"/>
      <c r="E353" s="3"/>
      <c r="F353" s="2"/>
      <c r="G353" s="4"/>
      <c r="H353" s="5"/>
      <c r="I353" s="6"/>
      <c r="J353" s="7"/>
      <c r="K353" s="6"/>
      <c r="L353" s="6"/>
      <c r="M353" s="6"/>
      <c r="N353" s="58"/>
      <c r="O353" s="2"/>
      <c r="P353" s="2"/>
      <c r="Q353" s="2"/>
      <c r="R353" s="2"/>
      <c r="S353" s="2"/>
      <c r="T353" s="2"/>
      <c r="U353" s="2"/>
      <c r="V353" s="2"/>
      <c r="W353" s="2"/>
      <c r="X353" s="2"/>
      <c r="Y353" s="2"/>
      <c r="Z353" s="2"/>
      <c r="AA353" s="2"/>
    </row>
    <row r="354" spans="1:27" ht="23.25" customHeight="1" x14ac:dyDescent="0.35">
      <c r="A354" s="2"/>
      <c r="B354" s="2"/>
      <c r="C354" s="2"/>
      <c r="D354" s="2"/>
      <c r="E354" s="3"/>
      <c r="F354" s="2"/>
      <c r="G354" s="4"/>
      <c r="H354" s="5"/>
      <c r="I354" s="6"/>
      <c r="J354" s="7"/>
      <c r="K354" s="6"/>
      <c r="L354" s="6"/>
      <c r="M354" s="6"/>
      <c r="N354" s="58"/>
      <c r="O354" s="2"/>
      <c r="P354" s="2"/>
      <c r="Q354" s="2"/>
      <c r="R354" s="2"/>
      <c r="S354" s="2"/>
      <c r="T354" s="2"/>
      <c r="U354" s="2"/>
      <c r="V354" s="2"/>
      <c r="W354" s="2"/>
      <c r="X354" s="2"/>
      <c r="Y354" s="2"/>
      <c r="Z354" s="2"/>
      <c r="AA354" s="2"/>
    </row>
    <row r="355" spans="1:27" ht="23.25" customHeight="1" x14ac:dyDescent="0.35">
      <c r="A355" s="2"/>
      <c r="B355" s="2"/>
      <c r="C355" s="2"/>
      <c r="D355" s="2"/>
      <c r="E355" s="3"/>
      <c r="F355" s="2"/>
      <c r="G355" s="4"/>
      <c r="H355" s="5"/>
      <c r="I355" s="6"/>
      <c r="J355" s="7"/>
      <c r="K355" s="6"/>
      <c r="L355" s="6"/>
      <c r="M355" s="6"/>
      <c r="N355" s="58"/>
      <c r="O355" s="2"/>
      <c r="P355" s="2"/>
      <c r="Q355" s="2"/>
      <c r="R355" s="2"/>
      <c r="S355" s="2"/>
      <c r="T355" s="2"/>
      <c r="U355" s="2"/>
      <c r="V355" s="2"/>
      <c r="W355" s="2"/>
      <c r="X355" s="2"/>
      <c r="Y355" s="2"/>
      <c r="Z355" s="2"/>
      <c r="AA355" s="2"/>
    </row>
    <row r="356" spans="1:27" ht="23.25" customHeight="1" x14ac:dyDescent="0.35">
      <c r="A356" s="2"/>
      <c r="B356" s="2"/>
      <c r="C356" s="2"/>
      <c r="D356" s="2"/>
      <c r="E356" s="3"/>
      <c r="F356" s="2"/>
      <c r="G356" s="4"/>
      <c r="H356" s="5"/>
      <c r="I356" s="6"/>
      <c r="J356" s="7"/>
      <c r="K356" s="6"/>
      <c r="L356" s="6"/>
      <c r="M356" s="6"/>
      <c r="N356" s="58"/>
      <c r="O356" s="2"/>
      <c r="P356" s="2"/>
      <c r="Q356" s="2"/>
      <c r="R356" s="2"/>
      <c r="S356" s="2"/>
      <c r="T356" s="2"/>
      <c r="U356" s="2"/>
      <c r="V356" s="2"/>
      <c r="W356" s="2"/>
      <c r="X356" s="2"/>
      <c r="Y356" s="2"/>
      <c r="Z356" s="2"/>
      <c r="AA356" s="2"/>
    </row>
    <row r="357" spans="1:27" ht="23.25" customHeight="1" x14ac:dyDescent="0.35">
      <c r="A357" s="2"/>
      <c r="B357" s="2"/>
      <c r="C357" s="2"/>
      <c r="D357" s="2"/>
      <c r="E357" s="3"/>
      <c r="F357" s="2"/>
      <c r="G357" s="4"/>
      <c r="H357" s="5"/>
      <c r="I357" s="6"/>
      <c r="J357" s="7"/>
      <c r="K357" s="6"/>
      <c r="L357" s="6"/>
      <c r="M357" s="6"/>
      <c r="N357" s="58"/>
      <c r="O357" s="2"/>
      <c r="P357" s="2"/>
      <c r="Q357" s="2"/>
      <c r="R357" s="2"/>
      <c r="S357" s="2"/>
      <c r="T357" s="2"/>
      <c r="U357" s="2"/>
      <c r="V357" s="2"/>
      <c r="W357" s="2"/>
      <c r="X357" s="2"/>
      <c r="Y357" s="2"/>
      <c r="Z357" s="2"/>
      <c r="AA357" s="2"/>
    </row>
    <row r="358" spans="1:27" ht="23.25" customHeight="1" x14ac:dyDescent="0.35">
      <c r="A358" s="2"/>
      <c r="B358" s="2"/>
      <c r="C358" s="2"/>
      <c r="D358" s="2"/>
      <c r="E358" s="3"/>
      <c r="F358" s="2"/>
      <c r="G358" s="4"/>
      <c r="H358" s="5"/>
      <c r="I358" s="6"/>
      <c r="J358" s="7"/>
      <c r="K358" s="6"/>
      <c r="L358" s="6"/>
      <c r="M358" s="6"/>
      <c r="N358" s="58"/>
      <c r="O358" s="2"/>
      <c r="P358" s="2"/>
      <c r="Q358" s="2"/>
      <c r="R358" s="2"/>
      <c r="S358" s="2"/>
      <c r="T358" s="2"/>
      <c r="U358" s="2"/>
      <c r="V358" s="2"/>
      <c r="W358" s="2"/>
      <c r="X358" s="2"/>
      <c r="Y358" s="2"/>
      <c r="Z358" s="2"/>
      <c r="AA358" s="2"/>
    </row>
    <row r="359" spans="1:27" ht="23.25" customHeight="1" x14ac:dyDescent="0.35">
      <c r="A359" s="2"/>
      <c r="B359" s="2"/>
      <c r="C359" s="2"/>
      <c r="D359" s="2"/>
      <c r="E359" s="3"/>
      <c r="F359" s="2"/>
      <c r="G359" s="4"/>
      <c r="H359" s="5"/>
      <c r="I359" s="6"/>
      <c r="J359" s="7"/>
      <c r="K359" s="6"/>
      <c r="L359" s="6"/>
      <c r="M359" s="6"/>
      <c r="N359" s="58"/>
      <c r="O359" s="2"/>
      <c r="P359" s="2"/>
      <c r="Q359" s="2"/>
      <c r="R359" s="2"/>
      <c r="S359" s="2"/>
      <c r="T359" s="2"/>
      <c r="U359" s="2"/>
      <c r="V359" s="2"/>
      <c r="W359" s="2"/>
      <c r="X359" s="2"/>
      <c r="Y359" s="2"/>
      <c r="Z359" s="2"/>
      <c r="AA359" s="2"/>
    </row>
    <row r="360" spans="1:27" ht="23.25" customHeight="1" x14ac:dyDescent="0.35">
      <c r="A360" s="2"/>
      <c r="B360" s="2"/>
      <c r="C360" s="2"/>
      <c r="D360" s="2"/>
      <c r="E360" s="3"/>
      <c r="F360" s="2"/>
      <c r="G360" s="4"/>
      <c r="H360" s="5"/>
      <c r="I360" s="6"/>
      <c r="J360" s="7"/>
      <c r="K360" s="6"/>
      <c r="L360" s="6"/>
      <c r="M360" s="6"/>
      <c r="N360" s="58"/>
      <c r="O360" s="2"/>
      <c r="P360" s="2"/>
      <c r="Q360" s="2"/>
      <c r="R360" s="2"/>
      <c r="S360" s="2"/>
      <c r="T360" s="2"/>
      <c r="U360" s="2"/>
      <c r="V360" s="2"/>
      <c r="W360" s="2"/>
      <c r="X360" s="2"/>
      <c r="Y360" s="2"/>
      <c r="Z360" s="2"/>
      <c r="AA360" s="2"/>
    </row>
    <row r="361" spans="1:27" ht="23.25" customHeight="1" x14ac:dyDescent="0.35">
      <c r="A361" s="2"/>
      <c r="B361" s="2"/>
      <c r="C361" s="2"/>
      <c r="D361" s="2"/>
      <c r="E361" s="3"/>
      <c r="F361" s="2"/>
      <c r="G361" s="4"/>
      <c r="H361" s="5"/>
      <c r="I361" s="6"/>
      <c r="J361" s="7"/>
      <c r="K361" s="6"/>
      <c r="L361" s="6"/>
      <c r="M361" s="6"/>
      <c r="N361" s="58"/>
      <c r="O361" s="2"/>
      <c r="P361" s="2"/>
      <c r="Q361" s="2"/>
      <c r="R361" s="2"/>
      <c r="S361" s="2"/>
      <c r="T361" s="2"/>
      <c r="U361" s="2"/>
      <c r="V361" s="2"/>
      <c r="W361" s="2"/>
      <c r="X361" s="2"/>
      <c r="Y361" s="2"/>
      <c r="Z361" s="2"/>
      <c r="AA361" s="2"/>
    </row>
    <row r="362" spans="1:27" ht="23.25" customHeight="1" x14ac:dyDescent="0.35">
      <c r="A362" s="2"/>
      <c r="B362" s="2"/>
      <c r="C362" s="2"/>
      <c r="D362" s="2"/>
      <c r="E362" s="3"/>
      <c r="F362" s="2"/>
      <c r="G362" s="4"/>
      <c r="H362" s="5"/>
      <c r="I362" s="6"/>
      <c r="J362" s="7"/>
      <c r="K362" s="6"/>
      <c r="L362" s="6"/>
      <c r="M362" s="6"/>
      <c r="N362" s="58"/>
      <c r="O362" s="2"/>
      <c r="P362" s="2"/>
      <c r="Q362" s="2"/>
      <c r="R362" s="2"/>
      <c r="S362" s="2"/>
      <c r="T362" s="2"/>
      <c r="U362" s="2"/>
      <c r="V362" s="2"/>
      <c r="W362" s="2"/>
      <c r="X362" s="2"/>
      <c r="Y362" s="2"/>
      <c r="Z362" s="2"/>
      <c r="AA362" s="2"/>
    </row>
    <row r="363" spans="1:27" ht="23.25" customHeight="1" x14ac:dyDescent="0.35">
      <c r="A363" s="2"/>
      <c r="B363" s="2"/>
      <c r="C363" s="2"/>
      <c r="D363" s="2"/>
      <c r="E363" s="3"/>
      <c r="F363" s="2"/>
      <c r="G363" s="4"/>
      <c r="H363" s="5"/>
      <c r="I363" s="6"/>
      <c r="J363" s="7"/>
      <c r="K363" s="6"/>
      <c r="L363" s="6"/>
      <c r="M363" s="6"/>
      <c r="N363" s="58"/>
      <c r="O363" s="2"/>
      <c r="P363" s="2"/>
      <c r="Q363" s="2"/>
      <c r="R363" s="2"/>
      <c r="S363" s="2"/>
      <c r="T363" s="2"/>
      <c r="U363" s="2"/>
      <c r="V363" s="2"/>
      <c r="W363" s="2"/>
      <c r="X363" s="2"/>
      <c r="Y363" s="2"/>
      <c r="Z363" s="2"/>
      <c r="AA363" s="2"/>
    </row>
    <row r="364" spans="1:27" ht="23.25" customHeight="1" x14ac:dyDescent="0.35">
      <c r="A364" s="2"/>
      <c r="B364" s="2"/>
      <c r="C364" s="2"/>
      <c r="D364" s="2"/>
      <c r="E364" s="3"/>
      <c r="F364" s="2"/>
      <c r="G364" s="4"/>
      <c r="H364" s="5"/>
      <c r="I364" s="6"/>
      <c r="J364" s="7"/>
      <c r="K364" s="6"/>
      <c r="L364" s="6"/>
      <c r="M364" s="6"/>
      <c r="N364" s="58"/>
      <c r="O364" s="2"/>
      <c r="P364" s="2"/>
      <c r="Q364" s="2"/>
      <c r="R364" s="2"/>
      <c r="S364" s="2"/>
      <c r="T364" s="2"/>
      <c r="U364" s="2"/>
      <c r="V364" s="2"/>
      <c r="W364" s="2"/>
      <c r="X364" s="2"/>
      <c r="Y364" s="2"/>
      <c r="Z364" s="2"/>
      <c r="AA364" s="2"/>
    </row>
    <row r="365" spans="1:27" ht="23.25" customHeight="1" x14ac:dyDescent="0.35">
      <c r="A365" s="2"/>
      <c r="B365" s="2"/>
      <c r="C365" s="2"/>
      <c r="D365" s="2"/>
      <c r="E365" s="3"/>
      <c r="F365" s="2"/>
      <c r="G365" s="4"/>
      <c r="H365" s="5"/>
      <c r="I365" s="6"/>
      <c r="J365" s="7"/>
      <c r="K365" s="6"/>
      <c r="L365" s="6"/>
      <c r="M365" s="6"/>
      <c r="N365" s="58"/>
      <c r="O365" s="2"/>
      <c r="P365" s="2"/>
      <c r="Q365" s="2"/>
      <c r="R365" s="2"/>
      <c r="S365" s="2"/>
      <c r="T365" s="2"/>
      <c r="U365" s="2"/>
      <c r="V365" s="2"/>
      <c r="W365" s="2"/>
      <c r="X365" s="2"/>
      <c r="Y365" s="2"/>
      <c r="Z365" s="2"/>
      <c r="AA365" s="2"/>
    </row>
    <row r="366" spans="1:27" ht="23.25" customHeight="1" x14ac:dyDescent="0.35">
      <c r="A366" s="2"/>
      <c r="B366" s="2"/>
      <c r="C366" s="2"/>
      <c r="D366" s="2"/>
      <c r="E366" s="3"/>
      <c r="F366" s="2"/>
      <c r="G366" s="4"/>
      <c r="H366" s="5"/>
      <c r="I366" s="6"/>
      <c r="J366" s="7"/>
      <c r="K366" s="6"/>
      <c r="L366" s="6"/>
      <c r="M366" s="6"/>
      <c r="N366" s="58"/>
      <c r="O366" s="2"/>
      <c r="P366" s="2"/>
      <c r="Q366" s="2"/>
      <c r="R366" s="2"/>
      <c r="S366" s="2"/>
      <c r="T366" s="2"/>
      <c r="U366" s="2"/>
      <c r="V366" s="2"/>
      <c r="W366" s="2"/>
      <c r="X366" s="2"/>
      <c r="Y366" s="2"/>
      <c r="Z366" s="2"/>
      <c r="AA366" s="2"/>
    </row>
    <row r="367" spans="1:27" ht="23.25" customHeight="1" x14ac:dyDescent="0.35">
      <c r="A367" s="2"/>
      <c r="B367" s="2"/>
      <c r="C367" s="2"/>
      <c r="D367" s="2"/>
      <c r="E367" s="3"/>
      <c r="F367" s="2"/>
      <c r="G367" s="4"/>
      <c r="H367" s="5"/>
      <c r="I367" s="6"/>
      <c r="J367" s="7"/>
      <c r="K367" s="6"/>
      <c r="L367" s="6"/>
      <c r="M367" s="6"/>
      <c r="N367" s="58"/>
      <c r="O367" s="2"/>
      <c r="P367" s="2"/>
      <c r="Q367" s="2"/>
      <c r="R367" s="2"/>
      <c r="S367" s="2"/>
      <c r="T367" s="2"/>
      <c r="U367" s="2"/>
      <c r="V367" s="2"/>
      <c r="W367" s="2"/>
      <c r="X367" s="2"/>
      <c r="Y367" s="2"/>
      <c r="Z367" s="2"/>
      <c r="AA367" s="2"/>
    </row>
    <row r="368" spans="1:27" ht="23.25" customHeight="1" x14ac:dyDescent="0.35">
      <c r="A368" s="2"/>
      <c r="B368" s="2"/>
      <c r="C368" s="2"/>
      <c r="D368" s="2"/>
      <c r="E368" s="3"/>
      <c r="F368" s="2"/>
      <c r="G368" s="4"/>
      <c r="H368" s="5"/>
      <c r="I368" s="6"/>
      <c r="J368" s="7"/>
      <c r="K368" s="6"/>
      <c r="L368" s="6"/>
      <c r="M368" s="6"/>
      <c r="N368" s="58"/>
      <c r="O368" s="2"/>
      <c r="P368" s="2"/>
      <c r="Q368" s="2"/>
      <c r="R368" s="2"/>
      <c r="S368" s="2"/>
      <c r="T368" s="2"/>
      <c r="U368" s="2"/>
      <c r="V368" s="2"/>
      <c r="W368" s="2"/>
      <c r="X368" s="2"/>
      <c r="Y368" s="2"/>
      <c r="Z368" s="2"/>
      <c r="AA368" s="2"/>
    </row>
    <row r="369" spans="1:27" ht="23.25" customHeight="1" x14ac:dyDescent="0.35">
      <c r="A369" s="2"/>
      <c r="B369" s="2"/>
      <c r="C369" s="2"/>
      <c r="D369" s="2"/>
      <c r="E369" s="3"/>
      <c r="F369" s="2"/>
      <c r="G369" s="4"/>
      <c r="H369" s="5"/>
      <c r="I369" s="6"/>
      <c r="J369" s="7"/>
      <c r="K369" s="6"/>
      <c r="L369" s="6"/>
      <c r="M369" s="6"/>
      <c r="N369" s="58"/>
      <c r="O369" s="2"/>
      <c r="P369" s="2"/>
      <c r="Q369" s="2"/>
      <c r="R369" s="2"/>
      <c r="S369" s="2"/>
      <c r="T369" s="2"/>
      <c r="U369" s="2"/>
      <c r="V369" s="2"/>
      <c r="W369" s="2"/>
      <c r="X369" s="2"/>
      <c r="Y369" s="2"/>
      <c r="Z369" s="2"/>
      <c r="AA369" s="2"/>
    </row>
    <row r="370" spans="1:27" ht="23.25" customHeight="1" x14ac:dyDescent="0.35">
      <c r="A370" s="2"/>
      <c r="B370" s="2"/>
      <c r="C370" s="2"/>
      <c r="D370" s="2"/>
      <c r="E370" s="3"/>
      <c r="F370" s="2"/>
      <c r="G370" s="4"/>
      <c r="H370" s="5"/>
      <c r="I370" s="6"/>
      <c r="J370" s="7"/>
      <c r="K370" s="6"/>
      <c r="L370" s="6"/>
      <c r="M370" s="6"/>
      <c r="N370" s="58"/>
      <c r="O370" s="2"/>
      <c r="P370" s="2"/>
      <c r="Q370" s="2"/>
      <c r="R370" s="2"/>
      <c r="S370" s="2"/>
      <c r="T370" s="2"/>
      <c r="U370" s="2"/>
      <c r="V370" s="2"/>
      <c r="W370" s="2"/>
      <c r="X370" s="2"/>
      <c r="Y370" s="2"/>
      <c r="Z370" s="2"/>
      <c r="AA370" s="2"/>
    </row>
    <row r="371" spans="1:27" ht="23.25" customHeight="1" x14ac:dyDescent="0.35">
      <c r="A371" s="2"/>
      <c r="B371" s="2"/>
      <c r="C371" s="2"/>
      <c r="D371" s="2"/>
      <c r="E371" s="3"/>
      <c r="F371" s="2"/>
      <c r="G371" s="4"/>
      <c r="H371" s="5"/>
      <c r="I371" s="6"/>
      <c r="J371" s="7"/>
      <c r="K371" s="6"/>
      <c r="L371" s="6"/>
      <c r="M371" s="6"/>
      <c r="N371" s="58"/>
      <c r="O371" s="2"/>
      <c r="P371" s="2"/>
      <c r="Q371" s="2"/>
      <c r="R371" s="2"/>
      <c r="S371" s="2"/>
      <c r="T371" s="2"/>
      <c r="U371" s="2"/>
      <c r="V371" s="2"/>
      <c r="W371" s="2"/>
      <c r="X371" s="2"/>
      <c r="Y371" s="2"/>
      <c r="Z371" s="2"/>
      <c r="AA371" s="2"/>
    </row>
    <row r="372" spans="1:27" ht="23.25" customHeight="1" x14ac:dyDescent="0.35">
      <c r="A372" s="2"/>
      <c r="B372" s="2"/>
      <c r="C372" s="2"/>
      <c r="D372" s="2"/>
      <c r="E372" s="3"/>
      <c r="F372" s="2"/>
      <c r="G372" s="4"/>
      <c r="H372" s="5"/>
      <c r="I372" s="6"/>
      <c r="J372" s="7"/>
      <c r="K372" s="6"/>
      <c r="L372" s="6"/>
      <c r="M372" s="6"/>
      <c r="N372" s="58"/>
      <c r="O372" s="2"/>
      <c r="P372" s="2"/>
      <c r="Q372" s="2"/>
      <c r="R372" s="2"/>
      <c r="S372" s="2"/>
      <c r="T372" s="2"/>
      <c r="U372" s="2"/>
      <c r="V372" s="2"/>
      <c r="W372" s="2"/>
      <c r="X372" s="2"/>
      <c r="Y372" s="2"/>
      <c r="Z372" s="2"/>
      <c r="AA372" s="2"/>
    </row>
    <row r="373" spans="1:27" ht="23.25" customHeight="1" x14ac:dyDescent="0.35">
      <c r="A373" s="2"/>
      <c r="B373" s="2"/>
      <c r="C373" s="2"/>
      <c r="D373" s="2"/>
      <c r="E373" s="3"/>
      <c r="F373" s="2"/>
      <c r="G373" s="4"/>
      <c r="H373" s="5"/>
      <c r="I373" s="6"/>
      <c r="J373" s="7"/>
      <c r="K373" s="6"/>
      <c r="L373" s="6"/>
      <c r="M373" s="6"/>
      <c r="N373" s="58"/>
      <c r="O373" s="2"/>
      <c r="P373" s="2"/>
      <c r="Q373" s="2"/>
      <c r="R373" s="2"/>
      <c r="S373" s="2"/>
      <c r="T373" s="2"/>
      <c r="U373" s="2"/>
      <c r="V373" s="2"/>
      <c r="W373" s="2"/>
      <c r="X373" s="2"/>
      <c r="Y373" s="2"/>
      <c r="Z373" s="2"/>
      <c r="AA373" s="2"/>
    </row>
    <row r="374" spans="1:27" ht="23.25" customHeight="1" x14ac:dyDescent="0.35">
      <c r="A374" s="2"/>
      <c r="B374" s="2"/>
      <c r="C374" s="2"/>
      <c r="D374" s="2"/>
      <c r="E374" s="3"/>
      <c r="F374" s="2"/>
      <c r="G374" s="4"/>
      <c r="H374" s="5"/>
      <c r="I374" s="6"/>
      <c r="J374" s="7"/>
      <c r="K374" s="6"/>
      <c r="L374" s="6"/>
      <c r="M374" s="6"/>
      <c r="N374" s="58"/>
      <c r="O374" s="2"/>
      <c r="P374" s="2"/>
      <c r="Q374" s="2"/>
      <c r="R374" s="2"/>
      <c r="S374" s="2"/>
      <c r="T374" s="2"/>
      <c r="U374" s="2"/>
      <c r="V374" s="2"/>
      <c r="W374" s="2"/>
      <c r="X374" s="2"/>
      <c r="Y374" s="2"/>
      <c r="Z374" s="2"/>
      <c r="AA374" s="2"/>
    </row>
    <row r="375" spans="1:27" ht="23.25" customHeight="1" x14ac:dyDescent="0.35">
      <c r="A375" s="2"/>
      <c r="B375" s="2"/>
      <c r="C375" s="2"/>
      <c r="D375" s="2"/>
      <c r="E375" s="3"/>
      <c r="F375" s="2"/>
      <c r="G375" s="4"/>
      <c r="H375" s="5"/>
      <c r="I375" s="6"/>
      <c r="J375" s="7"/>
      <c r="K375" s="6"/>
      <c r="L375" s="6"/>
      <c r="M375" s="6"/>
      <c r="N375" s="58"/>
      <c r="O375" s="2"/>
      <c r="P375" s="2"/>
      <c r="Q375" s="2"/>
      <c r="R375" s="2"/>
      <c r="S375" s="2"/>
      <c r="T375" s="2"/>
      <c r="U375" s="2"/>
      <c r="V375" s="2"/>
      <c r="W375" s="2"/>
      <c r="X375" s="2"/>
      <c r="Y375" s="2"/>
      <c r="Z375" s="2"/>
      <c r="AA375" s="2"/>
    </row>
    <row r="376" spans="1:27" ht="23.25" customHeight="1" x14ac:dyDescent="0.35">
      <c r="A376" s="2"/>
      <c r="B376" s="2"/>
      <c r="C376" s="2"/>
      <c r="D376" s="2"/>
      <c r="E376" s="3"/>
      <c r="F376" s="2"/>
      <c r="G376" s="4"/>
      <c r="H376" s="5"/>
      <c r="I376" s="6"/>
      <c r="J376" s="7"/>
      <c r="K376" s="6"/>
      <c r="L376" s="6"/>
      <c r="M376" s="6"/>
      <c r="N376" s="58"/>
      <c r="O376" s="2"/>
      <c r="P376" s="2"/>
      <c r="Q376" s="2"/>
      <c r="R376" s="2"/>
      <c r="S376" s="2"/>
      <c r="T376" s="2"/>
      <c r="U376" s="2"/>
      <c r="V376" s="2"/>
      <c r="W376" s="2"/>
      <c r="X376" s="2"/>
      <c r="Y376" s="2"/>
      <c r="Z376" s="2"/>
      <c r="AA376" s="2"/>
    </row>
    <row r="377" spans="1:27" ht="23.25" customHeight="1" x14ac:dyDescent="0.35">
      <c r="A377" s="2"/>
      <c r="B377" s="2"/>
      <c r="C377" s="2"/>
      <c r="D377" s="2"/>
      <c r="E377" s="3"/>
      <c r="F377" s="2"/>
      <c r="G377" s="4"/>
      <c r="H377" s="5"/>
      <c r="I377" s="6"/>
      <c r="J377" s="7"/>
      <c r="K377" s="6"/>
      <c r="L377" s="6"/>
      <c r="M377" s="6"/>
      <c r="N377" s="58"/>
      <c r="O377" s="2"/>
      <c r="P377" s="2"/>
      <c r="Q377" s="2"/>
      <c r="R377" s="2"/>
      <c r="S377" s="2"/>
      <c r="T377" s="2"/>
      <c r="U377" s="2"/>
      <c r="V377" s="2"/>
      <c r="W377" s="2"/>
      <c r="X377" s="2"/>
      <c r="Y377" s="2"/>
      <c r="Z377" s="2"/>
      <c r="AA377" s="2"/>
    </row>
    <row r="378" spans="1:27" ht="23.25" customHeight="1" x14ac:dyDescent="0.35">
      <c r="A378" s="2"/>
      <c r="B378" s="2"/>
      <c r="C378" s="2"/>
      <c r="D378" s="2"/>
      <c r="E378" s="3"/>
      <c r="F378" s="2"/>
      <c r="G378" s="4"/>
      <c r="H378" s="5"/>
      <c r="I378" s="6"/>
      <c r="J378" s="7"/>
      <c r="K378" s="6"/>
      <c r="L378" s="6"/>
      <c r="M378" s="6"/>
      <c r="N378" s="58"/>
      <c r="O378" s="2"/>
      <c r="P378" s="2"/>
      <c r="Q378" s="2"/>
      <c r="R378" s="2"/>
      <c r="S378" s="2"/>
      <c r="T378" s="2"/>
      <c r="U378" s="2"/>
      <c r="V378" s="2"/>
      <c r="W378" s="2"/>
      <c r="X378" s="2"/>
      <c r="Y378" s="2"/>
      <c r="Z378" s="2"/>
      <c r="AA378" s="2"/>
    </row>
    <row r="379" spans="1:27" ht="23.25" customHeight="1" x14ac:dyDescent="0.35">
      <c r="A379" s="2"/>
      <c r="B379" s="2"/>
      <c r="C379" s="2"/>
      <c r="D379" s="2"/>
      <c r="E379" s="3"/>
      <c r="F379" s="2"/>
      <c r="G379" s="4"/>
      <c r="H379" s="5"/>
      <c r="I379" s="6"/>
      <c r="J379" s="7"/>
      <c r="K379" s="6"/>
      <c r="L379" s="6"/>
      <c r="M379" s="6"/>
      <c r="N379" s="58"/>
      <c r="O379" s="2"/>
      <c r="P379" s="2"/>
      <c r="Q379" s="2"/>
      <c r="R379" s="2"/>
      <c r="S379" s="2"/>
      <c r="T379" s="2"/>
      <c r="U379" s="2"/>
      <c r="V379" s="2"/>
      <c r="W379" s="2"/>
      <c r="X379" s="2"/>
      <c r="Y379" s="2"/>
      <c r="Z379" s="2"/>
      <c r="AA379" s="2"/>
    </row>
    <row r="380" spans="1:27" ht="23.25" customHeight="1" x14ac:dyDescent="0.35">
      <c r="A380" s="2"/>
      <c r="B380" s="2"/>
      <c r="C380" s="2"/>
      <c r="D380" s="2"/>
      <c r="E380" s="3"/>
      <c r="F380" s="2"/>
      <c r="G380" s="4"/>
      <c r="H380" s="5"/>
      <c r="I380" s="6"/>
      <c r="J380" s="7"/>
      <c r="K380" s="6"/>
      <c r="L380" s="6"/>
      <c r="M380" s="6"/>
      <c r="N380" s="58"/>
      <c r="O380" s="2"/>
      <c r="P380" s="2"/>
      <c r="Q380" s="2"/>
      <c r="R380" s="2"/>
      <c r="S380" s="2"/>
      <c r="T380" s="2"/>
      <c r="U380" s="2"/>
      <c r="V380" s="2"/>
      <c r="W380" s="2"/>
      <c r="X380" s="2"/>
      <c r="Y380" s="2"/>
      <c r="Z380" s="2"/>
      <c r="AA380" s="2"/>
    </row>
    <row r="381" spans="1:27" ht="23.25" customHeight="1" x14ac:dyDescent="0.35">
      <c r="A381" s="2"/>
      <c r="B381" s="2"/>
      <c r="C381" s="2"/>
      <c r="D381" s="2"/>
      <c r="E381" s="3"/>
      <c r="F381" s="2"/>
      <c r="G381" s="4"/>
      <c r="H381" s="5"/>
      <c r="I381" s="6"/>
      <c r="J381" s="7"/>
      <c r="K381" s="6"/>
      <c r="L381" s="6"/>
      <c r="M381" s="6"/>
      <c r="N381" s="58"/>
      <c r="O381" s="2"/>
      <c r="P381" s="2"/>
      <c r="Q381" s="2"/>
      <c r="R381" s="2"/>
      <c r="S381" s="2"/>
      <c r="T381" s="2"/>
      <c r="U381" s="2"/>
      <c r="V381" s="2"/>
      <c r="W381" s="2"/>
      <c r="X381" s="2"/>
      <c r="Y381" s="2"/>
      <c r="Z381" s="2"/>
      <c r="AA381" s="2"/>
    </row>
    <row r="382" spans="1:27" ht="23.25" customHeight="1" x14ac:dyDescent="0.35">
      <c r="A382" s="2"/>
      <c r="B382" s="2"/>
      <c r="C382" s="2"/>
      <c r="D382" s="2"/>
      <c r="E382" s="3"/>
      <c r="F382" s="2"/>
      <c r="G382" s="4"/>
      <c r="H382" s="5"/>
      <c r="I382" s="6"/>
      <c r="J382" s="7"/>
      <c r="K382" s="6"/>
      <c r="L382" s="6"/>
      <c r="M382" s="6"/>
      <c r="N382" s="58"/>
      <c r="O382" s="2"/>
      <c r="P382" s="2"/>
      <c r="Q382" s="2"/>
      <c r="R382" s="2"/>
      <c r="S382" s="2"/>
      <c r="T382" s="2"/>
      <c r="U382" s="2"/>
      <c r="V382" s="2"/>
      <c r="W382" s="2"/>
      <c r="X382" s="2"/>
      <c r="Y382" s="2"/>
      <c r="Z382" s="2"/>
      <c r="AA382" s="2"/>
    </row>
    <row r="383" spans="1:27" ht="23.25" customHeight="1" x14ac:dyDescent="0.35">
      <c r="A383" s="2"/>
      <c r="B383" s="2"/>
      <c r="C383" s="2"/>
      <c r="D383" s="2"/>
      <c r="E383" s="3"/>
      <c r="F383" s="2"/>
      <c r="G383" s="4"/>
      <c r="H383" s="5"/>
      <c r="I383" s="6"/>
      <c r="J383" s="7"/>
      <c r="K383" s="6"/>
      <c r="L383" s="6"/>
      <c r="M383" s="6"/>
      <c r="N383" s="58"/>
      <c r="O383" s="2"/>
      <c r="P383" s="2"/>
      <c r="Q383" s="2"/>
      <c r="R383" s="2"/>
      <c r="S383" s="2"/>
      <c r="T383" s="2"/>
      <c r="U383" s="2"/>
      <c r="V383" s="2"/>
      <c r="W383" s="2"/>
      <c r="X383" s="2"/>
      <c r="Y383" s="2"/>
      <c r="Z383" s="2"/>
      <c r="AA383" s="2"/>
    </row>
    <row r="384" spans="1:27" ht="23.25" customHeight="1" x14ac:dyDescent="0.35">
      <c r="A384" s="2"/>
      <c r="B384" s="2"/>
      <c r="C384" s="2"/>
      <c r="D384" s="2"/>
      <c r="E384" s="3"/>
      <c r="F384" s="2"/>
      <c r="G384" s="4"/>
      <c r="H384" s="5"/>
      <c r="I384" s="6"/>
      <c r="J384" s="7"/>
      <c r="K384" s="6"/>
      <c r="L384" s="6"/>
      <c r="M384" s="6"/>
      <c r="N384" s="58"/>
      <c r="O384" s="2"/>
      <c r="P384" s="2"/>
      <c r="Q384" s="2"/>
      <c r="R384" s="2"/>
      <c r="S384" s="2"/>
      <c r="T384" s="2"/>
      <c r="U384" s="2"/>
      <c r="V384" s="2"/>
      <c r="W384" s="2"/>
      <c r="X384" s="2"/>
      <c r="Y384" s="2"/>
      <c r="Z384" s="2"/>
      <c r="AA384" s="2"/>
    </row>
    <row r="385" spans="1:27" ht="23.25" customHeight="1" x14ac:dyDescent="0.35">
      <c r="A385" s="2"/>
      <c r="B385" s="2"/>
      <c r="C385" s="2"/>
      <c r="D385" s="2"/>
      <c r="E385" s="3"/>
      <c r="F385" s="2"/>
      <c r="G385" s="4"/>
      <c r="H385" s="5"/>
      <c r="I385" s="6"/>
      <c r="J385" s="7"/>
      <c r="K385" s="6"/>
      <c r="L385" s="6"/>
      <c r="M385" s="6"/>
      <c r="N385" s="58"/>
      <c r="O385" s="2"/>
      <c r="P385" s="2"/>
      <c r="Q385" s="2"/>
      <c r="R385" s="2"/>
      <c r="S385" s="2"/>
      <c r="T385" s="2"/>
      <c r="U385" s="2"/>
      <c r="V385" s="2"/>
      <c r="W385" s="2"/>
      <c r="X385" s="2"/>
      <c r="Y385" s="2"/>
      <c r="Z385" s="2"/>
      <c r="AA385" s="2"/>
    </row>
    <row r="386" spans="1:27" ht="23.25" customHeight="1" x14ac:dyDescent="0.35">
      <c r="A386" s="2"/>
      <c r="B386" s="2"/>
      <c r="C386" s="2"/>
      <c r="D386" s="2"/>
      <c r="E386" s="3"/>
      <c r="F386" s="2"/>
      <c r="G386" s="4"/>
      <c r="H386" s="5"/>
      <c r="I386" s="6"/>
      <c r="J386" s="7"/>
      <c r="K386" s="6"/>
      <c r="L386" s="6"/>
      <c r="M386" s="6"/>
      <c r="N386" s="58"/>
      <c r="O386" s="2"/>
      <c r="P386" s="2"/>
      <c r="Q386" s="2"/>
      <c r="R386" s="2"/>
      <c r="S386" s="2"/>
      <c r="T386" s="2"/>
      <c r="U386" s="2"/>
      <c r="V386" s="2"/>
      <c r="W386" s="2"/>
      <c r="X386" s="2"/>
      <c r="Y386" s="2"/>
      <c r="Z386" s="2"/>
      <c r="AA386" s="2"/>
    </row>
    <row r="387" spans="1:27" ht="23.25" customHeight="1" x14ac:dyDescent="0.35">
      <c r="A387" s="2"/>
      <c r="B387" s="2"/>
      <c r="C387" s="2"/>
      <c r="D387" s="2"/>
      <c r="E387" s="3"/>
      <c r="F387" s="2"/>
      <c r="G387" s="4"/>
      <c r="H387" s="5"/>
      <c r="I387" s="6"/>
      <c r="J387" s="7"/>
      <c r="K387" s="6"/>
      <c r="L387" s="6"/>
      <c r="M387" s="6"/>
      <c r="N387" s="58"/>
      <c r="O387" s="2"/>
      <c r="P387" s="2"/>
      <c r="Q387" s="2"/>
      <c r="R387" s="2"/>
      <c r="S387" s="2"/>
      <c r="T387" s="2"/>
      <c r="U387" s="2"/>
      <c r="V387" s="2"/>
      <c r="W387" s="2"/>
      <c r="X387" s="2"/>
      <c r="Y387" s="2"/>
      <c r="Z387" s="2"/>
      <c r="AA387" s="2"/>
    </row>
    <row r="388" spans="1:27" ht="23.25" customHeight="1" x14ac:dyDescent="0.35">
      <c r="A388" s="2"/>
      <c r="B388" s="2"/>
      <c r="C388" s="2"/>
      <c r="D388" s="2"/>
      <c r="E388" s="3"/>
      <c r="F388" s="2"/>
      <c r="G388" s="4"/>
      <c r="H388" s="5"/>
      <c r="I388" s="6"/>
      <c r="J388" s="7"/>
      <c r="K388" s="6"/>
      <c r="L388" s="6"/>
      <c r="M388" s="6"/>
      <c r="N388" s="58"/>
      <c r="O388" s="2"/>
      <c r="P388" s="2"/>
      <c r="Q388" s="2"/>
      <c r="R388" s="2"/>
      <c r="S388" s="2"/>
      <c r="T388" s="2"/>
      <c r="U388" s="2"/>
      <c r="V388" s="2"/>
      <c r="W388" s="2"/>
      <c r="X388" s="2"/>
      <c r="Y388" s="2"/>
      <c r="Z388" s="2"/>
      <c r="AA388" s="2"/>
    </row>
    <row r="389" spans="1:27" ht="23.25" customHeight="1" x14ac:dyDescent="0.35">
      <c r="A389" s="2"/>
      <c r="B389" s="2"/>
      <c r="C389" s="2"/>
      <c r="D389" s="2"/>
      <c r="E389" s="3"/>
      <c r="F389" s="2"/>
      <c r="G389" s="4"/>
      <c r="H389" s="5"/>
      <c r="I389" s="6"/>
      <c r="J389" s="7"/>
      <c r="K389" s="6"/>
      <c r="L389" s="6"/>
      <c r="M389" s="6"/>
      <c r="N389" s="58"/>
      <c r="O389" s="2"/>
      <c r="P389" s="2"/>
      <c r="Q389" s="2"/>
      <c r="R389" s="2"/>
      <c r="S389" s="2"/>
      <c r="T389" s="2"/>
      <c r="U389" s="2"/>
      <c r="V389" s="2"/>
      <c r="W389" s="2"/>
      <c r="X389" s="2"/>
      <c r="Y389" s="2"/>
      <c r="Z389" s="2"/>
      <c r="AA389" s="2"/>
    </row>
    <row r="390" spans="1:27" ht="23.25" customHeight="1" x14ac:dyDescent="0.35">
      <c r="A390" s="2"/>
      <c r="B390" s="2"/>
      <c r="C390" s="2"/>
      <c r="D390" s="2"/>
      <c r="E390" s="3"/>
      <c r="F390" s="2"/>
      <c r="G390" s="4"/>
      <c r="H390" s="5"/>
      <c r="I390" s="6"/>
      <c r="J390" s="7"/>
      <c r="K390" s="6"/>
      <c r="L390" s="6"/>
      <c r="M390" s="6"/>
      <c r="N390" s="58"/>
      <c r="O390" s="2"/>
      <c r="P390" s="2"/>
      <c r="Q390" s="2"/>
      <c r="R390" s="2"/>
      <c r="S390" s="2"/>
      <c r="T390" s="2"/>
      <c r="U390" s="2"/>
      <c r="V390" s="2"/>
      <c r="W390" s="2"/>
      <c r="X390" s="2"/>
      <c r="Y390" s="2"/>
      <c r="Z390" s="2"/>
      <c r="AA390" s="2"/>
    </row>
    <row r="391" spans="1:27" ht="23.25" customHeight="1" x14ac:dyDescent="0.35">
      <c r="A391" s="2"/>
      <c r="B391" s="2"/>
      <c r="C391" s="2"/>
      <c r="D391" s="2"/>
      <c r="E391" s="3"/>
      <c r="F391" s="2"/>
      <c r="G391" s="4"/>
      <c r="H391" s="5"/>
      <c r="I391" s="6"/>
      <c r="J391" s="7"/>
      <c r="K391" s="6"/>
      <c r="L391" s="6"/>
      <c r="M391" s="6"/>
      <c r="N391" s="58"/>
      <c r="O391" s="2"/>
      <c r="P391" s="2"/>
      <c r="Q391" s="2"/>
      <c r="R391" s="2"/>
      <c r="S391" s="2"/>
      <c r="T391" s="2"/>
      <c r="U391" s="2"/>
      <c r="V391" s="2"/>
      <c r="W391" s="2"/>
      <c r="X391" s="2"/>
      <c r="Y391" s="2"/>
      <c r="Z391" s="2"/>
      <c r="AA391" s="2"/>
    </row>
    <row r="392" spans="1:27" ht="23.25" customHeight="1" x14ac:dyDescent="0.35">
      <c r="A392" s="2"/>
      <c r="B392" s="2"/>
      <c r="C392" s="2"/>
      <c r="D392" s="2"/>
      <c r="E392" s="3"/>
      <c r="F392" s="2"/>
      <c r="G392" s="4"/>
      <c r="H392" s="5"/>
      <c r="I392" s="6"/>
      <c r="J392" s="7"/>
      <c r="K392" s="6"/>
      <c r="L392" s="6"/>
      <c r="M392" s="6"/>
      <c r="N392" s="58"/>
      <c r="O392" s="2"/>
      <c r="P392" s="2"/>
      <c r="Q392" s="2"/>
      <c r="R392" s="2"/>
      <c r="S392" s="2"/>
      <c r="T392" s="2"/>
      <c r="U392" s="2"/>
      <c r="V392" s="2"/>
      <c r="W392" s="2"/>
      <c r="X392" s="2"/>
      <c r="Y392" s="2"/>
      <c r="Z392" s="2"/>
      <c r="AA392" s="2"/>
    </row>
    <row r="393" spans="1:27" ht="23.25" customHeight="1" x14ac:dyDescent="0.35">
      <c r="A393" s="2"/>
      <c r="B393" s="2"/>
      <c r="C393" s="2"/>
      <c r="D393" s="2"/>
      <c r="E393" s="3"/>
      <c r="F393" s="2"/>
      <c r="G393" s="4"/>
      <c r="H393" s="5"/>
      <c r="I393" s="6"/>
      <c r="J393" s="7"/>
      <c r="K393" s="6"/>
      <c r="L393" s="6"/>
      <c r="M393" s="6"/>
      <c r="N393" s="58"/>
      <c r="O393" s="2"/>
      <c r="P393" s="2"/>
      <c r="Q393" s="2"/>
      <c r="R393" s="2"/>
      <c r="S393" s="2"/>
      <c r="T393" s="2"/>
      <c r="U393" s="2"/>
      <c r="V393" s="2"/>
      <c r="W393" s="2"/>
      <c r="X393" s="2"/>
      <c r="Y393" s="2"/>
      <c r="Z393" s="2"/>
      <c r="AA393" s="2"/>
    </row>
    <row r="394" spans="1:27" ht="23.25" customHeight="1" x14ac:dyDescent="0.35">
      <c r="A394" s="2"/>
      <c r="B394" s="2"/>
      <c r="C394" s="2"/>
      <c r="D394" s="2"/>
      <c r="E394" s="3"/>
      <c r="F394" s="2"/>
      <c r="G394" s="4"/>
      <c r="H394" s="5"/>
      <c r="I394" s="6"/>
      <c r="J394" s="7"/>
      <c r="K394" s="6"/>
      <c r="L394" s="6"/>
      <c r="M394" s="6"/>
      <c r="N394" s="58"/>
      <c r="O394" s="2"/>
      <c r="P394" s="2"/>
      <c r="Q394" s="2"/>
      <c r="R394" s="2"/>
      <c r="S394" s="2"/>
      <c r="T394" s="2"/>
      <c r="U394" s="2"/>
      <c r="V394" s="2"/>
      <c r="W394" s="2"/>
      <c r="X394" s="2"/>
      <c r="Y394" s="2"/>
      <c r="Z394" s="2"/>
      <c r="AA394" s="2"/>
    </row>
    <row r="395" spans="1:27" ht="23.25" customHeight="1" x14ac:dyDescent="0.35">
      <c r="A395" s="2"/>
      <c r="B395" s="2"/>
      <c r="C395" s="2"/>
      <c r="D395" s="2"/>
      <c r="E395" s="3"/>
      <c r="F395" s="2"/>
      <c r="G395" s="4"/>
      <c r="H395" s="5"/>
      <c r="I395" s="6"/>
      <c r="J395" s="7"/>
      <c r="K395" s="6"/>
      <c r="L395" s="6"/>
      <c r="M395" s="6"/>
      <c r="N395" s="58"/>
      <c r="O395" s="2"/>
      <c r="P395" s="2"/>
      <c r="Q395" s="2"/>
      <c r="R395" s="2"/>
      <c r="S395" s="2"/>
      <c r="T395" s="2"/>
      <c r="U395" s="2"/>
      <c r="V395" s="2"/>
      <c r="W395" s="2"/>
      <c r="X395" s="2"/>
      <c r="Y395" s="2"/>
      <c r="Z395" s="2"/>
      <c r="AA395" s="2"/>
    </row>
    <row r="396" spans="1:27" ht="23.25" customHeight="1" x14ac:dyDescent="0.35">
      <c r="A396" s="2"/>
      <c r="B396" s="2"/>
      <c r="C396" s="2"/>
      <c r="D396" s="2"/>
      <c r="E396" s="3"/>
      <c r="F396" s="2"/>
      <c r="G396" s="4"/>
      <c r="H396" s="5"/>
      <c r="I396" s="6"/>
      <c r="J396" s="7"/>
      <c r="K396" s="6"/>
      <c r="L396" s="6"/>
      <c r="M396" s="6"/>
      <c r="N396" s="58"/>
      <c r="O396" s="2"/>
      <c r="P396" s="2"/>
      <c r="Q396" s="2"/>
      <c r="R396" s="2"/>
      <c r="S396" s="2"/>
      <c r="T396" s="2"/>
      <c r="U396" s="2"/>
      <c r="V396" s="2"/>
      <c r="W396" s="2"/>
      <c r="X396" s="2"/>
      <c r="Y396" s="2"/>
      <c r="Z396" s="2"/>
      <c r="AA396" s="2"/>
    </row>
    <row r="397" spans="1:27" ht="23.25" customHeight="1" x14ac:dyDescent="0.35">
      <c r="A397" s="2"/>
      <c r="B397" s="2"/>
      <c r="C397" s="2"/>
      <c r="D397" s="2"/>
      <c r="E397" s="3"/>
      <c r="F397" s="2"/>
      <c r="G397" s="4"/>
      <c r="H397" s="5"/>
      <c r="I397" s="6"/>
      <c r="J397" s="7"/>
      <c r="K397" s="6"/>
      <c r="L397" s="6"/>
      <c r="M397" s="6"/>
      <c r="N397" s="58"/>
      <c r="O397" s="2"/>
      <c r="P397" s="2"/>
      <c r="Q397" s="2"/>
      <c r="R397" s="2"/>
      <c r="S397" s="2"/>
      <c r="T397" s="2"/>
      <c r="U397" s="2"/>
      <c r="V397" s="2"/>
      <c r="W397" s="2"/>
      <c r="X397" s="2"/>
      <c r="Y397" s="2"/>
      <c r="Z397" s="2"/>
      <c r="AA397" s="2"/>
    </row>
    <row r="398" spans="1:27" ht="23.25" customHeight="1" x14ac:dyDescent="0.35">
      <c r="A398" s="2"/>
      <c r="B398" s="2"/>
      <c r="C398" s="2"/>
      <c r="D398" s="2"/>
      <c r="E398" s="3"/>
      <c r="F398" s="2"/>
      <c r="G398" s="4"/>
      <c r="H398" s="5"/>
      <c r="I398" s="6"/>
      <c r="J398" s="7"/>
      <c r="K398" s="6"/>
      <c r="L398" s="6"/>
      <c r="M398" s="6"/>
      <c r="N398" s="58"/>
      <c r="O398" s="2"/>
      <c r="P398" s="2"/>
      <c r="Q398" s="2"/>
      <c r="R398" s="2"/>
      <c r="S398" s="2"/>
      <c r="T398" s="2"/>
      <c r="U398" s="2"/>
      <c r="V398" s="2"/>
      <c r="W398" s="2"/>
      <c r="X398" s="2"/>
      <c r="Y398" s="2"/>
      <c r="Z398" s="2"/>
      <c r="AA398" s="2"/>
    </row>
    <row r="399" spans="1:27" ht="23.25" customHeight="1" x14ac:dyDescent="0.35">
      <c r="A399" s="2"/>
      <c r="B399" s="2"/>
      <c r="C399" s="2"/>
      <c r="D399" s="2"/>
      <c r="E399" s="3"/>
      <c r="F399" s="2"/>
      <c r="G399" s="4"/>
      <c r="H399" s="5"/>
      <c r="I399" s="6"/>
      <c r="J399" s="7"/>
      <c r="K399" s="6"/>
      <c r="L399" s="6"/>
      <c r="M399" s="6"/>
      <c r="N399" s="58"/>
      <c r="O399" s="2"/>
      <c r="P399" s="2"/>
      <c r="Q399" s="2"/>
      <c r="R399" s="2"/>
      <c r="S399" s="2"/>
      <c r="T399" s="2"/>
      <c r="U399" s="2"/>
      <c r="V399" s="2"/>
      <c r="W399" s="2"/>
      <c r="X399" s="2"/>
      <c r="Y399" s="2"/>
      <c r="Z399" s="2"/>
      <c r="AA399" s="2"/>
    </row>
    <row r="400" spans="1:27" ht="23.25" customHeight="1" x14ac:dyDescent="0.35">
      <c r="A400" s="2"/>
      <c r="B400" s="2"/>
      <c r="C400" s="2"/>
      <c r="D400" s="2"/>
      <c r="E400" s="3"/>
      <c r="F400" s="2"/>
      <c r="G400" s="4"/>
      <c r="H400" s="5"/>
      <c r="I400" s="6"/>
      <c r="J400" s="7"/>
      <c r="K400" s="6"/>
      <c r="L400" s="6"/>
      <c r="M400" s="6"/>
      <c r="N400" s="58"/>
      <c r="O400" s="2"/>
      <c r="P400" s="2"/>
      <c r="Q400" s="2"/>
      <c r="R400" s="2"/>
      <c r="S400" s="2"/>
      <c r="T400" s="2"/>
      <c r="U400" s="2"/>
      <c r="V400" s="2"/>
      <c r="W400" s="2"/>
      <c r="X400" s="2"/>
      <c r="Y400" s="2"/>
      <c r="Z400" s="2"/>
      <c r="AA400" s="2"/>
    </row>
    <row r="401" spans="1:27" ht="23.25" customHeight="1" x14ac:dyDescent="0.35">
      <c r="A401" s="2"/>
      <c r="B401" s="2"/>
      <c r="C401" s="2"/>
      <c r="D401" s="2"/>
      <c r="E401" s="3"/>
      <c r="F401" s="2"/>
      <c r="G401" s="4"/>
      <c r="H401" s="5"/>
      <c r="I401" s="6"/>
      <c r="J401" s="7"/>
      <c r="K401" s="6"/>
      <c r="L401" s="6"/>
      <c r="M401" s="6"/>
      <c r="N401" s="58"/>
      <c r="O401" s="2"/>
      <c r="P401" s="2"/>
      <c r="Q401" s="2"/>
      <c r="R401" s="2"/>
      <c r="S401" s="2"/>
      <c r="T401" s="2"/>
      <c r="U401" s="2"/>
      <c r="V401" s="2"/>
      <c r="W401" s="2"/>
      <c r="X401" s="2"/>
      <c r="Y401" s="2"/>
      <c r="Z401" s="2"/>
      <c r="AA401" s="2"/>
    </row>
    <row r="402" spans="1:27" ht="23.25" customHeight="1" x14ac:dyDescent="0.35">
      <c r="A402" s="2"/>
      <c r="B402" s="2"/>
      <c r="C402" s="2"/>
      <c r="D402" s="2"/>
      <c r="E402" s="3"/>
      <c r="F402" s="2"/>
      <c r="G402" s="4"/>
      <c r="H402" s="5"/>
      <c r="I402" s="6"/>
      <c r="J402" s="7"/>
      <c r="K402" s="6"/>
      <c r="L402" s="6"/>
      <c r="M402" s="6"/>
      <c r="N402" s="58"/>
      <c r="O402" s="2"/>
      <c r="P402" s="2"/>
      <c r="Q402" s="2"/>
      <c r="R402" s="2"/>
      <c r="S402" s="2"/>
      <c r="T402" s="2"/>
      <c r="U402" s="2"/>
      <c r="V402" s="2"/>
      <c r="W402" s="2"/>
      <c r="X402" s="2"/>
      <c r="Y402" s="2"/>
      <c r="Z402" s="2"/>
      <c r="AA402" s="2"/>
    </row>
    <row r="403" spans="1:27" ht="23.25" customHeight="1" x14ac:dyDescent="0.35">
      <c r="A403" s="2"/>
      <c r="B403" s="2"/>
      <c r="C403" s="2"/>
      <c r="D403" s="2"/>
      <c r="E403" s="3"/>
      <c r="F403" s="2"/>
      <c r="G403" s="4"/>
      <c r="H403" s="5"/>
      <c r="I403" s="6"/>
      <c r="J403" s="7"/>
      <c r="K403" s="6"/>
      <c r="L403" s="6"/>
      <c r="M403" s="6"/>
      <c r="N403" s="58"/>
      <c r="O403" s="2"/>
      <c r="P403" s="2"/>
      <c r="Q403" s="2"/>
      <c r="R403" s="2"/>
      <c r="S403" s="2"/>
      <c r="T403" s="2"/>
      <c r="U403" s="2"/>
      <c r="V403" s="2"/>
      <c r="W403" s="2"/>
      <c r="X403" s="2"/>
      <c r="Y403" s="2"/>
      <c r="Z403" s="2"/>
      <c r="AA403" s="2"/>
    </row>
    <row r="404" spans="1:27" ht="23.25" customHeight="1" x14ac:dyDescent="0.35">
      <c r="A404" s="2"/>
      <c r="B404" s="2"/>
      <c r="C404" s="2"/>
      <c r="D404" s="2"/>
      <c r="E404" s="3"/>
      <c r="F404" s="2"/>
      <c r="G404" s="4"/>
      <c r="H404" s="5"/>
      <c r="I404" s="6"/>
      <c r="J404" s="7"/>
      <c r="K404" s="6"/>
      <c r="L404" s="6"/>
      <c r="M404" s="6"/>
      <c r="N404" s="58"/>
      <c r="O404" s="2"/>
      <c r="P404" s="2"/>
      <c r="Q404" s="2"/>
      <c r="R404" s="2"/>
      <c r="S404" s="2"/>
      <c r="T404" s="2"/>
      <c r="U404" s="2"/>
      <c r="V404" s="2"/>
      <c r="W404" s="2"/>
      <c r="X404" s="2"/>
      <c r="Y404" s="2"/>
      <c r="Z404" s="2"/>
      <c r="AA404" s="2"/>
    </row>
    <row r="405" spans="1:27" ht="23.25" customHeight="1" x14ac:dyDescent="0.35">
      <c r="A405" s="2"/>
      <c r="B405" s="2"/>
      <c r="C405" s="2"/>
      <c r="D405" s="2"/>
      <c r="E405" s="3"/>
      <c r="F405" s="2"/>
      <c r="G405" s="4"/>
      <c r="H405" s="5"/>
      <c r="I405" s="6"/>
      <c r="J405" s="7"/>
      <c r="K405" s="6"/>
      <c r="L405" s="6"/>
      <c r="M405" s="6"/>
      <c r="N405" s="58"/>
      <c r="O405" s="2"/>
      <c r="P405" s="2"/>
      <c r="Q405" s="2"/>
      <c r="R405" s="2"/>
      <c r="S405" s="2"/>
      <c r="T405" s="2"/>
      <c r="U405" s="2"/>
      <c r="V405" s="2"/>
      <c r="W405" s="2"/>
      <c r="X405" s="2"/>
      <c r="Y405" s="2"/>
      <c r="Z405" s="2"/>
      <c r="AA405" s="2"/>
    </row>
    <row r="406" spans="1:27" ht="23.25" customHeight="1" x14ac:dyDescent="0.35">
      <c r="A406" s="2"/>
      <c r="B406" s="2"/>
      <c r="C406" s="2"/>
      <c r="D406" s="2"/>
      <c r="E406" s="3"/>
      <c r="F406" s="2"/>
      <c r="G406" s="4"/>
      <c r="H406" s="5"/>
      <c r="I406" s="6"/>
      <c r="J406" s="7"/>
      <c r="K406" s="6"/>
      <c r="L406" s="6"/>
      <c r="M406" s="6"/>
      <c r="N406" s="58"/>
      <c r="O406" s="2"/>
      <c r="P406" s="2"/>
      <c r="Q406" s="2"/>
      <c r="R406" s="2"/>
      <c r="S406" s="2"/>
      <c r="T406" s="2"/>
      <c r="U406" s="2"/>
      <c r="V406" s="2"/>
      <c r="W406" s="2"/>
      <c r="X406" s="2"/>
      <c r="Y406" s="2"/>
      <c r="Z406" s="2"/>
      <c r="AA406" s="2"/>
    </row>
    <row r="407" spans="1:27" ht="23.25" customHeight="1" x14ac:dyDescent="0.35">
      <c r="A407" s="2"/>
      <c r="B407" s="2"/>
      <c r="C407" s="2"/>
      <c r="D407" s="2"/>
      <c r="E407" s="3"/>
      <c r="F407" s="2"/>
      <c r="G407" s="4"/>
      <c r="H407" s="5"/>
      <c r="I407" s="6"/>
      <c r="J407" s="7"/>
      <c r="K407" s="6"/>
      <c r="L407" s="6"/>
      <c r="M407" s="6"/>
      <c r="N407" s="58"/>
      <c r="O407" s="2"/>
      <c r="P407" s="2"/>
      <c r="Q407" s="2"/>
      <c r="R407" s="2"/>
      <c r="S407" s="2"/>
      <c r="T407" s="2"/>
      <c r="U407" s="2"/>
      <c r="V407" s="2"/>
      <c r="W407" s="2"/>
      <c r="X407" s="2"/>
      <c r="Y407" s="2"/>
      <c r="Z407" s="2"/>
      <c r="AA407" s="2"/>
    </row>
    <row r="408" spans="1:27" ht="23.25" customHeight="1" x14ac:dyDescent="0.35">
      <c r="A408" s="2"/>
      <c r="B408" s="2"/>
      <c r="C408" s="2"/>
      <c r="D408" s="2"/>
      <c r="E408" s="3"/>
      <c r="F408" s="2"/>
      <c r="G408" s="4"/>
      <c r="H408" s="5"/>
      <c r="I408" s="6"/>
      <c r="J408" s="7"/>
      <c r="K408" s="6"/>
      <c r="L408" s="6"/>
      <c r="M408" s="6"/>
      <c r="N408" s="58"/>
      <c r="O408" s="2"/>
      <c r="P408" s="2"/>
      <c r="Q408" s="2"/>
      <c r="R408" s="2"/>
      <c r="S408" s="2"/>
      <c r="T408" s="2"/>
      <c r="U408" s="2"/>
      <c r="V408" s="2"/>
      <c r="W408" s="2"/>
      <c r="X408" s="2"/>
      <c r="Y408" s="2"/>
      <c r="Z408" s="2"/>
      <c r="AA408" s="2"/>
    </row>
    <row r="409" spans="1:27" ht="23.25" customHeight="1" x14ac:dyDescent="0.35">
      <c r="A409" s="2"/>
      <c r="B409" s="2"/>
      <c r="C409" s="2"/>
      <c r="D409" s="2"/>
      <c r="E409" s="3"/>
      <c r="F409" s="2"/>
      <c r="G409" s="4"/>
      <c r="H409" s="5"/>
      <c r="I409" s="6"/>
      <c r="J409" s="7"/>
      <c r="K409" s="6"/>
      <c r="L409" s="6"/>
      <c r="M409" s="6"/>
      <c r="N409" s="58"/>
      <c r="O409" s="2"/>
      <c r="P409" s="2"/>
      <c r="Q409" s="2"/>
      <c r="R409" s="2"/>
      <c r="S409" s="2"/>
      <c r="T409" s="2"/>
      <c r="U409" s="2"/>
      <c r="V409" s="2"/>
      <c r="W409" s="2"/>
      <c r="X409" s="2"/>
      <c r="Y409" s="2"/>
      <c r="Z409" s="2"/>
      <c r="AA409" s="2"/>
    </row>
    <row r="410" spans="1:27" ht="23.25" customHeight="1" x14ac:dyDescent="0.35">
      <c r="A410" s="2"/>
      <c r="B410" s="2"/>
      <c r="C410" s="2"/>
      <c r="D410" s="2"/>
      <c r="E410" s="3"/>
      <c r="F410" s="2"/>
      <c r="G410" s="4"/>
      <c r="H410" s="5"/>
      <c r="I410" s="6"/>
      <c r="J410" s="7"/>
      <c r="K410" s="6"/>
      <c r="L410" s="6"/>
      <c r="M410" s="6"/>
      <c r="N410" s="58"/>
      <c r="O410" s="2"/>
      <c r="P410" s="2"/>
      <c r="Q410" s="2"/>
      <c r="R410" s="2"/>
      <c r="S410" s="2"/>
      <c r="T410" s="2"/>
      <c r="U410" s="2"/>
      <c r="V410" s="2"/>
      <c r="W410" s="2"/>
      <c r="X410" s="2"/>
      <c r="Y410" s="2"/>
      <c r="Z410" s="2"/>
      <c r="AA410" s="2"/>
    </row>
    <row r="411" spans="1:27" ht="23.25" customHeight="1" x14ac:dyDescent="0.35">
      <c r="A411" s="2"/>
      <c r="B411" s="2"/>
      <c r="C411" s="2"/>
      <c r="D411" s="2"/>
      <c r="E411" s="3"/>
      <c r="F411" s="2"/>
      <c r="G411" s="4"/>
      <c r="H411" s="5"/>
      <c r="I411" s="6"/>
      <c r="J411" s="7"/>
      <c r="K411" s="6"/>
      <c r="L411" s="6"/>
      <c r="M411" s="6"/>
      <c r="N411" s="58"/>
      <c r="O411" s="2"/>
      <c r="P411" s="2"/>
      <c r="Q411" s="2"/>
      <c r="R411" s="2"/>
      <c r="S411" s="2"/>
      <c r="T411" s="2"/>
      <c r="U411" s="2"/>
      <c r="V411" s="2"/>
      <c r="W411" s="2"/>
      <c r="X411" s="2"/>
      <c r="Y411" s="2"/>
      <c r="Z411" s="2"/>
      <c r="AA411" s="2"/>
    </row>
    <row r="412" spans="1:27" ht="23.25" customHeight="1" x14ac:dyDescent="0.35">
      <c r="A412" s="2"/>
      <c r="B412" s="2"/>
      <c r="C412" s="2"/>
      <c r="D412" s="2"/>
      <c r="E412" s="3"/>
      <c r="F412" s="2"/>
      <c r="G412" s="4"/>
      <c r="H412" s="5"/>
      <c r="I412" s="6"/>
      <c r="J412" s="7"/>
      <c r="K412" s="6"/>
      <c r="L412" s="6"/>
      <c r="M412" s="6"/>
      <c r="N412" s="58"/>
      <c r="O412" s="2"/>
      <c r="P412" s="2"/>
      <c r="Q412" s="2"/>
      <c r="R412" s="2"/>
      <c r="S412" s="2"/>
      <c r="T412" s="2"/>
      <c r="U412" s="2"/>
      <c r="V412" s="2"/>
      <c r="W412" s="2"/>
      <c r="X412" s="2"/>
      <c r="Y412" s="2"/>
      <c r="Z412" s="2"/>
      <c r="AA412" s="2"/>
    </row>
    <row r="413" spans="1:27" ht="23.25" customHeight="1" x14ac:dyDescent="0.35">
      <c r="A413" s="2"/>
      <c r="B413" s="2"/>
      <c r="C413" s="2"/>
      <c r="D413" s="2"/>
      <c r="E413" s="3"/>
      <c r="F413" s="2"/>
      <c r="G413" s="4"/>
      <c r="H413" s="5"/>
      <c r="I413" s="6"/>
      <c r="J413" s="7"/>
      <c r="K413" s="6"/>
      <c r="L413" s="6"/>
      <c r="M413" s="6"/>
      <c r="N413" s="58"/>
      <c r="O413" s="2"/>
      <c r="P413" s="2"/>
      <c r="Q413" s="2"/>
      <c r="R413" s="2"/>
      <c r="S413" s="2"/>
      <c r="T413" s="2"/>
      <c r="U413" s="2"/>
      <c r="V413" s="2"/>
      <c r="W413" s="2"/>
      <c r="X413" s="2"/>
      <c r="Y413" s="2"/>
      <c r="Z413" s="2"/>
      <c r="AA413" s="2"/>
    </row>
    <row r="414" spans="1:27" ht="23.25" customHeight="1" x14ac:dyDescent="0.35">
      <c r="A414" s="2"/>
      <c r="B414" s="2"/>
      <c r="C414" s="2"/>
      <c r="D414" s="2"/>
      <c r="E414" s="3"/>
      <c r="F414" s="2"/>
      <c r="G414" s="4"/>
      <c r="H414" s="5"/>
      <c r="I414" s="6"/>
      <c r="J414" s="7"/>
      <c r="K414" s="6"/>
      <c r="L414" s="6"/>
      <c r="M414" s="6"/>
      <c r="N414" s="58"/>
      <c r="O414" s="2"/>
      <c r="P414" s="2"/>
      <c r="Q414" s="2"/>
      <c r="R414" s="2"/>
      <c r="S414" s="2"/>
      <c r="T414" s="2"/>
      <c r="U414" s="2"/>
      <c r="V414" s="2"/>
      <c r="W414" s="2"/>
      <c r="X414" s="2"/>
      <c r="Y414" s="2"/>
      <c r="Z414" s="2"/>
      <c r="AA414" s="2"/>
    </row>
    <row r="415" spans="1:27" ht="23.25" customHeight="1" x14ac:dyDescent="0.35">
      <c r="A415" s="2"/>
      <c r="B415" s="2"/>
      <c r="C415" s="2"/>
      <c r="D415" s="2"/>
      <c r="E415" s="3"/>
      <c r="F415" s="2"/>
      <c r="G415" s="4"/>
      <c r="H415" s="5"/>
      <c r="I415" s="6"/>
      <c r="J415" s="7"/>
      <c r="K415" s="6"/>
      <c r="L415" s="6"/>
      <c r="M415" s="6"/>
      <c r="N415" s="58"/>
      <c r="O415" s="2"/>
      <c r="P415" s="2"/>
      <c r="Q415" s="2"/>
      <c r="R415" s="2"/>
      <c r="S415" s="2"/>
      <c r="T415" s="2"/>
      <c r="U415" s="2"/>
      <c r="V415" s="2"/>
      <c r="W415" s="2"/>
      <c r="X415" s="2"/>
      <c r="Y415" s="2"/>
      <c r="Z415" s="2"/>
      <c r="AA415" s="2"/>
    </row>
    <row r="416" spans="1:27" ht="23.25" customHeight="1" x14ac:dyDescent="0.35">
      <c r="A416" s="2"/>
      <c r="B416" s="2"/>
      <c r="C416" s="2"/>
      <c r="D416" s="2"/>
      <c r="E416" s="3"/>
      <c r="F416" s="2"/>
      <c r="G416" s="4"/>
      <c r="H416" s="5"/>
      <c r="I416" s="6"/>
      <c r="J416" s="7"/>
      <c r="K416" s="6"/>
      <c r="L416" s="6"/>
      <c r="M416" s="6"/>
      <c r="N416" s="58"/>
      <c r="O416" s="2"/>
      <c r="P416" s="2"/>
      <c r="Q416" s="2"/>
      <c r="R416" s="2"/>
      <c r="S416" s="2"/>
      <c r="T416" s="2"/>
      <c r="U416" s="2"/>
      <c r="V416" s="2"/>
      <c r="W416" s="2"/>
      <c r="X416" s="2"/>
      <c r="Y416" s="2"/>
      <c r="Z416" s="2"/>
      <c r="AA416" s="2"/>
    </row>
    <row r="417" spans="1:27" ht="23.25" customHeight="1" x14ac:dyDescent="0.35">
      <c r="A417" s="2"/>
      <c r="B417" s="2"/>
      <c r="C417" s="2"/>
      <c r="D417" s="2"/>
      <c r="E417" s="3"/>
      <c r="F417" s="2"/>
      <c r="G417" s="4"/>
      <c r="H417" s="5"/>
      <c r="I417" s="6"/>
      <c r="J417" s="7"/>
      <c r="K417" s="6"/>
      <c r="L417" s="6"/>
      <c r="M417" s="6"/>
      <c r="N417" s="58"/>
      <c r="O417" s="2"/>
      <c r="P417" s="2"/>
      <c r="Q417" s="2"/>
      <c r="R417" s="2"/>
      <c r="S417" s="2"/>
      <c r="T417" s="2"/>
      <c r="U417" s="2"/>
      <c r="V417" s="2"/>
      <c r="W417" s="2"/>
      <c r="X417" s="2"/>
      <c r="Y417" s="2"/>
      <c r="Z417" s="2"/>
      <c r="AA417" s="2"/>
    </row>
    <row r="418" spans="1:27" ht="23.25" customHeight="1" x14ac:dyDescent="0.35">
      <c r="A418" s="2"/>
      <c r="B418" s="2"/>
      <c r="C418" s="2"/>
      <c r="D418" s="2"/>
      <c r="E418" s="3"/>
      <c r="F418" s="2"/>
      <c r="G418" s="4"/>
      <c r="H418" s="5"/>
      <c r="I418" s="6"/>
      <c r="J418" s="7"/>
      <c r="K418" s="6"/>
      <c r="L418" s="6"/>
      <c r="M418" s="6"/>
      <c r="N418" s="58"/>
      <c r="O418" s="2"/>
      <c r="P418" s="2"/>
      <c r="Q418" s="2"/>
      <c r="R418" s="2"/>
      <c r="S418" s="2"/>
      <c r="T418" s="2"/>
      <c r="U418" s="2"/>
      <c r="V418" s="2"/>
      <c r="W418" s="2"/>
      <c r="X418" s="2"/>
      <c r="Y418" s="2"/>
      <c r="Z418" s="2"/>
      <c r="AA418" s="2"/>
    </row>
    <row r="419" spans="1:27" ht="23.25" customHeight="1" x14ac:dyDescent="0.35">
      <c r="A419" s="2"/>
      <c r="B419" s="2"/>
      <c r="C419" s="2"/>
      <c r="D419" s="2"/>
      <c r="E419" s="3"/>
      <c r="F419" s="2"/>
      <c r="G419" s="4"/>
      <c r="H419" s="5"/>
      <c r="I419" s="6"/>
      <c r="J419" s="7"/>
      <c r="K419" s="6"/>
      <c r="L419" s="6"/>
      <c r="M419" s="6"/>
      <c r="N419" s="58"/>
      <c r="O419" s="2"/>
      <c r="P419" s="2"/>
      <c r="Q419" s="2"/>
      <c r="R419" s="2"/>
      <c r="S419" s="2"/>
      <c r="T419" s="2"/>
      <c r="U419" s="2"/>
      <c r="V419" s="2"/>
      <c r="W419" s="2"/>
      <c r="X419" s="2"/>
      <c r="Y419" s="2"/>
      <c r="Z419" s="2"/>
      <c r="AA419" s="2"/>
    </row>
    <row r="420" spans="1:27" ht="23.25" customHeight="1" x14ac:dyDescent="0.35">
      <c r="A420" s="2"/>
      <c r="B420" s="2"/>
      <c r="C420" s="2"/>
      <c r="D420" s="2"/>
      <c r="E420" s="3"/>
      <c r="F420" s="2"/>
      <c r="G420" s="4"/>
      <c r="H420" s="5"/>
      <c r="I420" s="6"/>
      <c r="J420" s="7"/>
      <c r="K420" s="6"/>
      <c r="L420" s="6"/>
      <c r="M420" s="6"/>
      <c r="N420" s="58"/>
      <c r="O420" s="2"/>
      <c r="P420" s="2"/>
      <c r="Q420" s="2"/>
      <c r="R420" s="2"/>
      <c r="S420" s="2"/>
      <c r="T420" s="2"/>
      <c r="U420" s="2"/>
      <c r="V420" s="2"/>
      <c r="W420" s="2"/>
      <c r="X420" s="2"/>
      <c r="Y420" s="2"/>
      <c r="Z420" s="2"/>
      <c r="AA420" s="2"/>
    </row>
    <row r="421" spans="1:27" ht="23.25" customHeight="1" x14ac:dyDescent="0.35">
      <c r="A421" s="2"/>
      <c r="B421" s="2"/>
      <c r="C421" s="2"/>
      <c r="D421" s="2"/>
      <c r="E421" s="3"/>
      <c r="F421" s="2"/>
      <c r="G421" s="4"/>
      <c r="H421" s="5"/>
      <c r="I421" s="6"/>
      <c r="J421" s="7"/>
      <c r="K421" s="6"/>
      <c r="L421" s="6"/>
      <c r="M421" s="6"/>
      <c r="N421" s="58"/>
      <c r="O421" s="2"/>
      <c r="P421" s="2"/>
      <c r="Q421" s="2"/>
      <c r="R421" s="2"/>
      <c r="S421" s="2"/>
      <c r="T421" s="2"/>
      <c r="U421" s="2"/>
      <c r="V421" s="2"/>
      <c r="W421" s="2"/>
      <c r="X421" s="2"/>
      <c r="Y421" s="2"/>
      <c r="Z421" s="2"/>
      <c r="AA421" s="2"/>
    </row>
    <row r="422" spans="1:27" ht="23.25" customHeight="1" x14ac:dyDescent="0.35">
      <c r="A422" s="2"/>
      <c r="B422" s="2"/>
      <c r="C422" s="2"/>
      <c r="D422" s="2"/>
      <c r="E422" s="3"/>
      <c r="F422" s="2"/>
      <c r="G422" s="4"/>
      <c r="H422" s="5"/>
      <c r="I422" s="6"/>
      <c r="J422" s="7"/>
      <c r="K422" s="6"/>
      <c r="L422" s="6"/>
      <c r="M422" s="6"/>
      <c r="N422" s="58"/>
      <c r="O422" s="2"/>
      <c r="P422" s="2"/>
      <c r="Q422" s="2"/>
      <c r="R422" s="2"/>
      <c r="S422" s="2"/>
      <c r="T422" s="2"/>
      <c r="U422" s="2"/>
      <c r="V422" s="2"/>
      <c r="W422" s="2"/>
      <c r="X422" s="2"/>
      <c r="Y422" s="2"/>
      <c r="Z422" s="2"/>
      <c r="AA422" s="2"/>
    </row>
    <row r="423" spans="1:27" ht="23.25" customHeight="1" x14ac:dyDescent="0.35">
      <c r="A423" s="2"/>
      <c r="B423" s="2"/>
      <c r="C423" s="2"/>
      <c r="D423" s="2"/>
      <c r="E423" s="3"/>
      <c r="F423" s="2"/>
      <c r="G423" s="4"/>
      <c r="H423" s="5"/>
      <c r="I423" s="6"/>
      <c r="J423" s="7"/>
      <c r="K423" s="6"/>
      <c r="L423" s="6"/>
      <c r="M423" s="6"/>
      <c r="N423" s="58"/>
      <c r="O423" s="2"/>
      <c r="P423" s="2"/>
      <c r="Q423" s="2"/>
      <c r="R423" s="2"/>
      <c r="S423" s="2"/>
      <c r="T423" s="2"/>
      <c r="U423" s="2"/>
      <c r="V423" s="2"/>
      <c r="W423" s="2"/>
      <c r="X423" s="2"/>
      <c r="Y423" s="2"/>
      <c r="Z423" s="2"/>
      <c r="AA423" s="2"/>
    </row>
    <row r="424" spans="1:27" ht="23.25" customHeight="1" x14ac:dyDescent="0.35">
      <c r="A424" s="2"/>
      <c r="B424" s="2"/>
      <c r="C424" s="2"/>
      <c r="D424" s="2"/>
      <c r="E424" s="3"/>
      <c r="F424" s="2"/>
      <c r="G424" s="4"/>
      <c r="H424" s="5"/>
      <c r="I424" s="6"/>
      <c r="J424" s="7"/>
      <c r="K424" s="6"/>
      <c r="L424" s="6"/>
      <c r="M424" s="6"/>
      <c r="N424" s="58"/>
      <c r="O424" s="2"/>
      <c r="P424" s="2"/>
      <c r="Q424" s="2"/>
      <c r="R424" s="2"/>
      <c r="S424" s="2"/>
      <c r="T424" s="2"/>
      <c r="U424" s="2"/>
      <c r="V424" s="2"/>
      <c r="W424" s="2"/>
      <c r="X424" s="2"/>
      <c r="Y424" s="2"/>
      <c r="Z424" s="2"/>
      <c r="AA424" s="2"/>
    </row>
    <row r="425" spans="1:27" ht="23.25" customHeight="1" x14ac:dyDescent="0.35">
      <c r="A425" s="2"/>
      <c r="B425" s="2"/>
      <c r="C425" s="2"/>
      <c r="D425" s="2"/>
      <c r="E425" s="3"/>
      <c r="F425" s="2"/>
      <c r="G425" s="4"/>
      <c r="H425" s="5"/>
      <c r="I425" s="6"/>
      <c r="J425" s="7"/>
      <c r="K425" s="6"/>
      <c r="L425" s="6"/>
      <c r="M425" s="6"/>
      <c r="N425" s="58"/>
      <c r="O425" s="2"/>
      <c r="P425" s="2"/>
      <c r="Q425" s="2"/>
      <c r="R425" s="2"/>
      <c r="S425" s="2"/>
      <c r="T425" s="2"/>
      <c r="U425" s="2"/>
      <c r="V425" s="2"/>
      <c r="W425" s="2"/>
      <c r="X425" s="2"/>
      <c r="Y425" s="2"/>
      <c r="Z425" s="2"/>
      <c r="AA425" s="2"/>
    </row>
    <row r="426" spans="1:27" ht="23.25" customHeight="1" x14ac:dyDescent="0.35">
      <c r="A426" s="2"/>
      <c r="B426" s="2"/>
      <c r="C426" s="2"/>
      <c r="D426" s="2"/>
      <c r="E426" s="3"/>
      <c r="F426" s="2"/>
      <c r="G426" s="4"/>
      <c r="H426" s="5"/>
      <c r="I426" s="6"/>
      <c r="J426" s="7"/>
      <c r="K426" s="6"/>
      <c r="L426" s="6"/>
      <c r="M426" s="6"/>
      <c r="N426" s="58"/>
      <c r="O426" s="2"/>
      <c r="P426" s="2"/>
      <c r="Q426" s="2"/>
      <c r="R426" s="2"/>
      <c r="S426" s="2"/>
      <c r="T426" s="2"/>
      <c r="U426" s="2"/>
      <c r="V426" s="2"/>
      <c r="W426" s="2"/>
      <c r="X426" s="2"/>
      <c r="Y426" s="2"/>
      <c r="Z426" s="2"/>
      <c r="AA426" s="2"/>
    </row>
    <row r="427" spans="1:27" ht="23.25" customHeight="1" x14ac:dyDescent="0.35">
      <c r="A427" s="2"/>
      <c r="B427" s="2"/>
      <c r="C427" s="2"/>
      <c r="D427" s="2"/>
      <c r="E427" s="3"/>
      <c r="F427" s="2"/>
      <c r="G427" s="4"/>
      <c r="H427" s="5"/>
      <c r="I427" s="6"/>
      <c r="J427" s="7"/>
      <c r="K427" s="6"/>
      <c r="L427" s="6"/>
      <c r="M427" s="6"/>
      <c r="N427" s="58"/>
      <c r="O427" s="2"/>
      <c r="P427" s="2"/>
      <c r="Q427" s="2"/>
      <c r="R427" s="2"/>
      <c r="S427" s="2"/>
      <c r="T427" s="2"/>
      <c r="U427" s="2"/>
      <c r="V427" s="2"/>
      <c r="W427" s="2"/>
      <c r="X427" s="2"/>
      <c r="Y427" s="2"/>
      <c r="Z427" s="2"/>
      <c r="AA427" s="2"/>
    </row>
    <row r="428" spans="1:27" ht="23.25" customHeight="1" x14ac:dyDescent="0.35">
      <c r="A428" s="2"/>
      <c r="B428" s="2"/>
      <c r="C428" s="2"/>
      <c r="D428" s="2"/>
      <c r="E428" s="3"/>
      <c r="F428" s="2"/>
      <c r="G428" s="4"/>
      <c r="H428" s="5"/>
      <c r="I428" s="6"/>
      <c r="J428" s="7"/>
      <c r="K428" s="6"/>
      <c r="L428" s="6"/>
      <c r="M428" s="6"/>
      <c r="N428" s="58"/>
      <c r="O428" s="2"/>
      <c r="P428" s="2"/>
      <c r="Q428" s="2"/>
      <c r="R428" s="2"/>
      <c r="S428" s="2"/>
      <c r="T428" s="2"/>
      <c r="U428" s="2"/>
      <c r="V428" s="2"/>
      <c r="W428" s="2"/>
      <c r="X428" s="2"/>
      <c r="Y428" s="2"/>
      <c r="Z428" s="2"/>
      <c r="AA428" s="2"/>
    </row>
    <row r="429" spans="1:27" ht="23.25" customHeight="1" x14ac:dyDescent="0.35">
      <c r="A429" s="2"/>
      <c r="B429" s="2"/>
      <c r="C429" s="2"/>
      <c r="D429" s="2"/>
      <c r="E429" s="3"/>
      <c r="F429" s="2"/>
      <c r="G429" s="4"/>
      <c r="H429" s="5"/>
      <c r="I429" s="6"/>
      <c r="J429" s="7"/>
      <c r="K429" s="6"/>
      <c r="L429" s="6"/>
      <c r="M429" s="6"/>
      <c r="N429" s="58"/>
      <c r="O429" s="2"/>
      <c r="P429" s="2"/>
      <c r="Q429" s="2"/>
      <c r="R429" s="2"/>
      <c r="S429" s="2"/>
      <c r="T429" s="2"/>
      <c r="U429" s="2"/>
      <c r="V429" s="2"/>
      <c r="W429" s="2"/>
      <c r="X429" s="2"/>
      <c r="Y429" s="2"/>
      <c r="Z429" s="2"/>
      <c r="AA429" s="2"/>
    </row>
    <row r="430" spans="1:27" ht="23.25" customHeight="1" x14ac:dyDescent="0.35">
      <c r="A430" s="2"/>
      <c r="B430" s="2"/>
      <c r="C430" s="2"/>
      <c r="D430" s="2"/>
      <c r="E430" s="3"/>
      <c r="F430" s="2"/>
      <c r="G430" s="4"/>
      <c r="H430" s="5"/>
      <c r="I430" s="6"/>
      <c r="J430" s="7"/>
      <c r="K430" s="6"/>
      <c r="L430" s="6"/>
      <c r="M430" s="6"/>
      <c r="N430" s="58"/>
      <c r="O430" s="2"/>
      <c r="P430" s="2"/>
      <c r="Q430" s="2"/>
      <c r="R430" s="2"/>
      <c r="S430" s="2"/>
      <c r="T430" s="2"/>
      <c r="U430" s="2"/>
      <c r="V430" s="2"/>
      <c r="W430" s="2"/>
      <c r="X430" s="2"/>
      <c r="Y430" s="2"/>
      <c r="Z430" s="2"/>
      <c r="AA430" s="2"/>
    </row>
    <row r="431" spans="1:27" ht="23.25" customHeight="1" x14ac:dyDescent="0.35">
      <c r="A431" s="2"/>
      <c r="B431" s="2"/>
      <c r="C431" s="2"/>
      <c r="D431" s="2"/>
      <c r="E431" s="3"/>
      <c r="F431" s="2"/>
      <c r="G431" s="4"/>
      <c r="H431" s="5"/>
      <c r="I431" s="6"/>
      <c r="J431" s="7"/>
      <c r="K431" s="6"/>
      <c r="L431" s="6"/>
      <c r="M431" s="6"/>
      <c r="N431" s="58"/>
      <c r="O431" s="2"/>
      <c r="P431" s="2"/>
      <c r="Q431" s="2"/>
      <c r="R431" s="2"/>
      <c r="S431" s="2"/>
      <c r="T431" s="2"/>
      <c r="U431" s="2"/>
      <c r="V431" s="2"/>
      <c r="W431" s="2"/>
      <c r="X431" s="2"/>
      <c r="Y431" s="2"/>
      <c r="Z431" s="2"/>
      <c r="AA431" s="2"/>
    </row>
    <row r="432" spans="1:27" ht="23.25" customHeight="1" x14ac:dyDescent="0.35">
      <c r="A432" s="2"/>
      <c r="B432" s="2"/>
      <c r="C432" s="2"/>
      <c r="D432" s="2"/>
      <c r="E432" s="3"/>
      <c r="F432" s="2"/>
      <c r="G432" s="4"/>
      <c r="H432" s="5"/>
      <c r="I432" s="6"/>
      <c r="J432" s="7"/>
      <c r="K432" s="6"/>
      <c r="L432" s="6"/>
      <c r="M432" s="6"/>
      <c r="N432" s="58"/>
      <c r="O432" s="2"/>
      <c r="P432" s="2"/>
      <c r="Q432" s="2"/>
      <c r="R432" s="2"/>
      <c r="S432" s="2"/>
      <c r="T432" s="2"/>
      <c r="U432" s="2"/>
      <c r="V432" s="2"/>
      <c r="W432" s="2"/>
      <c r="X432" s="2"/>
      <c r="Y432" s="2"/>
      <c r="Z432" s="2"/>
      <c r="AA432" s="2"/>
    </row>
    <row r="433" spans="1:27" ht="23.25" customHeight="1" x14ac:dyDescent="0.35">
      <c r="A433" s="2"/>
      <c r="B433" s="2"/>
      <c r="C433" s="2"/>
      <c r="D433" s="2"/>
      <c r="E433" s="3"/>
      <c r="F433" s="2"/>
      <c r="G433" s="4"/>
      <c r="H433" s="5"/>
      <c r="I433" s="6"/>
      <c r="J433" s="7"/>
      <c r="K433" s="6"/>
      <c r="L433" s="6"/>
      <c r="M433" s="6"/>
      <c r="N433" s="58"/>
      <c r="O433" s="2"/>
      <c r="P433" s="2"/>
      <c r="Q433" s="2"/>
      <c r="R433" s="2"/>
      <c r="S433" s="2"/>
      <c r="T433" s="2"/>
      <c r="U433" s="2"/>
      <c r="V433" s="2"/>
      <c r="W433" s="2"/>
      <c r="X433" s="2"/>
      <c r="Y433" s="2"/>
      <c r="Z433" s="2"/>
      <c r="AA433" s="2"/>
    </row>
    <row r="434" spans="1:27" ht="23.25" customHeight="1" x14ac:dyDescent="0.35">
      <c r="A434" s="2"/>
      <c r="B434" s="2"/>
      <c r="C434" s="2"/>
      <c r="D434" s="2"/>
      <c r="E434" s="3"/>
      <c r="F434" s="2"/>
      <c r="G434" s="4"/>
      <c r="H434" s="5"/>
      <c r="I434" s="6"/>
      <c r="J434" s="7"/>
      <c r="K434" s="6"/>
      <c r="L434" s="6"/>
      <c r="M434" s="6"/>
      <c r="N434" s="58"/>
      <c r="O434" s="2"/>
      <c r="P434" s="2"/>
      <c r="Q434" s="2"/>
      <c r="R434" s="2"/>
      <c r="S434" s="2"/>
      <c r="T434" s="2"/>
      <c r="U434" s="2"/>
      <c r="V434" s="2"/>
      <c r="W434" s="2"/>
      <c r="X434" s="2"/>
      <c r="Y434" s="2"/>
      <c r="Z434" s="2"/>
      <c r="AA434" s="2"/>
    </row>
    <row r="435" spans="1:27" ht="23.25" customHeight="1" x14ac:dyDescent="0.35">
      <c r="A435" s="2"/>
      <c r="B435" s="2"/>
      <c r="C435" s="2"/>
      <c r="D435" s="2"/>
      <c r="E435" s="3"/>
      <c r="F435" s="2"/>
      <c r="G435" s="4"/>
      <c r="H435" s="5"/>
      <c r="I435" s="6"/>
      <c r="J435" s="7"/>
      <c r="K435" s="6"/>
      <c r="L435" s="6"/>
      <c r="M435" s="6"/>
      <c r="N435" s="58"/>
      <c r="O435" s="2"/>
      <c r="P435" s="2"/>
      <c r="Q435" s="2"/>
      <c r="R435" s="2"/>
      <c r="S435" s="2"/>
      <c r="T435" s="2"/>
      <c r="U435" s="2"/>
      <c r="V435" s="2"/>
      <c r="W435" s="2"/>
      <c r="X435" s="2"/>
      <c r="Y435" s="2"/>
      <c r="Z435" s="2"/>
      <c r="AA435" s="2"/>
    </row>
    <row r="436" spans="1:27" ht="23.25" customHeight="1" x14ac:dyDescent="0.35">
      <c r="A436" s="2"/>
      <c r="B436" s="2"/>
      <c r="C436" s="2"/>
      <c r="D436" s="2"/>
      <c r="E436" s="3"/>
      <c r="F436" s="2"/>
      <c r="G436" s="4"/>
      <c r="H436" s="5"/>
      <c r="I436" s="6"/>
      <c r="J436" s="7"/>
      <c r="K436" s="6"/>
      <c r="L436" s="6"/>
      <c r="M436" s="6"/>
      <c r="N436" s="58"/>
      <c r="O436" s="2"/>
      <c r="P436" s="2"/>
      <c r="Q436" s="2"/>
      <c r="R436" s="2"/>
      <c r="S436" s="2"/>
      <c r="T436" s="2"/>
      <c r="U436" s="2"/>
      <c r="V436" s="2"/>
      <c r="W436" s="2"/>
      <c r="X436" s="2"/>
      <c r="Y436" s="2"/>
      <c r="Z436" s="2"/>
      <c r="AA436" s="2"/>
    </row>
    <row r="437" spans="1:27" ht="23.25" customHeight="1" x14ac:dyDescent="0.35">
      <c r="A437" s="2"/>
      <c r="B437" s="2"/>
      <c r="C437" s="2"/>
      <c r="D437" s="2"/>
      <c r="E437" s="3"/>
      <c r="F437" s="2"/>
      <c r="G437" s="4"/>
      <c r="H437" s="5"/>
      <c r="I437" s="6"/>
      <c r="J437" s="7"/>
      <c r="K437" s="6"/>
      <c r="L437" s="6"/>
      <c r="M437" s="6"/>
      <c r="N437" s="58"/>
      <c r="O437" s="2"/>
      <c r="P437" s="2"/>
      <c r="Q437" s="2"/>
      <c r="R437" s="2"/>
      <c r="S437" s="2"/>
      <c r="T437" s="2"/>
      <c r="U437" s="2"/>
      <c r="V437" s="2"/>
      <c r="W437" s="2"/>
      <c r="X437" s="2"/>
      <c r="Y437" s="2"/>
      <c r="Z437" s="2"/>
      <c r="AA437" s="2"/>
    </row>
    <row r="438" spans="1:27" ht="23.25" customHeight="1" x14ac:dyDescent="0.35">
      <c r="A438" s="2"/>
      <c r="B438" s="2"/>
      <c r="C438" s="2"/>
      <c r="D438" s="2"/>
      <c r="E438" s="3"/>
      <c r="F438" s="2"/>
      <c r="G438" s="4"/>
      <c r="H438" s="5"/>
      <c r="I438" s="6"/>
      <c r="J438" s="7"/>
      <c r="K438" s="6"/>
      <c r="L438" s="6"/>
      <c r="M438" s="6"/>
      <c r="N438" s="58"/>
      <c r="O438" s="2"/>
      <c r="P438" s="2"/>
      <c r="Q438" s="2"/>
      <c r="R438" s="2"/>
      <c r="S438" s="2"/>
      <c r="T438" s="2"/>
      <c r="U438" s="2"/>
      <c r="V438" s="2"/>
      <c r="W438" s="2"/>
      <c r="X438" s="2"/>
      <c r="Y438" s="2"/>
      <c r="Z438" s="2"/>
      <c r="AA438" s="2"/>
    </row>
    <row r="439" spans="1:27" ht="23.25" customHeight="1" x14ac:dyDescent="0.35">
      <c r="A439" s="2"/>
      <c r="B439" s="2"/>
      <c r="C439" s="2"/>
      <c r="D439" s="2"/>
      <c r="E439" s="3"/>
      <c r="F439" s="2"/>
      <c r="G439" s="4"/>
      <c r="H439" s="5"/>
      <c r="I439" s="6"/>
      <c r="J439" s="7"/>
      <c r="K439" s="6"/>
      <c r="L439" s="6"/>
      <c r="M439" s="6"/>
      <c r="N439" s="58"/>
      <c r="O439" s="2"/>
      <c r="P439" s="2"/>
      <c r="Q439" s="2"/>
      <c r="R439" s="2"/>
      <c r="S439" s="2"/>
      <c r="T439" s="2"/>
      <c r="U439" s="2"/>
      <c r="V439" s="2"/>
      <c r="W439" s="2"/>
      <c r="X439" s="2"/>
      <c r="Y439" s="2"/>
      <c r="Z439" s="2"/>
      <c r="AA439" s="2"/>
    </row>
    <row r="440" spans="1:27" ht="23.25" customHeight="1" x14ac:dyDescent="0.35">
      <c r="A440" s="2"/>
      <c r="B440" s="2"/>
      <c r="C440" s="2"/>
      <c r="D440" s="2"/>
      <c r="E440" s="3"/>
      <c r="F440" s="2"/>
      <c r="G440" s="4"/>
      <c r="H440" s="5"/>
      <c r="I440" s="6"/>
      <c r="J440" s="7"/>
      <c r="K440" s="6"/>
      <c r="L440" s="6"/>
      <c r="M440" s="6"/>
      <c r="N440" s="58"/>
      <c r="O440" s="2"/>
      <c r="P440" s="2"/>
      <c r="Q440" s="2"/>
      <c r="R440" s="2"/>
      <c r="S440" s="2"/>
      <c r="T440" s="2"/>
      <c r="U440" s="2"/>
      <c r="V440" s="2"/>
      <c r="W440" s="2"/>
      <c r="X440" s="2"/>
      <c r="Y440" s="2"/>
      <c r="Z440" s="2"/>
      <c r="AA440" s="2"/>
    </row>
    <row r="441" spans="1:27" ht="23.25" customHeight="1" x14ac:dyDescent="0.35">
      <c r="A441" s="2"/>
      <c r="B441" s="2"/>
      <c r="C441" s="2"/>
      <c r="D441" s="2"/>
      <c r="E441" s="3"/>
      <c r="F441" s="2"/>
      <c r="G441" s="4"/>
      <c r="H441" s="5"/>
      <c r="I441" s="6"/>
      <c r="J441" s="7"/>
      <c r="K441" s="6"/>
      <c r="L441" s="6"/>
      <c r="M441" s="6"/>
      <c r="N441" s="58"/>
      <c r="O441" s="2"/>
      <c r="P441" s="2"/>
      <c r="Q441" s="2"/>
      <c r="R441" s="2"/>
      <c r="S441" s="2"/>
      <c r="T441" s="2"/>
      <c r="U441" s="2"/>
      <c r="V441" s="2"/>
      <c r="W441" s="2"/>
      <c r="X441" s="2"/>
      <c r="Y441" s="2"/>
      <c r="Z441" s="2"/>
      <c r="AA441" s="2"/>
    </row>
    <row r="442" spans="1:27" ht="23.25" customHeight="1" x14ac:dyDescent="0.35">
      <c r="A442" s="2"/>
      <c r="B442" s="2"/>
      <c r="C442" s="2"/>
      <c r="D442" s="2"/>
      <c r="E442" s="3"/>
      <c r="F442" s="2"/>
      <c r="G442" s="4"/>
      <c r="H442" s="5"/>
      <c r="I442" s="6"/>
      <c r="J442" s="7"/>
      <c r="K442" s="6"/>
      <c r="L442" s="6"/>
      <c r="M442" s="6"/>
      <c r="N442" s="58"/>
      <c r="O442" s="2"/>
      <c r="P442" s="2"/>
      <c r="Q442" s="2"/>
      <c r="R442" s="2"/>
      <c r="S442" s="2"/>
      <c r="T442" s="2"/>
      <c r="U442" s="2"/>
      <c r="V442" s="2"/>
      <c r="W442" s="2"/>
      <c r="X442" s="2"/>
      <c r="Y442" s="2"/>
      <c r="Z442" s="2"/>
      <c r="AA442" s="2"/>
    </row>
    <row r="443" spans="1:27" ht="23.25" customHeight="1" x14ac:dyDescent="0.35">
      <c r="A443" s="2"/>
      <c r="B443" s="2"/>
      <c r="C443" s="2"/>
      <c r="D443" s="2"/>
      <c r="E443" s="3"/>
      <c r="F443" s="2"/>
      <c r="G443" s="4"/>
      <c r="H443" s="5"/>
      <c r="I443" s="6"/>
      <c r="J443" s="7"/>
      <c r="K443" s="6"/>
      <c r="L443" s="6"/>
      <c r="M443" s="6"/>
      <c r="N443" s="58"/>
      <c r="O443" s="2"/>
      <c r="P443" s="2"/>
      <c r="Q443" s="2"/>
      <c r="R443" s="2"/>
      <c r="S443" s="2"/>
      <c r="T443" s="2"/>
      <c r="U443" s="2"/>
      <c r="V443" s="2"/>
      <c r="W443" s="2"/>
      <c r="X443" s="2"/>
      <c r="Y443" s="2"/>
      <c r="Z443" s="2"/>
      <c r="AA443" s="2"/>
    </row>
    <row r="444" spans="1:27" ht="23.25" customHeight="1" x14ac:dyDescent="0.35">
      <c r="A444" s="2"/>
      <c r="B444" s="2"/>
      <c r="C444" s="2"/>
      <c r="D444" s="2"/>
      <c r="E444" s="3"/>
      <c r="F444" s="2"/>
      <c r="G444" s="4"/>
      <c r="H444" s="5"/>
      <c r="I444" s="6"/>
      <c r="J444" s="7"/>
      <c r="K444" s="6"/>
      <c r="L444" s="6"/>
      <c r="M444" s="6"/>
      <c r="N444" s="58"/>
      <c r="O444" s="2"/>
      <c r="P444" s="2"/>
      <c r="Q444" s="2"/>
      <c r="R444" s="2"/>
      <c r="S444" s="2"/>
      <c r="T444" s="2"/>
      <c r="U444" s="2"/>
      <c r="V444" s="2"/>
      <c r="W444" s="2"/>
      <c r="X444" s="2"/>
      <c r="Y444" s="2"/>
      <c r="Z444" s="2"/>
      <c r="AA444" s="2"/>
    </row>
    <row r="445" spans="1:27" ht="23.25" customHeight="1" x14ac:dyDescent="0.35">
      <c r="A445" s="2"/>
      <c r="B445" s="2"/>
      <c r="C445" s="2"/>
      <c r="D445" s="2"/>
      <c r="E445" s="3"/>
      <c r="F445" s="2"/>
      <c r="G445" s="4"/>
      <c r="H445" s="5"/>
      <c r="I445" s="6"/>
      <c r="J445" s="7"/>
      <c r="K445" s="6"/>
      <c r="L445" s="6"/>
      <c r="M445" s="6"/>
      <c r="N445" s="58"/>
      <c r="O445" s="2"/>
      <c r="P445" s="2"/>
      <c r="Q445" s="2"/>
      <c r="R445" s="2"/>
      <c r="S445" s="2"/>
      <c r="T445" s="2"/>
      <c r="U445" s="2"/>
      <c r="V445" s="2"/>
      <c r="W445" s="2"/>
      <c r="X445" s="2"/>
      <c r="Y445" s="2"/>
      <c r="Z445" s="2"/>
      <c r="AA445" s="2"/>
    </row>
    <row r="446" spans="1:27" ht="23.25" customHeight="1" x14ac:dyDescent="0.35">
      <c r="A446" s="2"/>
      <c r="B446" s="2"/>
      <c r="C446" s="2"/>
      <c r="D446" s="2"/>
      <c r="E446" s="3"/>
      <c r="F446" s="2"/>
      <c r="G446" s="4"/>
      <c r="H446" s="5"/>
      <c r="I446" s="6"/>
      <c r="J446" s="7"/>
      <c r="K446" s="6"/>
      <c r="L446" s="6"/>
      <c r="M446" s="6"/>
      <c r="N446" s="58"/>
      <c r="O446" s="2"/>
      <c r="P446" s="2"/>
      <c r="Q446" s="2"/>
      <c r="R446" s="2"/>
      <c r="S446" s="2"/>
      <c r="T446" s="2"/>
      <c r="U446" s="2"/>
      <c r="V446" s="2"/>
      <c r="W446" s="2"/>
      <c r="X446" s="2"/>
      <c r="Y446" s="2"/>
      <c r="Z446" s="2"/>
      <c r="AA446" s="2"/>
    </row>
    <row r="447" spans="1:27" ht="23.25" customHeight="1" x14ac:dyDescent="0.35">
      <c r="A447" s="2"/>
      <c r="B447" s="2"/>
      <c r="C447" s="2"/>
      <c r="D447" s="2"/>
      <c r="E447" s="3"/>
      <c r="F447" s="2"/>
      <c r="G447" s="4"/>
      <c r="H447" s="5"/>
      <c r="I447" s="6"/>
      <c r="J447" s="7"/>
      <c r="K447" s="6"/>
      <c r="L447" s="6"/>
      <c r="M447" s="6"/>
      <c r="N447" s="58"/>
      <c r="O447" s="2"/>
      <c r="P447" s="2"/>
      <c r="Q447" s="2"/>
      <c r="R447" s="2"/>
      <c r="S447" s="2"/>
      <c r="T447" s="2"/>
      <c r="U447" s="2"/>
      <c r="V447" s="2"/>
      <c r="W447" s="2"/>
      <c r="X447" s="2"/>
      <c r="Y447" s="2"/>
      <c r="Z447" s="2"/>
      <c r="AA447" s="2"/>
    </row>
    <row r="448" spans="1:27" ht="23.25" customHeight="1" x14ac:dyDescent="0.35">
      <c r="A448" s="2"/>
      <c r="B448" s="2"/>
      <c r="C448" s="2"/>
      <c r="D448" s="2"/>
      <c r="E448" s="3"/>
      <c r="F448" s="2"/>
      <c r="G448" s="4"/>
      <c r="H448" s="5"/>
      <c r="I448" s="6"/>
      <c r="J448" s="7"/>
      <c r="K448" s="6"/>
      <c r="L448" s="6"/>
      <c r="M448" s="6"/>
      <c r="N448" s="58"/>
      <c r="O448" s="2"/>
      <c r="P448" s="2"/>
      <c r="Q448" s="2"/>
      <c r="R448" s="2"/>
      <c r="S448" s="2"/>
      <c r="T448" s="2"/>
      <c r="U448" s="2"/>
      <c r="V448" s="2"/>
      <c r="W448" s="2"/>
      <c r="X448" s="2"/>
      <c r="Y448" s="2"/>
      <c r="Z448" s="2"/>
      <c r="AA448" s="2"/>
    </row>
    <row r="449" spans="1:27" ht="23.25" customHeight="1" x14ac:dyDescent="0.35">
      <c r="A449" s="2"/>
      <c r="B449" s="2"/>
      <c r="C449" s="2"/>
      <c r="D449" s="2"/>
      <c r="E449" s="3"/>
      <c r="F449" s="2"/>
      <c r="G449" s="4"/>
      <c r="H449" s="5"/>
      <c r="I449" s="6"/>
      <c r="J449" s="7"/>
      <c r="K449" s="6"/>
      <c r="L449" s="6"/>
      <c r="M449" s="6"/>
      <c r="N449" s="58"/>
      <c r="O449" s="2"/>
      <c r="P449" s="2"/>
      <c r="Q449" s="2"/>
      <c r="R449" s="2"/>
      <c r="S449" s="2"/>
      <c r="T449" s="2"/>
      <c r="U449" s="2"/>
      <c r="V449" s="2"/>
      <c r="W449" s="2"/>
      <c r="X449" s="2"/>
      <c r="Y449" s="2"/>
      <c r="Z449" s="2"/>
      <c r="AA449" s="2"/>
    </row>
    <row r="450" spans="1:27" ht="23.25" customHeight="1" x14ac:dyDescent="0.35">
      <c r="A450" s="2"/>
      <c r="B450" s="2"/>
      <c r="C450" s="2"/>
      <c r="D450" s="2"/>
      <c r="E450" s="3"/>
      <c r="F450" s="2"/>
      <c r="G450" s="4"/>
      <c r="H450" s="5"/>
      <c r="I450" s="6"/>
      <c r="J450" s="7"/>
      <c r="K450" s="6"/>
      <c r="L450" s="6"/>
      <c r="M450" s="6"/>
      <c r="N450" s="58"/>
      <c r="O450" s="2"/>
      <c r="P450" s="2"/>
      <c r="Q450" s="2"/>
      <c r="R450" s="2"/>
      <c r="S450" s="2"/>
      <c r="T450" s="2"/>
      <c r="U450" s="2"/>
      <c r="V450" s="2"/>
      <c r="W450" s="2"/>
      <c r="X450" s="2"/>
      <c r="Y450" s="2"/>
      <c r="Z450" s="2"/>
      <c r="AA450" s="2"/>
    </row>
    <row r="451" spans="1:27" ht="23.25" customHeight="1" x14ac:dyDescent="0.35">
      <c r="A451" s="2"/>
      <c r="B451" s="2"/>
      <c r="C451" s="2"/>
      <c r="D451" s="2"/>
      <c r="E451" s="3"/>
      <c r="F451" s="2"/>
      <c r="G451" s="4"/>
      <c r="H451" s="5"/>
      <c r="I451" s="6"/>
      <c r="J451" s="7"/>
      <c r="K451" s="6"/>
      <c r="L451" s="6"/>
      <c r="M451" s="6"/>
      <c r="N451" s="58"/>
      <c r="O451" s="2"/>
      <c r="P451" s="2"/>
      <c r="Q451" s="2"/>
      <c r="R451" s="2"/>
      <c r="S451" s="2"/>
      <c r="T451" s="2"/>
      <c r="U451" s="2"/>
      <c r="V451" s="2"/>
      <c r="W451" s="2"/>
      <c r="X451" s="2"/>
      <c r="Y451" s="2"/>
      <c r="Z451" s="2"/>
      <c r="AA451" s="2"/>
    </row>
    <row r="452" spans="1:27" ht="23.25" customHeight="1" x14ac:dyDescent="0.35">
      <c r="A452" s="2"/>
      <c r="B452" s="2"/>
      <c r="C452" s="2"/>
      <c r="D452" s="2"/>
      <c r="E452" s="3"/>
      <c r="F452" s="2"/>
      <c r="G452" s="4"/>
      <c r="H452" s="5"/>
      <c r="I452" s="6"/>
      <c r="J452" s="7"/>
      <c r="K452" s="6"/>
      <c r="L452" s="6"/>
      <c r="M452" s="6"/>
      <c r="N452" s="58"/>
      <c r="O452" s="2"/>
      <c r="P452" s="2"/>
      <c r="Q452" s="2"/>
      <c r="R452" s="2"/>
      <c r="S452" s="2"/>
      <c r="T452" s="2"/>
      <c r="U452" s="2"/>
      <c r="V452" s="2"/>
      <c r="W452" s="2"/>
      <c r="X452" s="2"/>
      <c r="Y452" s="2"/>
      <c r="Z452" s="2"/>
      <c r="AA452" s="2"/>
    </row>
    <row r="453" spans="1:27" ht="23.25" customHeight="1" x14ac:dyDescent="0.35">
      <c r="A453" s="2"/>
      <c r="B453" s="2"/>
      <c r="C453" s="2"/>
      <c r="D453" s="2"/>
      <c r="E453" s="3"/>
      <c r="F453" s="2"/>
      <c r="G453" s="4"/>
      <c r="H453" s="5"/>
      <c r="I453" s="6"/>
      <c r="J453" s="7"/>
      <c r="K453" s="6"/>
      <c r="L453" s="6"/>
      <c r="M453" s="6"/>
      <c r="N453" s="58"/>
      <c r="O453" s="2"/>
      <c r="P453" s="2"/>
      <c r="Q453" s="2"/>
      <c r="R453" s="2"/>
      <c r="S453" s="2"/>
      <c r="T453" s="2"/>
      <c r="U453" s="2"/>
      <c r="V453" s="2"/>
      <c r="W453" s="2"/>
      <c r="X453" s="2"/>
      <c r="Y453" s="2"/>
      <c r="Z453" s="2"/>
      <c r="AA453" s="2"/>
    </row>
    <row r="454" spans="1:27" ht="23.25" customHeight="1" x14ac:dyDescent="0.35">
      <c r="A454" s="2"/>
      <c r="B454" s="2"/>
      <c r="C454" s="2"/>
      <c r="D454" s="2"/>
      <c r="E454" s="3"/>
      <c r="F454" s="2"/>
      <c r="G454" s="4"/>
      <c r="H454" s="5"/>
      <c r="I454" s="6"/>
      <c r="J454" s="7"/>
      <c r="K454" s="6"/>
      <c r="L454" s="6"/>
      <c r="M454" s="6"/>
      <c r="N454" s="58"/>
      <c r="O454" s="2"/>
      <c r="P454" s="2"/>
      <c r="Q454" s="2"/>
      <c r="R454" s="2"/>
      <c r="S454" s="2"/>
      <c r="T454" s="2"/>
      <c r="U454" s="2"/>
      <c r="V454" s="2"/>
      <c r="W454" s="2"/>
      <c r="X454" s="2"/>
      <c r="Y454" s="2"/>
      <c r="Z454" s="2"/>
      <c r="AA454" s="2"/>
    </row>
    <row r="455" spans="1:27" ht="23.25" customHeight="1" x14ac:dyDescent="0.35">
      <c r="A455" s="2"/>
      <c r="B455" s="2"/>
      <c r="C455" s="2"/>
      <c r="D455" s="2"/>
      <c r="E455" s="3"/>
      <c r="F455" s="2"/>
      <c r="G455" s="4"/>
      <c r="H455" s="5"/>
      <c r="I455" s="6"/>
      <c r="J455" s="7"/>
      <c r="K455" s="6"/>
      <c r="L455" s="6"/>
      <c r="M455" s="6"/>
      <c r="N455" s="58"/>
      <c r="O455" s="2"/>
      <c r="P455" s="2"/>
      <c r="Q455" s="2"/>
      <c r="R455" s="2"/>
      <c r="S455" s="2"/>
      <c r="T455" s="2"/>
      <c r="U455" s="2"/>
      <c r="V455" s="2"/>
      <c r="W455" s="2"/>
      <c r="X455" s="2"/>
      <c r="Y455" s="2"/>
      <c r="Z455" s="2"/>
      <c r="AA455" s="2"/>
    </row>
    <row r="456" spans="1:27" ht="23.25" customHeight="1" x14ac:dyDescent="0.35">
      <c r="A456" s="2"/>
      <c r="B456" s="2"/>
      <c r="C456" s="2"/>
      <c r="D456" s="2"/>
      <c r="E456" s="3"/>
      <c r="F456" s="2"/>
      <c r="G456" s="4"/>
      <c r="H456" s="5"/>
      <c r="I456" s="6"/>
      <c r="J456" s="7"/>
      <c r="K456" s="6"/>
      <c r="L456" s="6"/>
      <c r="M456" s="6"/>
      <c r="N456" s="58"/>
      <c r="O456" s="2"/>
      <c r="P456" s="2"/>
      <c r="Q456" s="2"/>
      <c r="R456" s="2"/>
      <c r="S456" s="2"/>
      <c r="T456" s="2"/>
      <c r="U456" s="2"/>
      <c r="V456" s="2"/>
      <c r="W456" s="2"/>
      <c r="X456" s="2"/>
      <c r="Y456" s="2"/>
      <c r="Z456" s="2"/>
      <c r="AA456" s="2"/>
    </row>
    <row r="457" spans="1:27" ht="23.25" customHeight="1" x14ac:dyDescent="0.35">
      <c r="A457" s="2"/>
      <c r="B457" s="2"/>
      <c r="C457" s="2"/>
      <c r="D457" s="2"/>
      <c r="E457" s="3"/>
      <c r="F457" s="2"/>
      <c r="G457" s="4"/>
      <c r="H457" s="5"/>
      <c r="I457" s="6"/>
      <c r="J457" s="7"/>
      <c r="K457" s="6"/>
      <c r="L457" s="6"/>
      <c r="M457" s="6"/>
      <c r="N457" s="58"/>
      <c r="O457" s="2"/>
      <c r="P457" s="2"/>
      <c r="Q457" s="2"/>
      <c r="R457" s="2"/>
      <c r="S457" s="2"/>
      <c r="T457" s="2"/>
      <c r="U457" s="2"/>
      <c r="V457" s="2"/>
      <c r="W457" s="2"/>
      <c r="X457" s="2"/>
      <c r="Y457" s="2"/>
      <c r="Z457" s="2"/>
      <c r="AA457" s="2"/>
    </row>
    <row r="458" spans="1:27" ht="23.25" customHeight="1" x14ac:dyDescent="0.35">
      <c r="A458" s="2"/>
      <c r="B458" s="2"/>
      <c r="C458" s="2"/>
      <c r="D458" s="2"/>
      <c r="E458" s="3"/>
      <c r="F458" s="2"/>
      <c r="G458" s="4"/>
      <c r="H458" s="5"/>
      <c r="I458" s="6"/>
      <c r="J458" s="7"/>
      <c r="K458" s="6"/>
      <c r="L458" s="6"/>
      <c r="M458" s="6"/>
      <c r="N458" s="58"/>
      <c r="O458" s="2"/>
      <c r="P458" s="2"/>
      <c r="Q458" s="2"/>
      <c r="R458" s="2"/>
      <c r="S458" s="2"/>
      <c r="T458" s="2"/>
      <c r="U458" s="2"/>
      <c r="V458" s="2"/>
      <c r="W458" s="2"/>
      <c r="X458" s="2"/>
      <c r="Y458" s="2"/>
      <c r="Z458" s="2"/>
      <c r="AA458" s="2"/>
    </row>
    <row r="459" spans="1:27" ht="23.25" customHeight="1" x14ac:dyDescent="0.35">
      <c r="A459" s="2"/>
      <c r="B459" s="2"/>
      <c r="C459" s="2"/>
      <c r="D459" s="2"/>
      <c r="E459" s="3"/>
      <c r="F459" s="2"/>
      <c r="G459" s="4"/>
      <c r="H459" s="5"/>
      <c r="I459" s="6"/>
      <c r="J459" s="7"/>
      <c r="K459" s="6"/>
      <c r="L459" s="6"/>
      <c r="M459" s="6"/>
      <c r="N459" s="58"/>
      <c r="O459" s="2"/>
      <c r="P459" s="2"/>
      <c r="Q459" s="2"/>
      <c r="R459" s="2"/>
      <c r="S459" s="2"/>
      <c r="T459" s="2"/>
      <c r="U459" s="2"/>
      <c r="V459" s="2"/>
      <c r="W459" s="2"/>
      <c r="X459" s="2"/>
      <c r="Y459" s="2"/>
      <c r="Z459" s="2"/>
      <c r="AA459" s="2"/>
    </row>
    <row r="460" spans="1:27" ht="23.25" customHeight="1" x14ac:dyDescent="0.35">
      <c r="A460" s="2"/>
      <c r="B460" s="2"/>
      <c r="C460" s="2"/>
      <c r="D460" s="2"/>
      <c r="E460" s="3"/>
      <c r="F460" s="2"/>
      <c r="G460" s="4"/>
      <c r="H460" s="5"/>
      <c r="I460" s="6"/>
      <c r="J460" s="7"/>
      <c r="K460" s="6"/>
      <c r="L460" s="6"/>
      <c r="M460" s="6"/>
      <c r="N460" s="58"/>
      <c r="O460" s="2"/>
      <c r="P460" s="2"/>
      <c r="Q460" s="2"/>
      <c r="R460" s="2"/>
      <c r="S460" s="2"/>
      <c r="T460" s="2"/>
      <c r="U460" s="2"/>
      <c r="V460" s="2"/>
      <c r="W460" s="2"/>
      <c r="X460" s="2"/>
      <c r="Y460" s="2"/>
      <c r="Z460" s="2"/>
      <c r="AA460" s="2"/>
    </row>
    <row r="461" spans="1:27" ht="23.25" customHeight="1" x14ac:dyDescent="0.35">
      <c r="A461" s="2"/>
      <c r="B461" s="2"/>
      <c r="C461" s="2"/>
      <c r="D461" s="2"/>
      <c r="E461" s="3"/>
      <c r="F461" s="2"/>
      <c r="G461" s="4"/>
      <c r="H461" s="5"/>
      <c r="I461" s="6"/>
      <c r="J461" s="7"/>
      <c r="K461" s="6"/>
      <c r="L461" s="6"/>
      <c r="M461" s="6"/>
      <c r="N461" s="58"/>
      <c r="O461" s="2"/>
      <c r="P461" s="2"/>
      <c r="Q461" s="2"/>
      <c r="R461" s="2"/>
      <c r="S461" s="2"/>
      <c r="T461" s="2"/>
      <c r="U461" s="2"/>
      <c r="V461" s="2"/>
      <c r="W461" s="2"/>
      <c r="X461" s="2"/>
      <c r="Y461" s="2"/>
      <c r="Z461" s="2"/>
      <c r="AA461" s="2"/>
    </row>
    <row r="462" spans="1:27" ht="23.25" customHeight="1" x14ac:dyDescent="0.35">
      <c r="A462" s="2"/>
      <c r="B462" s="2"/>
      <c r="C462" s="2"/>
      <c r="D462" s="2"/>
      <c r="E462" s="3"/>
      <c r="F462" s="2"/>
      <c r="G462" s="4"/>
      <c r="H462" s="5"/>
      <c r="I462" s="6"/>
      <c r="J462" s="7"/>
      <c r="K462" s="6"/>
      <c r="L462" s="6"/>
      <c r="M462" s="6"/>
      <c r="N462" s="58"/>
      <c r="O462" s="2"/>
      <c r="P462" s="2"/>
      <c r="Q462" s="2"/>
      <c r="R462" s="2"/>
      <c r="S462" s="2"/>
      <c r="T462" s="2"/>
      <c r="U462" s="2"/>
      <c r="V462" s="2"/>
      <c r="W462" s="2"/>
      <c r="X462" s="2"/>
      <c r="Y462" s="2"/>
      <c r="Z462" s="2"/>
      <c r="AA462" s="2"/>
    </row>
    <row r="463" spans="1:27" ht="23.25" customHeight="1" x14ac:dyDescent="0.35">
      <c r="A463" s="2"/>
      <c r="B463" s="2"/>
      <c r="C463" s="2"/>
      <c r="D463" s="2"/>
      <c r="E463" s="3"/>
      <c r="F463" s="2"/>
      <c r="G463" s="4"/>
      <c r="H463" s="5"/>
      <c r="I463" s="6"/>
      <c r="J463" s="7"/>
      <c r="K463" s="6"/>
      <c r="L463" s="6"/>
      <c r="M463" s="6"/>
      <c r="N463" s="58"/>
      <c r="O463" s="2"/>
      <c r="P463" s="2"/>
      <c r="Q463" s="2"/>
      <c r="R463" s="2"/>
      <c r="S463" s="2"/>
      <c r="T463" s="2"/>
      <c r="U463" s="2"/>
      <c r="V463" s="2"/>
      <c r="W463" s="2"/>
      <c r="X463" s="2"/>
      <c r="Y463" s="2"/>
      <c r="Z463" s="2"/>
      <c r="AA463" s="2"/>
    </row>
    <row r="464" spans="1:27" ht="23.25" customHeight="1" x14ac:dyDescent="0.35">
      <c r="A464" s="2"/>
      <c r="B464" s="2"/>
      <c r="C464" s="2"/>
      <c r="D464" s="2"/>
      <c r="E464" s="3"/>
      <c r="F464" s="2"/>
      <c r="G464" s="4"/>
      <c r="H464" s="5"/>
      <c r="I464" s="6"/>
      <c r="J464" s="7"/>
      <c r="K464" s="6"/>
      <c r="L464" s="6"/>
      <c r="M464" s="6"/>
      <c r="N464" s="58"/>
      <c r="O464" s="2"/>
      <c r="P464" s="2"/>
      <c r="Q464" s="2"/>
      <c r="R464" s="2"/>
      <c r="S464" s="2"/>
      <c r="T464" s="2"/>
      <c r="U464" s="2"/>
      <c r="V464" s="2"/>
      <c r="W464" s="2"/>
      <c r="X464" s="2"/>
      <c r="Y464" s="2"/>
      <c r="Z464" s="2"/>
      <c r="AA464" s="2"/>
    </row>
    <row r="465" spans="1:27" ht="23.25" customHeight="1" x14ac:dyDescent="0.35">
      <c r="A465" s="2"/>
      <c r="B465" s="2"/>
      <c r="C465" s="2"/>
      <c r="D465" s="2"/>
      <c r="E465" s="3"/>
      <c r="F465" s="2"/>
      <c r="G465" s="4"/>
      <c r="H465" s="5"/>
      <c r="I465" s="6"/>
      <c r="J465" s="7"/>
      <c r="K465" s="6"/>
      <c r="L465" s="6"/>
      <c r="M465" s="6"/>
      <c r="N465" s="58"/>
      <c r="O465" s="2"/>
      <c r="P465" s="2"/>
      <c r="Q465" s="2"/>
      <c r="R465" s="2"/>
      <c r="S465" s="2"/>
      <c r="T465" s="2"/>
      <c r="U465" s="2"/>
      <c r="V465" s="2"/>
      <c r="W465" s="2"/>
      <c r="X465" s="2"/>
      <c r="Y465" s="2"/>
      <c r="Z465" s="2"/>
      <c r="AA465" s="2"/>
    </row>
    <row r="466" spans="1:27" ht="23.25" customHeight="1" x14ac:dyDescent="0.35">
      <c r="A466" s="2"/>
      <c r="B466" s="2"/>
      <c r="C466" s="2"/>
      <c r="D466" s="2"/>
      <c r="E466" s="3"/>
      <c r="F466" s="2"/>
      <c r="G466" s="4"/>
      <c r="H466" s="5"/>
      <c r="I466" s="6"/>
      <c r="J466" s="7"/>
      <c r="K466" s="6"/>
      <c r="L466" s="6"/>
      <c r="M466" s="6"/>
      <c r="N466" s="58"/>
      <c r="O466" s="2"/>
      <c r="P466" s="2"/>
      <c r="Q466" s="2"/>
      <c r="R466" s="2"/>
      <c r="S466" s="2"/>
      <c r="T466" s="2"/>
      <c r="U466" s="2"/>
      <c r="V466" s="2"/>
      <c r="W466" s="2"/>
      <c r="X466" s="2"/>
      <c r="Y466" s="2"/>
      <c r="Z466" s="2"/>
      <c r="AA466" s="2"/>
    </row>
    <row r="467" spans="1:27" ht="23.25" customHeight="1" x14ac:dyDescent="0.35">
      <c r="A467" s="2"/>
      <c r="B467" s="2"/>
      <c r="C467" s="2"/>
      <c r="D467" s="2"/>
      <c r="E467" s="3"/>
      <c r="F467" s="2"/>
      <c r="G467" s="4"/>
      <c r="H467" s="5"/>
      <c r="I467" s="6"/>
      <c r="J467" s="7"/>
      <c r="K467" s="6"/>
      <c r="L467" s="6"/>
      <c r="M467" s="6"/>
      <c r="N467" s="58"/>
      <c r="O467" s="2"/>
      <c r="P467" s="2"/>
      <c r="Q467" s="2"/>
      <c r="R467" s="2"/>
      <c r="S467" s="2"/>
      <c r="T467" s="2"/>
      <c r="U467" s="2"/>
      <c r="V467" s="2"/>
      <c r="W467" s="2"/>
      <c r="X467" s="2"/>
      <c r="Y467" s="2"/>
      <c r="Z467" s="2"/>
      <c r="AA467" s="2"/>
    </row>
    <row r="468" spans="1:27" ht="23.25" customHeight="1" x14ac:dyDescent="0.35">
      <c r="A468" s="2"/>
      <c r="B468" s="2"/>
      <c r="C468" s="2"/>
      <c r="D468" s="2"/>
      <c r="E468" s="3"/>
      <c r="F468" s="2"/>
      <c r="G468" s="4"/>
      <c r="H468" s="5"/>
      <c r="I468" s="6"/>
      <c r="J468" s="7"/>
      <c r="K468" s="6"/>
      <c r="L468" s="6"/>
      <c r="M468" s="6"/>
      <c r="N468" s="58"/>
      <c r="O468" s="2"/>
      <c r="P468" s="2"/>
      <c r="Q468" s="2"/>
      <c r="R468" s="2"/>
      <c r="S468" s="2"/>
      <c r="T468" s="2"/>
      <c r="U468" s="2"/>
      <c r="V468" s="2"/>
      <c r="W468" s="2"/>
      <c r="X468" s="2"/>
      <c r="Y468" s="2"/>
      <c r="Z468" s="2"/>
      <c r="AA468" s="2"/>
    </row>
    <row r="469" spans="1:27" ht="23.25" customHeight="1" x14ac:dyDescent="0.35">
      <c r="A469" s="2"/>
      <c r="B469" s="2"/>
      <c r="C469" s="2"/>
      <c r="D469" s="2"/>
      <c r="E469" s="3"/>
      <c r="F469" s="2"/>
      <c r="G469" s="4"/>
      <c r="H469" s="5"/>
      <c r="I469" s="6"/>
      <c r="J469" s="7"/>
      <c r="K469" s="6"/>
      <c r="L469" s="6"/>
      <c r="M469" s="6"/>
      <c r="N469" s="58"/>
      <c r="O469" s="2"/>
      <c r="P469" s="2"/>
      <c r="Q469" s="2"/>
      <c r="R469" s="2"/>
      <c r="S469" s="2"/>
      <c r="T469" s="2"/>
      <c r="U469" s="2"/>
      <c r="V469" s="2"/>
      <c r="W469" s="2"/>
      <c r="X469" s="2"/>
      <c r="Y469" s="2"/>
      <c r="Z469" s="2"/>
      <c r="AA469" s="2"/>
    </row>
    <row r="470" spans="1:27" ht="23.25" customHeight="1" x14ac:dyDescent="0.35">
      <c r="A470" s="2"/>
      <c r="B470" s="2"/>
      <c r="C470" s="2"/>
      <c r="D470" s="2"/>
      <c r="E470" s="3"/>
      <c r="F470" s="2"/>
      <c r="G470" s="4"/>
      <c r="H470" s="5"/>
      <c r="I470" s="6"/>
      <c r="J470" s="7"/>
      <c r="K470" s="6"/>
      <c r="L470" s="6"/>
      <c r="M470" s="6"/>
      <c r="N470" s="58"/>
      <c r="O470" s="2"/>
      <c r="P470" s="2"/>
      <c r="Q470" s="2"/>
      <c r="R470" s="2"/>
      <c r="S470" s="2"/>
      <c r="T470" s="2"/>
      <c r="U470" s="2"/>
      <c r="V470" s="2"/>
      <c r="W470" s="2"/>
      <c r="X470" s="2"/>
      <c r="Y470" s="2"/>
      <c r="Z470" s="2"/>
      <c r="AA470" s="2"/>
    </row>
    <row r="471" spans="1:27" ht="23.25" customHeight="1" x14ac:dyDescent="0.35">
      <c r="A471" s="2"/>
      <c r="B471" s="2"/>
      <c r="C471" s="2"/>
      <c r="D471" s="2"/>
      <c r="E471" s="3"/>
      <c r="F471" s="2"/>
      <c r="G471" s="4"/>
      <c r="H471" s="5"/>
      <c r="I471" s="6"/>
      <c r="J471" s="7"/>
      <c r="K471" s="6"/>
      <c r="L471" s="6"/>
      <c r="M471" s="6"/>
      <c r="N471" s="58"/>
      <c r="O471" s="2"/>
      <c r="P471" s="2"/>
      <c r="Q471" s="2"/>
      <c r="R471" s="2"/>
      <c r="S471" s="2"/>
      <c r="T471" s="2"/>
      <c r="U471" s="2"/>
      <c r="V471" s="2"/>
      <c r="W471" s="2"/>
      <c r="X471" s="2"/>
      <c r="Y471" s="2"/>
      <c r="Z471" s="2"/>
      <c r="AA471" s="2"/>
    </row>
    <row r="472" spans="1:27" ht="23.25" customHeight="1" x14ac:dyDescent="0.35">
      <c r="A472" s="2"/>
      <c r="B472" s="2"/>
      <c r="C472" s="2"/>
      <c r="D472" s="2"/>
      <c r="E472" s="3"/>
      <c r="F472" s="2"/>
      <c r="G472" s="4"/>
      <c r="H472" s="5"/>
      <c r="I472" s="6"/>
      <c r="J472" s="7"/>
      <c r="K472" s="6"/>
      <c r="L472" s="6"/>
      <c r="M472" s="6"/>
      <c r="N472" s="58"/>
      <c r="O472" s="2"/>
      <c r="P472" s="2"/>
      <c r="Q472" s="2"/>
      <c r="R472" s="2"/>
      <c r="S472" s="2"/>
      <c r="T472" s="2"/>
      <c r="U472" s="2"/>
      <c r="V472" s="2"/>
      <c r="W472" s="2"/>
      <c r="X472" s="2"/>
      <c r="Y472" s="2"/>
      <c r="Z472" s="2"/>
      <c r="AA472" s="2"/>
    </row>
    <row r="473" spans="1:27" ht="23.25" customHeight="1" x14ac:dyDescent="0.35">
      <c r="A473" s="2"/>
      <c r="B473" s="2"/>
      <c r="C473" s="2"/>
      <c r="D473" s="2"/>
      <c r="E473" s="3"/>
      <c r="F473" s="2"/>
      <c r="G473" s="4"/>
      <c r="H473" s="5"/>
      <c r="I473" s="6"/>
      <c r="J473" s="7"/>
      <c r="K473" s="6"/>
      <c r="L473" s="6"/>
      <c r="M473" s="6"/>
      <c r="N473" s="58"/>
      <c r="O473" s="2"/>
      <c r="P473" s="2"/>
      <c r="Q473" s="2"/>
      <c r="R473" s="2"/>
      <c r="S473" s="2"/>
      <c r="T473" s="2"/>
      <c r="U473" s="2"/>
      <c r="V473" s="2"/>
      <c r="W473" s="2"/>
      <c r="X473" s="2"/>
      <c r="Y473" s="2"/>
      <c r="Z473" s="2"/>
      <c r="AA473" s="2"/>
    </row>
    <row r="474" spans="1:27" ht="23.25" customHeight="1" x14ac:dyDescent="0.35">
      <c r="A474" s="2"/>
      <c r="B474" s="2"/>
      <c r="C474" s="2"/>
      <c r="D474" s="2"/>
      <c r="E474" s="3"/>
      <c r="F474" s="2"/>
      <c r="G474" s="4"/>
      <c r="H474" s="5"/>
      <c r="I474" s="6"/>
      <c r="J474" s="7"/>
      <c r="K474" s="6"/>
      <c r="L474" s="6"/>
      <c r="M474" s="6"/>
      <c r="N474" s="58"/>
      <c r="O474" s="2"/>
      <c r="P474" s="2"/>
      <c r="Q474" s="2"/>
      <c r="R474" s="2"/>
      <c r="S474" s="2"/>
      <c r="T474" s="2"/>
      <c r="U474" s="2"/>
      <c r="V474" s="2"/>
      <c r="W474" s="2"/>
      <c r="X474" s="2"/>
      <c r="Y474" s="2"/>
      <c r="Z474" s="2"/>
      <c r="AA474" s="2"/>
    </row>
    <row r="475" spans="1:27" ht="23.25" customHeight="1" x14ac:dyDescent="0.35">
      <c r="A475" s="2"/>
      <c r="B475" s="2"/>
      <c r="C475" s="2"/>
      <c r="D475" s="2"/>
      <c r="E475" s="3"/>
      <c r="F475" s="2"/>
      <c r="G475" s="4"/>
      <c r="H475" s="5"/>
      <c r="I475" s="6"/>
      <c r="J475" s="7"/>
      <c r="K475" s="6"/>
      <c r="L475" s="6"/>
      <c r="M475" s="6"/>
      <c r="N475" s="58"/>
      <c r="O475" s="2"/>
      <c r="P475" s="2"/>
      <c r="Q475" s="2"/>
      <c r="R475" s="2"/>
      <c r="S475" s="2"/>
      <c r="T475" s="2"/>
      <c r="U475" s="2"/>
      <c r="V475" s="2"/>
      <c r="W475" s="2"/>
      <c r="X475" s="2"/>
      <c r="Y475" s="2"/>
      <c r="Z475" s="2"/>
      <c r="AA475" s="2"/>
    </row>
    <row r="476" spans="1:27" ht="23.25" customHeight="1" x14ac:dyDescent="0.35">
      <c r="A476" s="2"/>
      <c r="B476" s="2"/>
      <c r="C476" s="2"/>
      <c r="D476" s="2"/>
      <c r="E476" s="3"/>
      <c r="F476" s="2"/>
      <c r="G476" s="4"/>
      <c r="H476" s="5"/>
      <c r="I476" s="6"/>
      <c r="J476" s="7"/>
      <c r="K476" s="6"/>
      <c r="L476" s="6"/>
      <c r="M476" s="6"/>
      <c r="N476" s="58"/>
      <c r="O476" s="2"/>
      <c r="P476" s="2"/>
      <c r="Q476" s="2"/>
      <c r="R476" s="2"/>
      <c r="S476" s="2"/>
      <c r="T476" s="2"/>
      <c r="U476" s="2"/>
      <c r="V476" s="2"/>
      <c r="W476" s="2"/>
      <c r="X476" s="2"/>
      <c r="Y476" s="2"/>
      <c r="Z476" s="2"/>
      <c r="AA476" s="2"/>
    </row>
    <row r="477" spans="1:27" ht="23.25" customHeight="1" x14ac:dyDescent="0.35">
      <c r="A477" s="2"/>
      <c r="B477" s="2"/>
      <c r="C477" s="2"/>
      <c r="D477" s="2"/>
      <c r="E477" s="3"/>
      <c r="F477" s="2"/>
      <c r="G477" s="4"/>
      <c r="H477" s="5"/>
      <c r="I477" s="6"/>
      <c r="J477" s="7"/>
      <c r="K477" s="6"/>
      <c r="L477" s="6"/>
      <c r="M477" s="6"/>
      <c r="N477" s="58"/>
      <c r="O477" s="2"/>
      <c r="P477" s="2"/>
      <c r="Q477" s="2"/>
      <c r="R477" s="2"/>
      <c r="S477" s="2"/>
      <c r="T477" s="2"/>
      <c r="U477" s="2"/>
      <c r="V477" s="2"/>
      <c r="W477" s="2"/>
      <c r="X477" s="2"/>
      <c r="Y477" s="2"/>
      <c r="Z477" s="2"/>
      <c r="AA477" s="2"/>
    </row>
    <row r="478" spans="1:27" ht="23.25" customHeight="1" x14ac:dyDescent="0.35">
      <c r="A478" s="2"/>
      <c r="B478" s="2"/>
      <c r="C478" s="2"/>
      <c r="D478" s="2"/>
      <c r="E478" s="3"/>
      <c r="F478" s="2"/>
      <c r="G478" s="4"/>
      <c r="H478" s="5"/>
      <c r="I478" s="6"/>
      <c r="J478" s="7"/>
      <c r="K478" s="6"/>
      <c r="L478" s="6"/>
      <c r="M478" s="6"/>
      <c r="N478" s="58"/>
      <c r="O478" s="2"/>
      <c r="P478" s="2"/>
      <c r="Q478" s="2"/>
      <c r="R478" s="2"/>
      <c r="S478" s="2"/>
      <c r="T478" s="2"/>
      <c r="U478" s="2"/>
      <c r="V478" s="2"/>
      <c r="W478" s="2"/>
      <c r="X478" s="2"/>
      <c r="Y478" s="2"/>
      <c r="Z478" s="2"/>
      <c r="AA478" s="2"/>
    </row>
    <row r="479" spans="1:27" ht="23.25" customHeight="1" x14ac:dyDescent="0.35">
      <c r="A479" s="2"/>
      <c r="B479" s="2"/>
      <c r="C479" s="2"/>
      <c r="D479" s="2"/>
      <c r="E479" s="3"/>
      <c r="F479" s="2"/>
      <c r="G479" s="4"/>
      <c r="H479" s="5"/>
      <c r="I479" s="6"/>
      <c r="J479" s="7"/>
      <c r="K479" s="6"/>
      <c r="L479" s="6"/>
      <c r="M479" s="6"/>
      <c r="N479" s="58"/>
      <c r="O479" s="2"/>
      <c r="P479" s="2"/>
      <c r="Q479" s="2"/>
      <c r="R479" s="2"/>
      <c r="S479" s="2"/>
      <c r="T479" s="2"/>
      <c r="U479" s="2"/>
      <c r="V479" s="2"/>
      <c r="W479" s="2"/>
      <c r="X479" s="2"/>
      <c r="Y479" s="2"/>
      <c r="Z479" s="2"/>
      <c r="AA479" s="2"/>
    </row>
    <row r="480" spans="1:27" ht="23.25" customHeight="1" x14ac:dyDescent="0.35">
      <c r="A480" s="2"/>
      <c r="B480" s="2"/>
      <c r="C480" s="2"/>
      <c r="D480" s="2"/>
      <c r="E480" s="3"/>
      <c r="F480" s="2"/>
      <c r="G480" s="4"/>
      <c r="H480" s="5"/>
      <c r="I480" s="6"/>
      <c r="J480" s="7"/>
      <c r="K480" s="6"/>
      <c r="L480" s="6"/>
      <c r="M480" s="6"/>
      <c r="N480" s="58"/>
      <c r="O480" s="2"/>
      <c r="P480" s="2"/>
      <c r="Q480" s="2"/>
      <c r="R480" s="2"/>
      <c r="S480" s="2"/>
      <c r="T480" s="2"/>
      <c r="U480" s="2"/>
      <c r="V480" s="2"/>
      <c r="W480" s="2"/>
      <c r="X480" s="2"/>
      <c r="Y480" s="2"/>
      <c r="Z480" s="2"/>
      <c r="AA480" s="2"/>
    </row>
    <row r="481" spans="1:27" ht="23.25" customHeight="1" x14ac:dyDescent="0.35">
      <c r="A481" s="2"/>
      <c r="B481" s="2"/>
      <c r="C481" s="2"/>
      <c r="D481" s="2"/>
      <c r="E481" s="3"/>
      <c r="F481" s="2"/>
      <c r="G481" s="4"/>
      <c r="H481" s="5"/>
      <c r="I481" s="6"/>
      <c r="J481" s="7"/>
      <c r="K481" s="6"/>
      <c r="L481" s="6"/>
      <c r="M481" s="6"/>
      <c r="N481" s="58"/>
      <c r="O481" s="2"/>
      <c r="P481" s="2"/>
      <c r="Q481" s="2"/>
      <c r="R481" s="2"/>
      <c r="S481" s="2"/>
      <c r="T481" s="2"/>
      <c r="U481" s="2"/>
      <c r="V481" s="2"/>
      <c r="W481" s="2"/>
      <c r="X481" s="2"/>
      <c r="Y481" s="2"/>
      <c r="Z481" s="2"/>
      <c r="AA481" s="2"/>
    </row>
    <row r="482" spans="1:27" ht="23.25" customHeight="1" x14ac:dyDescent="0.35">
      <c r="A482" s="2"/>
      <c r="B482" s="2"/>
      <c r="C482" s="2"/>
      <c r="D482" s="2"/>
      <c r="E482" s="3"/>
      <c r="F482" s="2"/>
      <c r="G482" s="4"/>
      <c r="H482" s="5"/>
      <c r="I482" s="6"/>
      <c r="J482" s="7"/>
      <c r="K482" s="6"/>
      <c r="L482" s="6"/>
      <c r="M482" s="6"/>
      <c r="N482" s="58"/>
      <c r="O482" s="2"/>
      <c r="P482" s="2"/>
      <c r="Q482" s="2"/>
      <c r="R482" s="2"/>
      <c r="S482" s="2"/>
      <c r="T482" s="2"/>
      <c r="U482" s="2"/>
      <c r="V482" s="2"/>
      <c r="W482" s="2"/>
      <c r="X482" s="2"/>
      <c r="Y482" s="2"/>
      <c r="Z482" s="2"/>
      <c r="AA482" s="2"/>
    </row>
    <row r="483" spans="1:27" ht="23.25" customHeight="1" x14ac:dyDescent="0.35">
      <c r="A483" s="2"/>
      <c r="B483" s="2"/>
      <c r="C483" s="2"/>
      <c r="D483" s="2"/>
      <c r="E483" s="3"/>
      <c r="F483" s="2"/>
      <c r="G483" s="4"/>
      <c r="H483" s="5"/>
      <c r="I483" s="6"/>
      <c r="J483" s="7"/>
      <c r="K483" s="6"/>
      <c r="L483" s="6"/>
      <c r="M483" s="6"/>
      <c r="N483" s="58"/>
      <c r="O483" s="2"/>
      <c r="P483" s="2"/>
      <c r="Q483" s="2"/>
      <c r="R483" s="2"/>
      <c r="S483" s="2"/>
      <c r="T483" s="2"/>
      <c r="U483" s="2"/>
      <c r="V483" s="2"/>
      <c r="W483" s="2"/>
      <c r="X483" s="2"/>
      <c r="Y483" s="2"/>
      <c r="Z483" s="2"/>
      <c r="AA483" s="2"/>
    </row>
    <row r="484" spans="1:27" ht="23.25" customHeight="1" x14ac:dyDescent="0.35">
      <c r="A484" s="2"/>
      <c r="B484" s="2"/>
      <c r="C484" s="2"/>
      <c r="D484" s="2"/>
      <c r="E484" s="3"/>
      <c r="F484" s="2"/>
      <c r="G484" s="4"/>
      <c r="H484" s="5"/>
      <c r="I484" s="6"/>
      <c r="J484" s="7"/>
      <c r="K484" s="6"/>
      <c r="L484" s="6"/>
      <c r="M484" s="6"/>
      <c r="N484" s="58"/>
      <c r="O484" s="2"/>
      <c r="P484" s="2"/>
      <c r="Q484" s="2"/>
      <c r="R484" s="2"/>
      <c r="S484" s="2"/>
      <c r="T484" s="2"/>
      <c r="U484" s="2"/>
      <c r="V484" s="2"/>
      <c r="W484" s="2"/>
      <c r="X484" s="2"/>
      <c r="Y484" s="2"/>
      <c r="Z484" s="2"/>
      <c r="AA484" s="2"/>
    </row>
    <row r="485" spans="1:27" ht="23.25" customHeight="1" x14ac:dyDescent="0.35">
      <c r="A485" s="2"/>
      <c r="B485" s="2"/>
      <c r="C485" s="2"/>
      <c r="D485" s="2"/>
      <c r="E485" s="3"/>
      <c r="F485" s="2"/>
      <c r="G485" s="4"/>
      <c r="H485" s="5"/>
      <c r="I485" s="6"/>
      <c r="J485" s="7"/>
      <c r="K485" s="6"/>
      <c r="L485" s="6"/>
      <c r="M485" s="6"/>
      <c r="N485" s="58"/>
      <c r="O485" s="2"/>
      <c r="P485" s="2"/>
      <c r="Q485" s="2"/>
      <c r="R485" s="2"/>
      <c r="S485" s="2"/>
      <c r="T485" s="2"/>
      <c r="U485" s="2"/>
      <c r="V485" s="2"/>
      <c r="W485" s="2"/>
      <c r="X485" s="2"/>
      <c r="Y485" s="2"/>
      <c r="Z485" s="2"/>
      <c r="AA485" s="2"/>
    </row>
    <row r="486" spans="1:27" ht="23.25" customHeight="1" x14ac:dyDescent="0.35">
      <c r="A486" s="2"/>
      <c r="B486" s="2"/>
      <c r="C486" s="2"/>
      <c r="D486" s="2"/>
      <c r="E486" s="3"/>
      <c r="F486" s="2"/>
      <c r="G486" s="4"/>
      <c r="H486" s="5"/>
      <c r="I486" s="6"/>
      <c r="J486" s="7"/>
      <c r="K486" s="6"/>
      <c r="L486" s="6"/>
      <c r="M486" s="6"/>
      <c r="N486" s="58"/>
      <c r="O486" s="2"/>
      <c r="P486" s="2"/>
      <c r="Q486" s="2"/>
      <c r="R486" s="2"/>
      <c r="S486" s="2"/>
      <c r="T486" s="2"/>
      <c r="U486" s="2"/>
      <c r="V486" s="2"/>
      <c r="W486" s="2"/>
      <c r="X486" s="2"/>
      <c r="Y486" s="2"/>
      <c r="Z486" s="2"/>
      <c r="AA486" s="2"/>
    </row>
    <row r="487" spans="1:27" ht="23.25" customHeight="1" x14ac:dyDescent="0.35">
      <c r="A487" s="2"/>
      <c r="B487" s="2"/>
      <c r="C487" s="2"/>
      <c r="D487" s="2"/>
      <c r="E487" s="3"/>
      <c r="F487" s="2"/>
      <c r="G487" s="4"/>
      <c r="H487" s="5"/>
      <c r="I487" s="6"/>
      <c r="J487" s="7"/>
      <c r="K487" s="6"/>
      <c r="L487" s="6"/>
      <c r="M487" s="6"/>
      <c r="N487" s="58"/>
      <c r="O487" s="2"/>
      <c r="P487" s="2"/>
      <c r="Q487" s="2"/>
      <c r="R487" s="2"/>
      <c r="S487" s="2"/>
      <c r="T487" s="2"/>
      <c r="U487" s="2"/>
      <c r="V487" s="2"/>
      <c r="W487" s="2"/>
      <c r="X487" s="2"/>
      <c r="Y487" s="2"/>
      <c r="Z487" s="2"/>
      <c r="AA487" s="2"/>
    </row>
    <row r="488" spans="1:27" ht="23.25" customHeight="1" x14ac:dyDescent="0.35">
      <c r="A488" s="2"/>
      <c r="B488" s="2"/>
      <c r="C488" s="2"/>
      <c r="D488" s="2"/>
      <c r="E488" s="3"/>
      <c r="F488" s="2"/>
      <c r="G488" s="4"/>
      <c r="H488" s="5"/>
      <c r="I488" s="6"/>
      <c r="J488" s="7"/>
      <c r="K488" s="6"/>
      <c r="L488" s="6"/>
      <c r="M488" s="6"/>
      <c r="N488" s="58"/>
      <c r="O488" s="2"/>
      <c r="P488" s="2"/>
      <c r="Q488" s="2"/>
      <c r="R488" s="2"/>
      <c r="S488" s="2"/>
      <c r="T488" s="2"/>
      <c r="U488" s="2"/>
      <c r="V488" s="2"/>
      <c r="W488" s="2"/>
      <c r="X488" s="2"/>
      <c r="Y488" s="2"/>
      <c r="Z488" s="2"/>
      <c r="AA488" s="2"/>
    </row>
    <row r="489" spans="1:27" ht="23.25" customHeight="1" x14ac:dyDescent="0.35">
      <c r="A489" s="2"/>
      <c r="B489" s="2"/>
      <c r="C489" s="2"/>
      <c r="D489" s="2"/>
      <c r="E489" s="3"/>
      <c r="F489" s="2"/>
      <c r="G489" s="4"/>
      <c r="H489" s="5"/>
      <c r="I489" s="6"/>
      <c r="J489" s="7"/>
      <c r="K489" s="6"/>
      <c r="L489" s="6"/>
      <c r="M489" s="6"/>
      <c r="N489" s="58"/>
      <c r="O489" s="2"/>
      <c r="P489" s="2"/>
      <c r="Q489" s="2"/>
      <c r="R489" s="2"/>
      <c r="S489" s="2"/>
      <c r="T489" s="2"/>
      <c r="U489" s="2"/>
      <c r="V489" s="2"/>
      <c r="W489" s="2"/>
      <c r="X489" s="2"/>
      <c r="Y489" s="2"/>
      <c r="Z489" s="2"/>
      <c r="AA489" s="2"/>
    </row>
    <row r="490" spans="1:27" ht="23.25" customHeight="1" x14ac:dyDescent="0.35">
      <c r="A490" s="2"/>
      <c r="B490" s="2"/>
      <c r="C490" s="2"/>
      <c r="D490" s="2"/>
      <c r="E490" s="3"/>
      <c r="F490" s="2"/>
      <c r="G490" s="4"/>
      <c r="H490" s="5"/>
      <c r="I490" s="6"/>
      <c r="J490" s="7"/>
      <c r="K490" s="6"/>
      <c r="L490" s="6"/>
      <c r="M490" s="6"/>
      <c r="N490" s="58"/>
      <c r="O490" s="2"/>
      <c r="P490" s="2"/>
      <c r="Q490" s="2"/>
      <c r="R490" s="2"/>
      <c r="S490" s="2"/>
      <c r="T490" s="2"/>
      <c r="U490" s="2"/>
      <c r="V490" s="2"/>
      <c r="W490" s="2"/>
      <c r="X490" s="2"/>
      <c r="Y490" s="2"/>
      <c r="Z490" s="2"/>
      <c r="AA490" s="2"/>
    </row>
    <row r="491" spans="1:27" ht="23.25" customHeight="1" x14ac:dyDescent="0.35">
      <c r="A491" s="2"/>
      <c r="B491" s="2"/>
      <c r="C491" s="2"/>
      <c r="D491" s="2"/>
      <c r="E491" s="3"/>
      <c r="F491" s="2"/>
      <c r="G491" s="4"/>
      <c r="H491" s="5"/>
      <c r="I491" s="6"/>
      <c r="J491" s="7"/>
      <c r="K491" s="6"/>
      <c r="L491" s="6"/>
      <c r="M491" s="6"/>
      <c r="N491" s="58"/>
      <c r="O491" s="2"/>
      <c r="P491" s="2"/>
      <c r="Q491" s="2"/>
      <c r="R491" s="2"/>
      <c r="S491" s="2"/>
      <c r="T491" s="2"/>
      <c r="U491" s="2"/>
      <c r="V491" s="2"/>
      <c r="W491" s="2"/>
      <c r="X491" s="2"/>
      <c r="Y491" s="2"/>
      <c r="Z491" s="2"/>
      <c r="AA491" s="2"/>
    </row>
    <row r="492" spans="1:27" ht="23.25" customHeight="1" x14ac:dyDescent="0.35">
      <c r="A492" s="2"/>
      <c r="B492" s="2"/>
      <c r="C492" s="2"/>
      <c r="D492" s="2"/>
      <c r="E492" s="3"/>
      <c r="F492" s="2"/>
      <c r="G492" s="4"/>
      <c r="H492" s="5"/>
      <c r="I492" s="6"/>
      <c r="J492" s="7"/>
      <c r="K492" s="6"/>
      <c r="L492" s="6"/>
      <c r="M492" s="6"/>
      <c r="N492" s="58"/>
      <c r="O492" s="2"/>
      <c r="P492" s="2"/>
      <c r="Q492" s="2"/>
      <c r="R492" s="2"/>
      <c r="S492" s="2"/>
      <c r="T492" s="2"/>
      <c r="U492" s="2"/>
      <c r="V492" s="2"/>
      <c r="W492" s="2"/>
      <c r="X492" s="2"/>
      <c r="Y492" s="2"/>
      <c r="Z492" s="2"/>
      <c r="AA492" s="2"/>
    </row>
    <row r="493" spans="1:27" ht="23.25" customHeight="1" x14ac:dyDescent="0.35">
      <c r="A493" s="2"/>
      <c r="B493" s="2"/>
      <c r="C493" s="2"/>
      <c r="D493" s="2"/>
      <c r="E493" s="3"/>
      <c r="F493" s="2"/>
      <c r="G493" s="4"/>
      <c r="H493" s="5"/>
      <c r="I493" s="6"/>
      <c r="J493" s="7"/>
      <c r="K493" s="6"/>
      <c r="L493" s="6"/>
      <c r="M493" s="6"/>
      <c r="N493" s="58"/>
      <c r="O493" s="2"/>
      <c r="P493" s="2"/>
      <c r="Q493" s="2"/>
      <c r="R493" s="2"/>
      <c r="S493" s="2"/>
      <c r="T493" s="2"/>
      <c r="U493" s="2"/>
      <c r="V493" s="2"/>
      <c r="W493" s="2"/>
      <c r="X493" s="2"/>
      <c r="Y493" s="2"/>
      <c r="Z493" s="2"/>
      <c r="AA493" s="2"/>
    </row>
    <row r="494" spans="1:27" ht="23.25" customHeight="1" x14ac:dyDescent="0.35">
      <c r="A494" s="2"/>
      <c r="B494" s="2"/>
      <c r="C494" s="2"/>
      <c r="D494" s="2"/>
      <c r="E494" s="3"/>
      <c r="F494" s="2"/>
      <c r="G494" s="4"/>
      <c r="H494" s="5"/>
      <c r="I494" s="6"/>
      <c r="J494" s="7"/>
      <c r="K494" s="6"/>
      <c r="L494" s="6"/>
      <c r="M494" s="6"/>
      <c r="N494" s="58"/>
      <c r="O494" s="2"/>
      <c r="P494" s="2"/>
      <c r="Q494" s="2"/>
      <c r="R494" s="2"/>
      <c r="S494" s="2"/>
      <c r="T494" s="2"/>
      <c r="U494" s="2"/>
      <c r="V494" s="2"/>
      <c r="W494" s="2"/>
      <c r="X494" s="2"/>
      <c r="Y494" s="2"/>
      <c r="Z494" s="2"/>
      <c r="AA494" s="2"/>
    </row>
    <row r="495" spans="1:27" ht="23.25" customHeight="1" x14ac:dyDescent="0.35">
      <c r="A495" s="2"/>
      <c r="B495" s="2"/>
      <c r="C495" s="2"/>
      <c r="D495" s="2"/>
      <c r="E495" s="3"/>
      <c r="F495" s="2"/>
      <c r="G495" s="4"/>
      <c r="H495" s="5"/>
      <c r="I495" s="6"/>
      <c r="J495" s="7"/>
      <c r="K495" s="6"/>
      <c r="L495" s="6"/>
      <c r="M495" s="6"/>
      <c r="N495" s="58"/>
      <c r="O495" s="2"/>
      <c r="P495" s="2"/>
      <c r="Q495" s="2"/>
      <c r="R495" s="2"/>
      <c r="S495" s="2"/>
      <c r="T495" s="2"/>
      <c r="U495" s="2"/>
      <c r="V495" s="2"/>
      <c r="W495" s="2"/>
      <c r="X495" s="2"/>
      <c r="Y495" s="2"/>
      <c r="Z495" s="2"/>
      <c r="AA495" s="2"/>
    </row>
    <row r="496" spans="1:27" ht="23.25" customHeight="1" x14ac:dyDescent="0.35">
      <c r="A496" s="2"/>
      <c r="B496" s="2"/>
      <c r="C496" s="2"/>
      <c r="D496" s="2"/>
      <c r="E496" s="3"/>
      <c r="F496" s="2"/>
      <c r="G496" s="4"/>
      <c r="H496" s="5"/>
      <c r="I496" s="6"/>
      <c r="J496" s="7"/>
      <c r="K496" s="6"/>
      <c r="L496" s="6"/>
      <c r="M496" s="6"/>
      <c r="N496" s="58"/>
      <c r="O496" s="2"/>
      <c r="P496" s="2"/>
      <c r="Q496" s="2"/>
      <c r="R496" s="2"/>
      <c r="S496" s="2"/>
      <c r="T496" s="2"/>
      <c r="U496" s="2"/>
      <c r="V496" s="2"/>
      <c r="W496" s="2"/>
      <c r="X496" s="2"/>
      <c r="Y496" s="2"/>
      <c r="Z496" s="2"/>
      <c r="AA496" s="2"/>
    </row>
    <row r="497" spans="1:27" ht="23.25" customHeight="1" x14ac:dyDescent="0.35">
      <c r="A497" s="2"/>
      <c r="B497" s="2"/>
      <c r="C497" s="2"/>
      <c r="D497" s="2"/>
      <c r="E497" s="3"/>
      <c r="F497" s="2"/>
      <c r="G497" s="4"/>
      <c r="H497" s="5"/>
      <c r="I497" s="6"/>
      <c r="J497" s="7"/>
      <c r="K497" s="6"/>
      <c r="L497" s="6"/>
      <c r="M497" s="6"/>
      <c r="N497" s="58"/>
      <c r="O497" s="2"/>
      <c r="P497" s="2"/>
      <c r="Q497" s="2"/>
      <c r="R497" s="2"/>
      <c r="S497" s="2"/>
      <c r="T497" s="2"/>
      <c r="U497" s="2"/>
      <c r="V497" s="2"/>
      <c r="W497" s="2"/>
      <c r="X497" s="2"/>
      <c r="Y497" s="2"/>
      <c r="Z497" s="2"/>
      <c r="AA497" s="2"/>
    </row>
    <row r="498" spans="1:27" ht="23.25" customHeight="1" x14ac:dyDescent="0.35">
      <c r="A498" s="2"/>
      <c r="B498" s="2"/>
      <c r="C498" s="2"/>
      <c r="D498" s="2"/>
      <c r="E498" s="3"/>
      <c r="F498" s="2"/>
      <c r="G498" s="4"/>
      <c r="H498" s="5"/>
      <c r="I498" s="6"/>
      <c r="J498" s="7"/>
      <c r="K498" s="6"/>
      <c r="L498" s="6"/>
      <c r="M498" s="6"/>
      <c r="N498" s="58"/>
      <c r="O498" s="2"/>
      <c r="P498" s="2"/>
      <c r="Q498" s="2"/>
      <c r="R498" s="2"/>
      <c r="S498" s="2"/>
      <c r="T498" s="2"/>
      <c r="U498" s="2"/>
      <c r="V498" s="2"/>
      <c r="W498" s="2"/>
      <c r="X498" s="2"/>
      <c r="Y498" s="2"/>
      <c r="Z498" s="2"/>
      <c r="AA498" s="2"/>
    </row>
    <row r="499" spans="1:27" ht="23.25" customHeight="1" x14ac:dyDescent="0.35">
      <c r="A499" s="2"/>
      <c r="B499" s="2"/>
      <c r="C499" s="2"/>
      <c r="D499" s="2"/>
      <c r="E499" s="3"/>
      <c r="F499" s="2"/>
      <c r="G499" s="4"/>
      <c r="H499" s="5"/>
      <c r="I499" s="6"/>
      <c r="J499" s="7"/>
      <c r="K499" s="6"/>
      <c r="L499" s="6"/>
      <c r="M499" s="6"/>
      <c r="N499" s="58"/>
      <c r="O499" s="2"/>
      <c r="P499" s="2"/>
      <c r="Q499" s="2"/>
      <c r="R499" s="2"/>
      <c r="S499" s="2"/>
      <c r="T499" s="2"/>
      <c r="U499" s="2"/>
      <c r="V499" s="2"/>
      <c r="W499" s="2"/>
      <c r="X499" s="2"/>
      <c r="Y499" s="2"/>
      <c r="Z499" s="2"/>
      <c r="AA499" s="2"/>
    </row>
    <row r="500" spans="1:27" ht="23.25" customHeight="1" x14ac:dyDescent="0.35">
      <c r="A500" s="2"/>
      <c r="B500" s="2"/>
      <c r="C500" s="2"/>
      <c r="D500" s="2"/>
      <c r="E500" s="3"/>
      <c r="F500" s="2"/>
      <c r="G500" s="4"/>
      <c r="H500" s="5"/>
      <c r="I500" s="6"/>
      <c r="J500" s="7"/>
      <c r="K500" s="6"/>
      <c r="L500" s="6"/>
      <c r="M500" s="6"/>
      <c r="N500" s="58"/>
      <c r="O500" s="2"/>
      <c r="P500" s="2"/>
      <c r="Q500" s="2"/>
      <c r="R500" s="2"/>
      <c r="S500" s="2"/>
      <c r="T500" s="2"/>
      <c r="U500" s="2"/>
      <c r="V500" s="2"/>
      <c r="W500" s="2"/>
      <c r="X500" s="2"/>
      <c r="Y500" s="2"/>
      <c r="Z500" s="2"/>
      <c r="AA500" s="2"/>
    </row>
    <row r="501" spans="1:27" ht="23.25" customHeight="1" x14ac:dyDescent="0.35">
      <c r="A501" s="2"/>
      <c r="B501" s="2"/>
      <c r="C501" s="2"/>
      <c r="D501" s="2"/>
      <c r="E501" s="3"/>
      <c r="F501" s="2"/>
      <c r="G501" s="4"/>
      <c r="H501" s="5"/>
      <c r="I501" s="6"/>
      <c r="J501" s="7"/>
      <c r="K501" s="6"/>
      <c r="L501" s="6"/>
      <c r="M501" s="6"/>
      <c r="N501" s="58"/>
      <c r="O501" s="2"/>
      <c r="P501" s="2"/>
      <c r="Q501" s="2"/>
      <c r="R501" s="2"/>
      <c r="S501" s="2"/>
      <c r="T501" s="2"/>
      <c r="U501" s="2"/>
      <c r="V501" s="2"/>
      <c r="W501" s="2"/>
      <c r="X501" s="2"/>
      <c r="Y501" s="2"/>
      <c r="Z501" s="2"/>
      <c r="AA501" s="2"/>
    </row>
    <row r="502" spans="1:27" ht="23.25" customHeight="1" x14ac:dyDescent="0.35">
      <c r="A502" s="2"/>
      <c r="B502" s="2"/>
      <c r="C502" s="2"/>
      <c r="D502" s="2"/>
      <c r="E502" s="3"/>
      <c r="F502" s="2"/>
      <c r="G502" s="4"/>
      <c r="H502" s="5"/>
      <c r="I502" s="6"/>
      <c r="J502" s="7"/>
      <c r="K502" s="6"/>
      <c r="L502" s="6"/>
      <c r="M502" s="6"/>
      <c r="N502" s="58"/>
      <c r="O502" s="2"/>
      <c r="P502" s="2"/>
      <c r="Q502" s="2"/>
      <c r="R502" s="2"/>
      <c r="S502" s="2"/>
      <c r="T502" s="2"/>
      <c r="U502" s="2"/>
      <c r="V502" s="2"/>
      <c r="W502" s="2"/>
      <c r="X502" s="2"/>
      <c r="Y502" s="2"/>
      <c r="Z502" s="2"/>
      <c r="AA502" s="2"/>
    </row>
    <row r="503" spans="1:27" ht="23.25" customHeight="1" x14ac:dyDescent="0.35">
      <c r="A503" s="2"/>
      <c r="B503" s="2"/>
      <c r="C503" s="2"/>
      <c r="D503" s="2"/>
      <c r="E503" s="3"/>
      <c r="F503" s="2"/>
      <c r="G503" s="4"/>
      <c r="H503" s="5"/>
      <c r="I503" s="6"/>
      <c r="J503" s="7"/>
      <c r="K503" s="6"/>
      <c r="L503" s="6"/>
      <c r="M503" s="6"/>
      <c r="N503" s="58"/>
      <c r="O503" s="2"/>
      <c r="P503" s="2"/>
      <c r="Q503" s="2"/>
      <c r="R503" s="2"/>
      <c r="S503" s="2"/>
      <c r="T503" s="2"/>
      <c r="U503" s="2"/>
      <c r="V503" s="2"/>
      <c r="W503" s="2"/>
      <c r="X503" s="2"/>
      <c r="Y503" s="2"/>
      <c r="Z503" s="2"/>
      <c r="AA503" s="2"/>
    </row>
    <row r="504" spans="1:27" ht="23.25" customHeight="1" x14ac:dyDescent="0.35">
      <c r="A504" s="2"/>
      <c r="B504" s="2"/>
      <c r="C504" s="2"/>
      <c r="D504" s="2"/>
      <c r="E504" s="3"/>
      <c r="F504" s="2"/>
      <c r="G504" s="4"/>
      <c r="H504" s="5"/>
      <c r="I504" s="6"/>
      <c r="J504" s="7"/>
      <c r="K504" s="6"/>
      <c r="L504" s="6"/>
      <c r="M504" s="6"/>
      <c r="N504" s="58"/>
      <c r="O504" s="2"/>
      <c r="P504" s="2"/>
      <c r="Q504" s="2"/>
      <c r="R504" s="2"/>
      <c r="S504" s="2"/>
      <c r="T504" s="2"/>
      <c r="U504" s="2"/>
      <c r="V504" s="2"/>
      <c r="W504" s="2"/>
      <c r="X504" s="2"/>
      <c r="Y504" s="2"/>
      <c r="Z504" s="2"/>
      <c r="AA504" s="2"/>
    </row>
    <row r="505" spans="1:27" ht="23.25" customHeight="1" x14ac:dyDescent="0.35">
      <c r="A505" s="2"/>
      <c r="B505" s="2"/>
      <c r="C505" s="2"/>
      <c r="D505" s="2"/>
      <c r="E505" s="3"/>
      <c r="F505" s="2"/>
      <c r="G505" s="4"/>
      <c r="H505" s="5"/>
      <c r="I505" s="6"/>
      <c r="J505" s="7"/>
      <c r="K505" s="6"/>
      <c r="L505" s="6"/>
      <c r="M505" s="6"/>
      <c r="N505" s="58"/>
      <c r="O505" s="2"/>
      <c r="P505" s="2"/>
      <c r="Q505" s="2"/>
      <c r="R505" s="2"/>
      <c r="S505" s="2"/>
      <c r="T505" s="2"/>
      <c r="U505" s="2"/>
      <c r="V505" s="2"/>
      <c r="W505" s="2"/>
      <c r="X505" s="2"/>
      <c r="Y505" s="2"/>
      <c r="Z505" s="2"/>
      <c r="AA505" s="2"/>
    </row>
    <row r="506" spans="1:27" ht="23.25" customHeight="1" x14ac:dyDescent="0.35">
      <c r="A506" s="2"/>
      <c r="B506" s="2"/>
      <c r="C506" s="2"/>
      <c r="D506" s="2"/>
      <c r="E506" s="3"/>
      <c r="F506" s="2"/>
      <c r="G506" s="4"/>
      <c r="H506" s="5"/>
      <c r="I506" s="6"/>
      <c r="J506" s="7"/>
      <c r="K506" s="6"/>
      <c r="L506" s="6"/>
      <c r="M506" s="6"/>
      <c r="N506" s="58"/>
      <c r="O506" s="2"/>
      <c r="P506" s="2"/>
      <c r="Q506" s="2"/>
      <c r="R506" s="2"/>
      <c r="S506" s="2"/>
      <c r="T506" s="2"/>
      <c r="U506" s="2"/>
      <c r="V506" s="2"/>
      <c r="W506" s="2"/>
      <c r="X506" s="2"/>
      <c r="Y506" s="2"/>
      <c r="Z506" s="2"/>
      <c r="AA506" s="2"/>
    </row>
    <row r="507" spans="1:27" ht="23.25" customHeight="1" x14ac:dyDescent="0.35">
      <c r="A507" s="2"/>
      <c r="B507" s="2"/>
      <c r="C507" s="2"/>
      <c r="D507" s="2"/>
      <c r="E507" s="3"/>
      <c r="F507" s="2"/>
      <c r="G507" s="4"/>
      <c r="H507" s="5"/>
      <c r="I507" s="6"/>
      <c r="J507" s="7"/>
      <c r="K507" s="6"/>
      <c r="L507" s="6"/>
      <c r="M507" s="6"/>
      <c r="N507" s="58"/>
      <c r="O507" s="2"/>
      <c r="P507" s="2"/>
      <c r="Q507" s="2"/>
      <c r="R507" s="2"/>
      <c r="S507" s="2"/>
      <c r="T507" s="2"/>
      <c r="U507" s="2"/>
      <c r="V507" s="2"/>
      <c r="W507" s="2"/>
      <c r="X507" s="2"/>
      <c r="Y507" s="2"/>
      <c r="Z507" s="2"/>
      <c r="AA507" s="2"/>
    </row>
    <row r="508" spans="1:27" ht="23.25" customHeight="1" x14ac:dyDescent="0.35">
      <c r="A508" s="2"/>
      <c r="B508" s="2"/>
      <c r="C508" s="2"/>
      <c r="D508" s="2"/>
      <c r="E508" s="3"/>
      <c r="F508" s="2"/>
      <c r="G508" s="4"/>
      <c r="H508" s="5"/>
      <c r="I508" s="6"/>
      <c r="J508" s="7"/>
      <c r="K508" s="6"/>
      <c r="L508" s="6"/>
      <c r="M508" s="6"/>
      <c r="N508" s="58"/>
      <c r="O508" s="2"/>
      <c r="P508" s="2"/>
      <c r="Q508" s="2"/>
      <c r="R508" s="2"/>
      <c r="S508" s="2"/>
      <c r="T508" s="2"/>
      <c r="U508" s="2"/>
      <c r="V508" s="2"/>
      <c r="W508" s="2"/>
      <c r="X508" s="2"/>
      <c r="Y508" s="2"/>
      <c r="Z508" s="2"/>
      <c r="AA508" s="2"/>
    </row>
    <row r="509" spans="1:27" ht="23.25" customHeight="1" x14ac:dyDescent="0.35">
      <c r="A509" s="2"/>
      <c r="B509" s="2"/>
      <c r="C509" s="2"/>
      <c r="D509" s="2"/>
      <c r="E509" s="3"/>
      <c r="F509" s="2"/>
      <c r="G509" s="4"/>
      <c r="H509" s="5"/>
      <c r="I509" s="6"/>
      <c r="J509" s="7"/>
      <c r="K509" s="6"/>
      <c r="L509" s="6"/>
      <c r="M509" s="6"/>
      <c r="N509" s="58"/>
      <c r="O509" s="2"/>
      <c r="P509" s="2"/>
      <c r="Q509" s="2"/>
      <c r="R509" s="2"/>
      <c r="S509" s="2"/>
      <c r="T509" s="2"/>
      <c r="U509" s="2"/>
      <c r="V509" s="2"/>
      <c r="W509" s="2"/>
      <c r="X509" s="2"/>
      <c r="Y509" s="2"/>
      <c r="Z509" s="2"/>
      <c r="AA509" s="2"/>
    </row>
    <row r="510" spans="1:27" ht="23.25" customHeight="1" x14ac:dyDescent="0.35">
      <c r="A510" s="2"/>
      <c r="B510" s="2"/>
      <c r="C510" s="2"/>
      <c r="D510" s="2"/>
      <c r="E510" s="3"/>
      <c r="F510" s="2"/>
      <c r="G510" s="4"/>
      <c r="H510" s="5"/>
      <c r="I510" s="6"/>
      <c r="J510" s="7"/>
      <c r="K510" s="6"/>
      <c r="L510" s="6"/>
      <c r="M510" s="6"/>
      <c r="N510" s="58"/>
      <c r="O510" s="2"/>
      <c r="P510" s="2"/>
      <c r="Q510" s="2"/>
      <c r="R510" s="2"/>
      <c r="S510" s="2"/>
      <c r="T510" s="2"/>
      <c r="U510" s="2"/>
      <c r="V510" s="2"/>
      <c r="W510" s="2"/>
      <c r="X510" s="2"/>
      <c r="Y510" s="2"/>
      <c r="Z510" s="2"/>
      <c r="AA510" s="2"/>
    </row>
    <row r="511" spans="1:27" ht="23.25" customHeight="1" x14ac:dyDescent="0.35">
      <c r="A511" s="2"/>
      <c r="B511" s="2"/>
      <c r="C511" s="2"/>
      <c r="D511" s="2"/>
      <c r="E511" s="3"/>
      <c r="F511" s="2"/>
      <c r="G511" s="4"/>
      <c r="H511" s="5"/>
      <c r="I511" s="6"/>
      <c r="J511" s="7"/>
      <c r="K511" s="6"/>
      <c r="L511" s="6"/>
      <c r="M511" s="6"/>
      <c r="N511" s="58"/>
      <c r="O511" s="2"/>
      <c r="P511" s="2"/>
      <c r="Q511" s="2"/>
      <c r="R511" s="2"/>
      <c r="S511" s="2"/>
      <c r="T511" s="2"/>
      <c r="U511" s="2"/>
      <c r="V511" s="2"/>
      <c r="W511" s="2"/>
      <c r="X511" s="2"/>
      <c r="Y511" s="2"/>
      <c r="Z511" s="2"/>
      <c r="AA511" s="2"/>
    </row>
    <row r="512" spans="1:27" ht="23.25" customHeight="1" x14ac:dyDescent="0.35">
      <c r="A512" s="2"/>
      <c r="B512" s="2"/>
      <c r="C512" s="2"/>
      <c r="D512" s="2"/>
      <c r="E512" s="3"/>
      <c r="F512" s="2"/>
      <c r="G512" s="4"/>
      <c r="H512" s="5"/>
      <c r="I512" s="6"/>
      <c r="J512" s="7"/>
      <c r="K512" s="6"/>
      <c r="L512" s="6"/>
      <c r="M512" s="6"/>
      <c r="N512" s="58"/>
      <c r="O512" s="2"/>
      <c r="P512" s="2"/>
      <c r="Q512" s="2"/>
      <c r="R512" s="2"/>
      <c r="S512" s="2"/>
      <c r="T512" s="2"/>
      <c r="U512" s="2"/>
      <c r="V512" s="2"/>
      <c r="W512" s="2"/>
      <c r="X512" s="2"/>
      <c r="Y512" s="2"/>
      <c r="Z512" s="2"/>
      <c r="AA512" s="2"/>
    </row>
    <row r="513" spans="1:27" ht="23.25" customHeight="1" x14ac:dyDescent="0.35">
      <c r="A513" s="2"/>
      <c r="B513" s="2"/>
      <c r="C513" s="2"/>
      <c r="D513" s="2"/>
      <c r="E513" s="3"/>
      <c r="F513" s="2"/>
      <c r="G513" s="4"/>
      <c r="H513" s="5"/>
      <c r="I513" s="6"/>
      <c r="J513" s="7"/>
      <c r="K513" s="6"/>
      <c r="L513" s="6"/>
      <c r="M513" s="6"/>
      <c r="N513" s="58"/>
      <c r="O513" s="2"/>
      <c r="P513" s="2"/>
      <c r="Q513" s="2"/>
      <c r="R513" s="2"/>
      <c r="S513" s="2"/>
      <c r="T513" s="2"/>
      <c r="U513" s="2"/>
      <c r="V513" s="2"/>
      <c r="W513" s="2"/>
      <c r="X513" s="2"/>
      <c r="Y513" s="2"/>
      <c r="Z513" s="2"/>
      <c r="AA513" s="2"/>
    </row>
    <row r="514" spans="1:27" ht="23.25" customHeight="1" x14ac:dyDescent="0.35">
      <c r="A514" s="2"/>
      <c r="B514" s="2"/>
      <c r="C514" s="2"/>
      <c r="D514" s="2"/>
      <c r="E514" s="3"/>
      <c r="F514" s="2"/>
      <c r="G514" s="4"/>
      <c r="H514" s="5"/>
      <c r="I514" s="6"/>
      <c r="J514" s="7"/>
      <c r="K514" s="6"/>
      <c r="L514" s="6"/>
      <c r="M514" s="6"/>
      <c r="N514" s="58"/>
      <c r="O514" s="2"/>
      <c r="P514" s="2"/>
      <c r="Q514" s="2"/>
      <c r="R514" s="2"/>
      <c r="S514" s="2"/>
      <c r="T514" s="2"/>
      <c r="U514" s="2"/>
      <c r="V514" s="2"/>
      <c r="W514" s="2"/>
      <c r="X514" s="2"/>
      <c r="Y514" s="2"/>
      <c r="Z514" s="2"/>
      <c r="AA514" s="2"/>
    </row>
    <row r="515" spans="1:27" ht="23.25" customHeight="1" x14ac:dyDescent="0.35">
      <c r="A515" s="2"/>
      <c r="B515" s="2"/>
      <c r="C515" s="2"/>
      <c r="D515" s="2"/>
      <c r="E515" s="3"/>
      <c r="F515" s="2"/>
      <c r="G515" s="4"/>
      <c r="H515" s="5"/>
      <c r="I515" s="6"/>
      <c r="J515" s="7"/>
      <c r="K515" s="6"/>
      <c r="L515" s="6"/>
      <c r="M515" s="6"/>
      <c r="N515" s="58"/>
      <c r="O515" s="2"/>
      <c r="P515" s="2"/>
      <c r="Q515" s="2"/>
      <c r="R515" s="2"/>
      <c r="S515" s="2"/>
      <c r="T515" s="2"/>
      <c r="U515" s="2"/>
      <c r="V515" s="2"/>
      <c r="W515" s="2"/>
      <c r="X515" s="2"/>
      <c r="Y515" s="2"/>
      <c r="Z515" s="2"/>
      <c r="AA515" s="2"/>
    </row>
    <row r="516" spans="1:27" ht="23.25" customHeight="1" x14ac:dyDescent="0.35">
      <c r="A516" s="2"/>
      <c r="B516" s="2"/>
      <c r="C516" s="2"/>
      <c r="D516" s="2"/>
      <c r="E516" s="3"/>
      <c r="F516" s="2"/>
      <c r="G516" s="4"/>
      <c r="H516" s="5"/>
      <c r="I516" s="6"/>
      <c r="J516" s="7"/>
      <c r="K516" s="6"/>
      <c r="L516" s="6"/>
      <c r="M516" s="6"/>
      <c r="N516" s="58"/>
      <c r="O516" s="2"/>
      <c r="P516" s="2"/>
      <c r="Q516" s="2"/>
      <c r="R516" s="2"/>
      <c r="S516" s="2"/>
      <c r="T516" s="2"/>
      <c r="U516" s="2"/>
      <c r="V516" s="2"/>
      <c r="W516" s="2"/>
      <c r="X516" s="2"/>
      <c r="Y516" s="2"/>
      <c r="Z516" s="2"/>
      <c r="AA516" s="2"/>
    </row>
    <row r="517" spans="1:27" ht="23.25" customHeight="1" x14ac:dyDescent="0.35">
      <c r="A517" s="2"/>
      <c r="B517" s="2"/>
      <c r="C517" s="2"/>
      <c r="D517" s="2"/>
      <c r="E517" s="3"/>
      <c r="F517" s="2"/>
      <c r="G517" s="4"/>
      <c r="H517" s="5"/>
      <c r="I517" s="6"/>
      <c r="J517" s="7"/>
      <c r="K517" s="6"/>
      <c r="L517" s="6"/>
      <c r="M517" s="6"/>
      <c r="N517" s="58"/>
      <c r="O517" s="2"/>
      <c r="P517" s="2"/>
      <c r="Q517" s="2"/>
      <c r="R517" s="2"/>
      <c r="S517" s="2"/>
      <c r="T517" s="2"/>
      <c r="U517" s="2"/>
      <c r="V517" s="2"/>
      <c r="W517" s="2"/>
      <c r="X517" s="2"/>
      <c r="Y517" s="2"/>
      <c r="Z517" s="2"/>
      <c r="AA517" s="2"/>
    </row>
    <row r="518" spans="1:27" ht="23.25" customHeight="1" x14ac:dyDescent="0.35">
      <c r="A518" s="2"/>
      <c r="B518" s="2"/>
      <c r="C518" s="2"/>
      <c r="D518" s="2"/>
      <c r="E518" s="3"/>
      <c r="F518" s="2"/>
      <c r="G518" s="4"/>
      <c r="H518" s="5"/>
      <c r="I518" s="6"/>
      <c r="J518" s="7"/>
      <c r="K518" s="6"/>
      <c r="L518" s="6"/>
      <c r="M518" s="6"/>
      <c r="N518" s="58"/>
      <c r="O518" s="2"/>
      <c r="P518" s="2"/>
      <c r="Q518" s="2"/>
      <c r="R518" s="2"/>
      <c r="S518" s="2"/>
      <c r="T518" s="2"/>
      <c r="U518" s="2"/>
      <c r="V518" s="2"/>
      <c r="W518" s="2"/>
      <c r="X518" s="2"/>
      <c r="Y518" s="2"/>
      <c r="Z518" s="2"/>
      <c r="AA518" s="2"/>
    </row>
    <row r="519" spans="1:27" ht="23.25" customHeight="1" x14ac:dyDescent="0.35">
      <c r="A519" s="2"/>
      <c r="B519" s="2"/>
      <c r="C519" s="2"/>
      <c r="D519" s="2"/>
      <c r="E519" s="3"/>
      <c r="F519" s="2"/>
      <c r="G519" s="4"/>
      <c r="H519" s="5"/>
      <c r="I519" s="6"/>
      <c r="J519" s="7"/>
      <c r="K519" s="6"/>
      <c r="L519" s="6"/>
      <c r="M519" s="6"/>
      <c r="N519" s="58"/>
      <c r="O519" s="2"/>
      <c r="P519" s="2"/>
      <c r="Q519" s="2"/>
      <c r="R519" s="2"/>
      <c r="S519" s="2"/>
      <c r="T519" s="2"/>
      <c r="U519" s="2"/>
      <c r="V519" s="2"/>
      <c r="W519" s="2"/>
      <c r="X519" s="2"/>
      <c r="Y519" s="2"/>
      <c r="Z519" s="2"/>
      <c r="AA519" s="2"/>
    </row>
    <row r="520" spans="1:27" ht="23.25" customHeight="1" x14ac:dyDescent="0.35">
      <c r="A520" s="2"/>
      <c r="B520" s="2"/>
      <c r="C520" s="2"/>
      <c r="D520" s="2"/>
      <c r="E520" s="3"/>
      <c r="F520" s="2"/>
      <c r="G520" s="4"/>
      <c r="H520" s="5"/>
      <c r="I520" s="6"/>
      <c r="J520" s="7"/>
      <c r="K520" s="6"/>
      <c r="L520" s="6"/>
      <c r="M520" s="6"/>
      <c r="N520" s="58"/>
      <c r="O520" s="2"/>
      <c r="P520" s="2"/>
      <c r="Q520" s="2"/>
      <c r="R520" s="2"/>
      <c r="S520" s="2"/>
      <c r="T520" s="2"/>
      <c r="U520" s="2"/>
      <c r="V520" s="2"/>
      <c r="W520" s="2"/>
      <c r="X520" s="2"/>
      <c r="Y520" s="2"/>
      <c r="Z520" s="2"/>
      <c r="AA520" s="2"/>
    </row>
    <row r="521" spans="1:27" ht="23.25" customHeight="1" x14ac:dyDescent="0.35">
      <c r="A521" s="2"/>
      <c r="B521" s="2"/>
      <c r="C521" s="2"/>
      <c r="D521" s="2"/>
      <c r="E521" s="3"/>
      <c r="F521" s="2"/>
      <c r="G521" s="4"/>
      <c r="H521" s="5"/>
      <c r="I521" s="6"/>
      <c r="J521" s="7"/>
      <c r="K521" s="6"/>
      <c r="L521" s="6"/>
      <c r="M521" s="6"/>
      <c r="N521" s="58"/>
      <c r="O521" s="2"/>
      <c r="P521" s="2"/>
      <c r="Q521" s="2"/>
      <c r="R521" s="2"/>
      <c r="S521" s="2"/>
      <c r="T521" s="2"/>
      <c r="U521" s="2"/>
      <c r="V521" s="2"/>
      <c r="W521" s="2"/>
      <c r="X521" s="2"/>
      <c r="Y521" s="2"/>
      <c r="Z521" s="2"/>
      <c r="AA521" s="2"/>
    </row>
    <row r="522" spans="1:27" ht="23.25" customHeight="1" x14ac:dyDescent="0.35">
      <c r="A522" s="2"/>
      <c r="B522" s="2"/>
      <c r="C522" s="2"/>
      <c r="D522" s="2"/>
      <c r="E522" s="3"/>
      <c r="F522" s="2"/>
      <c r="G522" s="4"/>
      <c r="H522" s="5"/>
      <c r="I522" s="6"/>
      <c r="J522" s="7"/>
      <c r="K522" s="6"/>
      <c r="L522" s="6"/>
      <c r="M522" s="6"/>
      <c r="N522" s="58"/>
      <c r="O522" s="2"/>
      <c r="P522" s="2"/>
      <c r="Q522" s="2"/>
      <c r="R522" s="2"/>
      <c r="S522" s="2"/>
      <c r="T522" s="2"/>
      <c r="U522" s="2"/>
      <c r="V522" s="2"/>
      <c r="W522" s="2"/>
      <c r="X522" s="2"/>
      <c r="Y522" s="2"/>
      <c r="Z522" s="2"/>
      <c r="AA522" s="2"/>
    </row>
    <row r="523" spans="1:27" ht="23.25" customHeight="1" x14ac:dyDescent="0.35">
      <c r="A523" s="2"/>
      <c r="B523" s="2"/>
      <c r="C523" s="2"/>
      <c r="D523" s="2"/>
      <c r="E523" s="3"/>
      <c r="F523" s="2"/>
      <c r="G523" s="4"/>
      <c r="H523" s="5"/>
      <c r="I523" s="6"/>
      <c r="J523" s="7"/>
      <c r="K523" s="6"/>
      <c r="L523" s="6"/>
      <c r="M523" s="6"/>
      <c r="N523" s="58"/>
      <c r="O523" s="2"/>
      <c r="P523" s="2"/>
      <c r="Q523" s="2"/>
      <c r="R523" s="2"/>
      <c r="S523" s="2"/>
      <c r="T523" s="2"/>
      <c r="U523" s="2"/>
      <c r="V523" s="2"/>
      <c r="W523" s="2"/>
      <c r="X523" s="2"/>
      <c r="Y523" s="2"/>
      <c r="Z523" s="2"/>
      <c r="AA523" s="2"/>
    </row>
    <row r="524" spans="1:27" ht="23.25" customHeight="1" x14ac:dyDescent="0.35">
      <c r="A524" s="2"/>
      <c r="B524" s="2"/>
      <c r="C524" s="2"/>
      <c r="D524" s="2"/>
      <c r="E524" s="3"/>
      <c r="F524" s="2"/>
      <c r="G524" s="4"/>
      <c r="H524" s="5"/>
      <c r="I524" s="6"/>
      <c r="J524" s="7"/>
      <c r="K524" s="6"/>
      <c r="L524" s="6"/>
      <c r="M524" s="6"/>
      <c r="N524" s="58"/>
      <c r="O524" s="2"/>
      <c r="P524" s="2"/>
      <c r="Q524" s="2"/>
      <c r="R524" s="2"/>
      <c r="S524" s="2"/>
      <c r="T524" s="2"/>
      <c r="U524" s="2"/>
      <c r="V524" s="2"/>
      <c r="W524" s="2"/>
      <c r="X524" s="2"/>
      <c r="Y524" s="2"/>
      <c r="Z524" s="2"/>
      <c r="AA524" s="2"/>
    </row>
    <row r="525" spans="1:27" ht="23.25" customHeight="1" x14ac:dyDescent="0.35">
      <c r="A525" s="2"/>
      <c r="B525" s="2"/>
      <c r="C525" s="2"/>
      <c r="D525" s="2"/>
      <c r="E525" s="3"/>
      <c r="F525" s="2"/>
      <c r="G525" s="4"/>
      <c r="H525" s="5"/>
      <c r="I525" s="6"/>
      <c r="J525" s="7"/>
      <c r="K525" s="6"/>
      <c r="L525" s="6"/>
      <c r="M525" s="6"/>
      <c r="N525" s="58"/>
      <c r="O525" s="2"/>
      <c r="P525" s="2"/>
      <c r="Q525" s="2"/>
      <c r="R525" s="2"/>
      <c r="S525" s="2"/>
      <c r="T525" s="2"/>
      <c r="U525" s="2"/>
      <c r="V525" s="2"/>
      <c r="W525" s="2"/>
      <c r="X525" s="2"/>
      <c r="Y525" s="2"/>
      <c r="Z525" s="2"/>
      <c r="AA525" s="2"/>
    </row>
    <row r="526" spans="1:27" ht="23.25" customHeight="1" x14ac:dyDescent="0.35">
      <c r="A526" s="2"/>
      <c r="B526" s="2"/>
      <c r="C526" s="2"/>
      <c r="D526" s="2"/>
      <c r="E526" s="3"/>
      <c r="F526" s="2"/>
      <c r="G526" s="4"/>
      <c r="H526" s="5"/>
      <c r="I526" s="6"/>
      <c r="J526" s="7"/>
      <c r="K526" s="6"/>
      <c r="L526" s="6"/>
      <c r="M526" s="6"/>
      <c r="N526" s="58"/>
      <c r="O526" s="2"/>
      <c r="P526" s="2"/>
      <c r="Q526" s="2"/>
      <c r="R526" s="2"/>
      <c r="S526" s="2"/>
      <c r="T526" s="2"/>
      <c r="U526" s="2"/>
      <c r="V526" s="2"/>
      <c r="W526" s="2"/>
      <c r="X526" s="2"/>
      <c r="Y526" s="2"/>
      <c r="Z526" s="2"/>
      <c r="AA526" s="2"/>
    </row>
    <row r="527" spans="1:27" ht="23.25" customHeight="1" x14ac:dyDescent="0.35">
      <c r="A527" s="2"/>
      <c r="B527" s="2"/>
      <c r="C527" s="2"/>
      <c r="D527" s="2"/>
      <c r="E527" s="3"/>
      <c r="F527" s="2"/>
      <c r="G527" s="4"/>
      <c r="H527" s="5"/>
      <c r="I527" s="6"/>
      <c r="J527" s="7"/>
      <c r="K527" s="6"/>
      <c r="L527" s="6"/>
      <c r="M527" s="6"/>
      <c r="N527" s="58"/>
      <c r="O527" s="2"/>
      <c r="P527" s="2"/>
      <c r="Q527" s="2"/>
      <c r="R527" s="2"/>
      <c r="S527" s="2"/>
      <c r="T527" s="2"/>
      <c r="U527" s="2"/>
      <c r="V527" s="2"/>
      <c r="W527" s="2"/>
      <c r="X527" s="2"/>
      <c r="Y527" s="2"/>
      <c r="Z527" s="2"/>
      <c r="AA527" s="2"/>
    </row>
    <row r="528" spans="1:27" ht="23.25" customHeight="1" x14ac:dyDescent="0.35">
      <c r="A528" s="2"/>
      <c r="B528" s="2"/>
      <c r="C528" s="2"/>
      <c r="D528" s="2"/>
      <c r="E528" s="3"/>
      <c r="F528" s="2"/>
      <c r="G528" s="4"/>
      <c r="H528" s="5"/>
      <c r="I528" s="6"/>
      <c r="J528" s="7"/>
      <c r="K528" s="6"/>
      <c r="L528" s="6"/>
      <c r="M528" s="6"/>
      <c r="N528" s="58"/>
      <c r="O528" s="2"/>
      <c r="P528" s="2"/>
      <c r="Q528" s="2"/>
      <c r="R528" s="2"/>
      <c r="S528" s="2"/>
      <c r="T528" s="2"/>
      <c r="U528" s="2"/>
      <c r="V528" s="2"/>
      <c r="W528" s="2"/>
      <c r="X528" s="2"/>
      <c r="Y528" s="2"/>
      <c r="Z528" s="2"/>
      <c r="AA528" s="2"/>
    </row>
    <row r="529" spans="1:27" ht="23.25" customHeight="1" x14ac:dyDescent="0.35">
      <c r="A529" s="2"/>
      <c r="B529" s="2"/>
      <c r="C529" s="2"/>
      <c r="D529" s="2"/>
      <c r="E529" s="3"/>
      <c r="F529" s="2"/>
      <c r="G529" s="4"/>
      <c r="H529" s="5"/>
      <c r="I529" s="6"/>
      <c r="J529" s="7"/>
      <c r="K529" s="6"/>
      <c r="L529" s="6"/>
      <c r="M529" s="6"/>
      <c r="N529" s="58"/>
      <c r="O529" s="2"/>
      <c r="P529" s="2"/>
      <c r="Q529" s="2"/>
      <c r="R529" s="2"/>
      <c r="S529" s="2"/>
      <c r="T529" s="2"/>
      <c r="U529" s="2"/>
      <c r="V529" s="2"/>
      <c r="W529" s="2"/>
      <c r="X529" s="2"/>
      <c r="Y529" s="2"/>
      <c r="Z529" s="2"/>
      <c r="AA529" s="2"/>
    </row>
    <row r="530" spans="1:27" ht="23.25" customHeight="1" x14ac:dyDescent="0.35">
      <c r="A530" s="2"/>
      <c r="B530" s="2"/>
      <c r="C530" s="2"/>
      <c r="D530" s="2"/>
      <c r="E530" s="3"/>
      <c r="F530" s="2"/>
      <c r="G530" s="4"/>
      <c r="H530" s="5"/>
      <c r="I530" s="6"/>
      <c r="J530" s="7"/>
      <c r="K530" s="6"/>
      <c r="L530" s="6"/>
      <c r="M530" s="6"/>
      <c r="N530" s="58"/>
      <c r="O530" s="2"/>
      <c r="P530" s="2"/>
      <c r="Q530" s="2"/>
      <c r="R530" s="2"/>
      <c r="S530" s="2"/>
      <c r="T530" s="2"/>
      <c r="U530" s="2"/>
      <c r="V530" s="2"/>
      <c r="W530" s="2"/>
      <c r="X530" s="2"/>
      <c r="Y530" s="2"/>
      <c r="Z530" s="2"/>
      <c r="AA530" s="2"/>
    </row>
    <row r="531" spans="1:27" ht="23.25" customHeight="1" x14ac:dyDescent="0.35">
      <c r="A531" s="2"/>
      <c r="B531" s="2"/>
      <c r="C531" s="2"/>
      <c r="D531" s="2"/>
      <c r="E531" s="3"/>
      <c r="F531" s="2"/>
      <c r="G531" s="4"/>
      <c r="H531" s="5"/>
      <c r="I531" s="6"/>
      <c r="J531" s="7"/>
      <c r="K531" s="6"/>
      <c r="L531" s="6"/>
      <c r="M531" s="6"/>
      <c r="N531" s="58"/>
      <c r="O531" s="2"/>
      <c r="P531" s="2"/>
      <c r="Q531" s="2"/>
      <c r="R531" s="2"/>
      <c r="S531" s="2"/>
      <c r="T531" s="2"/>
      <c r="U531" s="2"/>
      <c r="V531" s="2"/>
      <c r="W531" s="2"/>
      <c r="X531" s="2"/>
      <c r="Y531" s="2"/>
      <c r="Z531" s="2"/>
      <c r="AA531" s="2"/>
    </row>
    <row r="532" spans="1:27" ht="23.25" customHeight="1" x14ac:dyDescent="0.35">
      <c r="A532" s="2"/>
      <c r="B532" s="2"/>
      <c r="C532" s="2"/>
      <c r="D532" s="2"/>
      <c r="E532" s="3"/>
      <c r="F532" s="2"/>
      <c r="G532" s="4"/>
      <c r="H532" s="5"/>
      <c r="I532" s="6"/>
      <c r="J532" s="7"/>
      <c r="K532" s="6"/>
      <c r="L532" s="6"/>
      <c r="M532" s="6"/>
      <c r="N532" s="58"/>
      <c r="O532" s="2"/>
      <c r="P532" s="2"/>
      <c r="Q532" s="2"/>
      <c r="R532" s="2"/>
      <c r="S532" s="2"/>
      <c r="T532" s="2"/>
      <c r="U532" s="2"/>
      <c r="V532" s="2"/>
      <c r="W532" s="2"/>
      <c r="X532" s="2"/>
      <c r="Y532" s="2"/>
      <c r="Z532" s="2"/>
      <c r="AA532" s="2"/>
    </row>
    <row r="533" spans="1:27" ht="23.25" customHeight="1" x14ac:dyDescent="0.35">
      <c r="A533" s="2"/>
      <c r="B533" s="2"/>
      <c r="C533" s="2"/>
      <c r="D533" s="2"/>
      <c r="E533" s="3"/>
      <c r="F533" s="2"/>
      <c r="G533" s="4"/>
      <c r="H533" s="5"/>
      <c r="I533" s="6"/>
      <c r="J533" s="7"/>
      <c r="K533" s="6"/>
      <c r="L533" s="6"/>
      <c r="M533" s="6"/>
      <c r="N533" s="58"/>
      <c r="O533" s="2"/>
      <c r="P533" s="2"/>
      <c r="Q533" s="2"/>
      <c r="R533" s="2"/>
      <c r="S533" s="2"/>
      <c r="T533" s="2"/>
      <c r="U533" s="2"/>
      <c r="V533" s="2"/>
      <c r="W533" s="2"/>
      <c r="X533" s="2"/>
      <c r="Y533" s="2"/>
      <c r="Z533" s="2"/>
      <c r="AA533" s="2"/>
    </row>
    <row r="534" spans="1:27" ht="23.25" customHeight="1" x14ac:dyDescent="0.35">
      <c r="A534" s="2"/>
      <c r="B534" s="2"/>
      <c r="C534" s="2"/>
      <c r="D534" s="2"/>
      <c r="E534" s="3"/>
      <c r="F534" s="2"/>
      <c r="G534" s="4"/>
      <c r="H534" s="5"/>
      <c r="I534" s="6"/>
      <c r="J534" s="7"/>
      <c r="K534" s="6"/>
      <c r="L534" s="6"/>
      <c r="M534" s="6"/>
      <c r="N534" s="58"/>
      <c r="O534" s="2"/>
      <c r="P534" s="2"/>
      <c r="Q534" s="2"/>
      <c r="R534" s="2"/>
      <c r="S534" s="2"/>
      <c r="T534" s="2"/>
      <c r="U534" s="2"/>
      <c r="V534" s="2"/>
      <c r="W534" s="2"/>
      <c r="X534" s="2"/>
      <c r="Y534" s="2"/>
      <c r="Z534" s="2"/>
      <c r="AA534" s="2"/>
    </row>
    <row r="535" spans="1:27" ht="23.25" customHeight="1" x14ac:dyDescent="0.35">
      <c r="A535" s="2"/>
      <c r="B535" s="2"/>
      <c r="C535" s="2"/>
      <c r="D535" s="2"/>
      <c r="E535" s="3"/>
      <c r="F535" s="2"/>
      <c r="G535" s="4"/>
      <c r="H535" s="5"/>
      <c r="I535" s="6"/>
      <c r="J535" s="7"/>
      <c r="K535" s="6"/>
      <c r="L535" s="6"/>
      <c r="M535" s="6"/>
      <c r="N535" s="58"/>
      <c r="O535" s="2"/>
      <c r="P535" s="2"/>
      <c r="Q535" s="2"/>
      <c r="R535" s="2"/>
      <c r="S535" s="2"/>
      <c r="T535" s="2"/>
      <c r="U535" s="2"/>
      <c r="V535" s="2"/>
      <c r="W535" s="2"/>
      <c r="X535" s="2"/>
      <c r="Y535" s="2"/>
      <c r="Z535" s="2"/>
      <c r="AA535" s="2"/>
    </row>
    <row r="536" spans="1:27" ht="23.25" customHeight="1" x14ac:dyDescent="0.35">
      <c r="A536" s="2"/>
      <c r="B536" s="2"/>
      <c r="C536" s="2"/>
      <c r="D536" s="2"/>
      <c r="E536" s="3"/>
      <c r="F536" s="2"/>
      <c r="G536" s="4"/>
      <c r="H536" s="5"/>
      <c r="I536" s="6"/>
      <c r="J536" s="7"/>
      <c r="K536" s="6"/>
      <c r="L536" s="6"/>
      <c r="M536" s="6"/>
      <c r="N536" s="58"/>
      <c r="O536" s="2"/>
      <c r="P536" s="2"/>
      <c r="Q536" s="2"/>
      <c r="R536" s="2"/>
      <c r="S536" s="2"/>
      <c r="T536" s="2"/>
      <c r="U536" s="2"/>
      <c r="V536" s="2"/>
      <c r="W536" s="2"/>
      <c r="X536" s="2"/>
      <c r="Y536" s="2"/>
      <c r="Z536" s="2"/>
      <c r="AA536" s="2"/>
    </row>
    <row r="537" spans="1:27" ht="23.25" customHeight="1" x14ac:dyDescent="0.35">
      <c r="A537" s="2"/>
      <c r="B537" s="2"/>
      <c r="C537" s="2"/>
      <c r="D537" s="2"/>
      <c r="E537" s="3"/>
      <c r="F537" s="2"/>
      <c r="G537" s="4"/>
      <c r="H537" s="5"/>
      <c r="I537" s="6"/>
      <c r="J537" s="7"/>
      <c r="K537" s="6"/>
      <c r="L537" s="6"/>
      <c r="M537" s="6"/>
      <c r="N537" s="58"/>
      <c r="O537" s="2"/>
      <c r="P537" s="2"/>
      <c r="Q537" s="2"/>
      <c r="R537" s="2"/>
      <c r="S537" s="2"/>
      <c r="T537" s="2"/>
      <c r="U537" s="2"/>
      <c r="V537" s="2"/>
      <c r="W537" s="2"/>
      <c r="X537" s="2"/>
      <c r="Y537" s="2"/>
      <c r="Z537" s="2"/>
      <c r="AA537" s="2"/>
    </row>
    <row r="538" spans="1:27" ht="23.25" customHeight="1" x14ac:dyDescent="0.35">
      <c r="A538" s="2"/>
      <c r="B538" s="2"/>
      <c r="C538" s="2"/>
      <c r="D538" s="2"/>
      <c r="E538" s="3"/>
      <c r="F538" s="2"/>
      <c r="G538" s="4"/>
      <c r="H538" s="5"/>
      <c r="I538" s="6"/>
      <c r="J538" s="7"/>
      <c r="K538" s="6"/>
      <c r="L538" s="6"/>
      <c r="M538" s="6"/>
      <c r="N538" s="58"/>
      <c r="O538" s="2"/>
      <c r="P538" s="2"/>
      <c r="Q538" s="2"/>
      <c r="R538" s="2"/>
      <c r="S538" s="2"/>
      <c r="T538" s="2"/>
      <c r="U538" s="2"/>
      <c r="V538" s="2"/>
      <c r="W538" s="2"/>
      <c r="X538" s="2"/>
      <c r="Y538" s="2"/>
      <c r="Z538" s="2"/>
      <c r="AA538" s="2"/>
    </row>
    <row r="539" spans="1:27" ht="23.25" customHeight="1" x14ac:dyDescent="0.35">
      <c r="A539" s="2"/>
      <c r="B539" s="2"/>
      <c r="C539" s="2"/>
      <c r="D539" s="2"/>
      <c r="E539" s="3"/>
      <c r="F539" s="2"/>
      <c r="G539" s="4"/>
      <c r="H539" s="5"/>
      <c r="I539" s="6"/>
      <c r="J539" s="7"/>
      <c r="K539" s="6"/>
      <c r="L539" s="6"/>
      <c r="M539" s="6"/>
      <c r="N539" s="58"/>
      <c r="O539" s="2"/>
      <c r="P539" s="2"/>
      <c r="Q539" s="2"/>
      <c r="R539" s="2"/>
      <c r="S539" s="2"/>
      <c r="T539" s="2"/>
      <c r="U539" s="2"/>
      <c r="V539" s="2"/>
      <c r="W539" s="2"/>
      <c r="X539" s="2"/>
      <c r="Y539" s="2"/>
      <c r="Z539" s="2"/>
      <c r="AA539" s="2"/>
    </row>
    <row r="540" spans="1:27" ht="23.25" customHeight="1" x14ac:dyDescent="0.35">
      <c r="A540" s="2"/>
      <c r="B540" s="2"/>
      <c r="C540" s="2"/>
      <c r="D540" s="2"/>
      <c r="E540" s="3"/>
      <c r="F540" s="2"/>
      <c r="G540" s="4"/>
      <c r="H540" s="5"/>
      <c r="I540" s="6"/>
      <c r="J540" s="7"/>
      <c r="K540" s="6"/>
      <c r="L540" s="6"/>
      <c r="M540" s="6"/>
      <c r="N540" s="58"/>
      <c r="O540" s="2"/>
      <c r="P540" s="2"/>
      <c r="Q540" s="2"/>
      <c r="R540" s="2"/>
      <c r="S540" s="2"/>
      <c r="T540" s="2"/>
      <c r="U540" s="2"/>
      <c r="V540" s="2"/>
      <c r="W540" s="2"/>
      <c r="X540" s="2"/>
      <c r="Y540" s="2"/>
      <c r="Z540" s="2"/>
      <c r="AA540" s="2"/>
    </row>
    <row r="541" spans="1:27" ht="23.25" customHeight="1" x14ac:dyDescent="0.35">
      <c r="A541" s="2"/>
      <c r="B541" s="2"/>
      <c r="C541" s="2"/>
      <c r="D541" s="2"/>
      <c r="E541" s="3"/>
      <c r="F541" s="2"/>
      <c r="G541" s="4"/>
      <c r="H541" s="5"/>
      <c r="I541" s="6"/>
      <c r="J541" s="7"/>
      <c r="K541" s="6"/>
      <c r="L541" s="6"/>
      <c r="M541" s="6"/>
      <c r="N541" s="58"/>
      <c r="O541" s="2"/>
      <c r="P541" s="2"/>
      <c r="Q541" s="2"/>
      <c r="R541" s="2"/>
      <c r="S541" s="2"/>
      <c r="T541" s="2"/>
      <c r="U541" s="2"/>
      <c r="V541" s="2"/>
      <c r="W541" s="2"/>
      <c r="X541" s="2"/>
      <c r="Y541" s="2"/>
      <c r="Z541" s="2"/>
      <c r="AA541" s="2"/>
    </row>
    <row r="542" spans="1:27" ht="23.25" customHeight="1" x14ac:dyDescent="0.35">
      <c r="A542" s="2"/>
      <c r="B542" s="2"/>
      <c r="C542" s="2"/>
      <c r="D542" s="2"/>
      <c r="E542" s="3"/>
      <c r="F542" s="2"/>
      <c r="G542" s="4"/>
      <c r="H542" s="5"/>
      <c r="I542" s="6"/>
      <c r="J542" s="7"/>
      <c r="K542" s="6"/>
      <c r="L542" s="6"/>
      <c r="M542" s="6"/>
      <c r="N542" s="58"/>
      <c r="O542" s="2"/>
      <c r="P542" s="2"/>
      <c r="Q542" s="2"/>
      <c r="R542" s="2"/>
      <c r="S542" s="2"/>
      <c r="T542" s="2"/>
      <c r="U542" s="2"/>
      <c r="V542" s="2"/>
      <c r="W542" s="2"/>
      <c r="X542" s="2"/>
      <c r="Y542" s="2"/>
      <c r="Z542" s="2"/>
      <c r="AA542" s="2"/>
    </row>
    <row r="543" spans="1:27" ht="23.25" customHeight="1" x14ac:dyDescent="0.35">
      <c r="A543" s="2"/>
      <c r="B543" s="2"/>
      <c r="C543" s="2"/>
      <c r="D543" s="2"/>
      <c r="E543" s="3"/>
      <c r="F543" s="2"/>
      <c r="G543" s="4"/>
      <c r="H543" s="5"/>
      <c r="I543" s="6"/>
      <c r="J543" s="7"/>
      <c r="K543" s="6"/>
      <c r="L543" s="6"/>
      <c r="M543" s="6"/>
      <c r="N543" s="58"/>
      <c r="O543" s="2"/>
      <c r="P543" s="2"/>
      <c r="Q543" s="2"/>
      <c r="R543" s="2"/>
      <c r="S543" s="2"/>
      <c r="T543" s="2"/>
      <c r="U543" s="2"/>
      <c r="V543" s="2"/>
      <c r="W543" s="2"/>
      <c r="X543" s="2"/>
      <c r="Y543" s="2"/>
      <c r="Z543" s="2"/>
      <c r="AA543" s="2"/>
    </row>
    <row r="544" spans="1:27" ht="23.25" customHeight="1" x14ac:dyDescent="0.35">
      <c r="A544" s="2"/>
      <c r="B544" s="2"/>
      <c r="C544" s="2"/>
      <c r="D544" s="2"/>
      <c r="E544" s="3"/>
      <c r="F544" s="2"/>
      <c r="G544" s="4"/>
      <c r="H544" s="5"/>
      <c r="I544" s="6"/>
      <c r="J544" s="7"/>
      <c r="K544" s="6"/>
      <c r="L544" s="6"/>
      <c r="M544" s="6"/>
      <c r="N544" s="58"/>
      <c r="O544" s="2"/>
      <c r="P544" s="2"/>
      <c r="Q544" s="2"/>
      <c r="R544" s="2"/>
      <c r="S544" s="2"/>
      <c r="T544" s="2"/>
      <c r="U544" s="2"/>
      <c r="V544" s="2"/>
      <c r="W544" s="2"/>
      <c r="X544" s="2"/>
      <c r="Y544" s="2"/>
      <c r="Z544" s="2"/>
      <c r="AA544" s="2"/>
    </row>
    <row r="545" spans="1:27" ht="23.25" customHeight="1" x14ac:dyDescent="0.35">
      <c r="A545" s="2"/>
      <c r="B545" s="2"/>
      <c r="C545" s="2"/>
      <c r="D545" s="2"/>
      <c r="E545" s="3"/>
      <c r="F545" s="2"/>
      <c r="G545" s="4"/>
      <c r="H545" s="5"/>
      <c r="I545" s="6"/>
      <c r="J545" s="7"/>
      <c r="K545" s="6"/>
      <c r="L545" s="6"/>
      <c r="M545" s="6"/>
      <c r="N545" s="58"/>
      <c r="O545" s="2"/>
      <c r="P545" s="2"/>
      <c r="Q545" s="2"/>
      <c r="R545" s="2"/>
      <c r="S545" s="2"/>
      <c r="T545" s="2"/>
      <c r="U545" s="2"/>
      <c r="V545" s="2"/>
      <c r="W545" s="2"/>
      <c r="X545" s="2"/>
      <c r="Y545" s="2"/>
      <c r="Z545" s="2"/>
      <c r="AA545" s="2"/>
    </row>
    <row r="546" spans="1:27" ht="23.25" customHeight="1" x14ac:dyDescent="0.35">
      <c r="A546" s="2"/>
      <c r="B546" s="2"/>
      <c r="C546" s="2"/>
      <c r="D546" s="2"/>
      <c r="E546" s="3"/>
      <c r="F546" s="2"/>
      <c r="G546" s="4"/>
      <c r="H546" s="5"/>
      <c r="I546" s="6"/>
      <c r="J546" s="7"/>
      <c r="K546" s="6"/>
      <c r="L546" s="6"/>
      <c r="M546" s="6"/>
      <c r="N546" s="58"/>
      <c r="O546" s="2"/>
      <c r="P546" s="2"/>
      <c r="Q546" s="2"/>
      <c r="R546" s="2"/>
      <c r="S546" s="2"/>
      <c r="T546" s="2"/>
      <c r="U546" s="2"/>
      <c r="V546" s="2"/>
      <c r="W546" s="2"/>
      <c r="X546" s="2"/>
      <c r="Y546" s="2"/>
      <c r="Z546" s="2"/>
      <c r="AA546" s="2"/>
    </row>
    <row r="547" spans="1:27" ht="23.25" customHeight="1" x14ac:dyDescent="0.35">
      <c r="A547" s="2"/>
      <c r="B547" s="2"/>
      <c r="C547" s="2"/>
      <c r="D547" s="2"/>
      <c r="E547" s="3"/>
      <c r="F547" s="2"/>
      <c r="G547" s="4"/>
      <c r="H547" s="5"/>
      <c r="I547" s="6"/>
      <c r="J547" s="7"/>
      <c r="K547" s="6"/>
      <c r="L547" s="6"/>
      <c r="M547" s="6"/>
      <c r="N547" s="58"/>
      <c r="O547" s="2"/>
      <c r="P547" s="2"/>
      <c r="Q547" s="2"/>
      <c r="R547" s="2"/>
      <c r="S547" s="2"/>
      <c r="T547" s="2"/>
      <c r="U547" s="2"/>
      <c r="V547" s="2"/>
      <c r="W547" s="2"/>
      <c r="X547" s="2"/>
      <c r="Y547" s="2"/>
      <c r="Z547" s="2"/>
      <c r="AA547" s="2"/>
    </row>
    <row r="548" spans="1:27" ht="23.25" customHeight="1" x14ac:dyDescent="0.35">
      <c r="A548" s="2"/>
      <c r="B548" s="2"/>
      <c r="C548" s="2"/>
      <c r="D548" s="2"/>
      <c r="E548" s="3"/>
      <c r="F548" s="2"/>
      <c r="G548" s="4"/>
      <c r="H548" s="5"/>
      <c r="I548" s="6"/>
      <c r="J548" s="7"/>
      <c r="K548" s="6"/>
      <c r="L548" s="6"/>
      <c r="M548" s="6"/>
      <c r="N548" s="58"/>
      <c r="O548" s="2"/>
      <c r="P548" s="2"/>
      <c r="Q548" s="2"/>
      <c r="R548" s="2"/>
      <c r="S548" s="2"/>
      <c r="T548" s="2"/>
      <c r="U548" s="2"/>
      <c r="V548" s="2"/>
      <c r="W548" s="2"/>
      <c r="X548" s="2"/>
      <c r="Y548" s="2"/>
      <c r="Z548" s="2"/>
      <c r="AA548" s="2"/>
    </row>
    <row r="549" spans="1:27" ht="23.25" customHeight="1" x14ac:dyDescent="0.35">
      <c r="A549" s="2"/>
      <c r="B549" s="2"/>
      <c r="C549" s="2"/>
      <c r="D549" s="2"/>
      <c r="E549" s="3"/>
      <c r="F549" s="2"/>
      <c r="G549" s="4"/>
      <c r="H549" s="5"/>
      <c r="I549" s="6"/>
      <c r="J549" s="7"/>
      <c r="K549" s="6"/>
      <c r="L549" s="6"/>
      <c r="M549" s="6"/>
      <c r="N549" s="58"/>
      <c r="O549" s="2"/>
      <c r="P549" s="2"/>
      <c r="Q549" s="2"/>
      <c r="R549" s="2"/>
      <c r="S549" s="2"/>
      <c r="T549" s="2"/>
      <c r="U549" s="2"/>
      <c r="V549" s="2"/>
      <c r="W549" s="2"/>
      <c r="X549" s="2"/>
      <c r="Y549" s="2"/>
      <c r="Z549" s="2"/>
      <c r="AA549" s="2"/>
    </row>
    <row r="550" spans="1:27" ht="23.25" customHeight="1" x14ac:dyDescent="0.35">
      <c r="A550" s="2"/>
      <c r="B550" s="2"/>
      <c r="C550" s="2"/>
      <c r="D550" s="2"/>
      <c r="E550" s="3"/>
      <c r="F550" s="2"/>
      <c r="G550" s="4"/>
      <c r="H550" s="5"/>
      <c r="I550" s="6"/>
      <c r="J550" s="7"/>
      <c r="K550" s="6"/>
      <c r="L550" s="6"/>
      <c r="M550" s="6"/>
      <c r="N550" s="58"/>
      <c r="O550" s="2"/>
      <c r="P550" s="2"/>
      <c r="Q550" s="2"/>
      <c r="R550" s="2"/>
      <c r="S550" s="2"/>
      <c r="T550" s="2"/>
      <c r="U550" s="2"/>
      <c r="V550" s="2"/>
      <c r="W550" s="2"/>
      <c r="X550" s="2"/>
      <c r="Y550" s="2"/>
      <c r="Z550" s="2"/>
      <c r="AA550" s="2"/>
    </row>
    <row r="551" spans="1:27" ht="23.25" customHeight="1" x14ac:dyDescent="0.35">
      <c r="A551" s="2"/>
      <c r="B551" s="2"/>
      <c r="C551" s="2"/>
      <c r="D551" s="2"/>
      <c r="E551" s="3"/>
      <c r="F551" s="2"/>
      <c r="G551" s="4"/>
      <c r="H551" s="5"/>
      <c r="I551" s="6"/>
      <c r="J551" s="7"/>
      <c r="K551" s="6"/>
      <c r="L551" s="6"/>
      <c r="M551" s="6"/>
      <c r="N551" s="58"/>
      <c r="O551" s="2"/>
      <c r="P551" s="2"/>
      <c r="Q551" s="2"/>
      <c r="R551" s="2"/>
      <c r="S551" s="2"/>
      <c r="T551" s="2"/>
      <c r="U551" s="2"/>
      <c r="V551" s="2"/>
      <c r="W551" s="2"/>
      <c r="X551" s="2"/>
      <c r="Y551" s="2"/>
      <c r="Z551" s="2"/>
      <c r="AA551" s="2"/>
    </row>
    <row r="552" spans="1:27" ht="23.25" customHeight="1" x14ac:dyDescent="0.35">
      <c r="A552" s="2"/>
      <c r="B552" s="2"/>
      <c r="C552" s="2"/>
      <c r="D552" s="2"/>
      <c r="E552" s="3"/>
      <c r="F552" s="2"/>
      <c r="G552" s="4"/>
      <c r="H552" s="5"/>
      <c r="I552" s="6"/>
      <c r="J552" s="7"/>
      <c r="K552" s="6"/>
      <c r="L552" s="6"/>
      <c r="M552" s="6"/>
      <c r="N552" s="58"/>
      <c r="O552" s="2"/>
      <c r="P552" s="2"/>
      <c r="Q552" s="2"/>
      <c r="R552" s="2"/>
      <c r="S552" s="2"/>
      <c r="T552" s="2"/>
      <c r="U552" s="2"/>
      <c r="V552" s="2"/>
      <c r="W552" s="2"/>
      <c r="X552" s="2"/>
      <c r="Y552" s="2"/>
      <c r="Z552" s="2"/>
      <c r="AA552" s="2"/>
    </row>
    <row r="553" spans="1:27" ht="23.25" customHeight="1" x14ac:dyDescent="0.35">
      <c r="A553" s="2"/>
      <c r="B553" s="2"/>
      <c r="C553" s="2"/>
      <c r="D553" s="2"/>
      <c r="E553" s="3"/>
      <c r="F553" s="2"/>
      <c r="G553" s="4"/>
      <c r="H553" s="5"/>
      <c r="I553" s="6"/>
      <c r="J553" s="7"/>
      <c r="K553" s="6"/>
      <c r="L553" s="6"/>
      <c r="M553" s="6"/>
      <c r="N553" s="58"/>
      <c r="O553" s="2"/>
      <c r="P553" s="2"/>
      <c r="Q553" s="2"/>
      <c r="R553" s="2"/>
      <c r="S553" s="2"/>
      <c r="T553" s="2"/>
      <c r="U553" s="2"/>
      <c r="V553" s="2"/>
      <c r="W553" s="2"/>
      <c r="X553" s="2"/>
      <c r="Y553" s="2"/>
      <c r="Z553" s="2"/>
      <c r="AA553" s="2"/>
    </row>
    <row r="554" spans="1:27" ht="23.25" customHeight="1" x14ac:dyDescent="0.35">
      <c r="A554" s="2"/>
      <c r="B554" s="2"/>
      <c r="C554" s="2"/>
      <c r="D554" s="2"/>
      <c r="E554" s="3"/>
      <c r="F554" s="2"/>
      <c r="G554" s="4"/>
      <c r="H554" s="5"/>
      <c r="I554" s="6"/>
      <c r="J554" s="7"/>
      <c r="K554" s="6"/>
      <c r="L554" s="6"/>
      <c r="M554" s="6"/>
      <c r="N554" s="58"/>
      <c r="O554" s="2"/>
      <c r="P554" s="2"/>
      <c r="Q554" s="2"/>
      <c r="R554" s="2"/>
      <c r="S554" s="2"/>
      <c r="T554" s="2"/>
      <c r="U554" s="2"/>
      <c r="V554" s="2"/>
      <c r="W554" s="2"/>
      <c r="X554" s="2"/>
      <c r="Y554" s="2"/>
      <c r="Z554" s="2"/>
      <c r="AA554" s="2"/>
    </row>
    <row r="555" spans="1:27" ht="23.25" customHeight="1" x14ac:dyDescent="0.35">
      <c r="A555" s="2"/>
      <c r="B555" s="2"/>
      <c r="C555" s="2"/>
      <c r="D555" s="2"/>
      <c r="E555" s="3"/>
      <c r="F555" s="2"/>
      <c r="G555" s="4"/>
      <c r="H555" s="5"/>
      <c r="I555" s="6"/>
      <c r="J555" s="7"/>
      <c r="K555" s="6"/>
      <c r="L555" s="6"/>
      <c r="M555" s="6"/>
      <c r="N555" s="58"/>
      <c r="O555" s="2"/>
      <c r="P555" s="2"/>
      <c r="Q555" s="2"/>
      <c r="R555" s="2"/>
      <c r="S555" s="2"/>
      <c r="T555" s="2"/>
      <c r="U555" s="2"/>
      <c r="V555" s="2"/>
      <c r="W555" s="2"/>
      <c r="X555" s="2"/>
      <c r="Y555" s="2"/>
      <c r="Z555" s="2"/>
      <c r="AA555" s="2"/>
    </row>
    <row r="556" spans="1:27" ht="23.25" customHeight="1" x14ac:dyDescent="0.35">
      <c r="A556" s="2"/>
      <c r="B556" s="2"/>
      <c r="C556" s="2"/>
      <c r="D556" s="2"/>
      <c r="E556" s="3"/>
      <c r="F556" s="2"/>
      <c r="G556" s="4"/>
      <c r="H556" s="5"/>
      <c r="I556" s="6"/>
      <c r="J556" s="7"/>
      <c r="K556" s="6"/>
      <c r="L556" s="6"/>
      <c r="M556" s="6"/>
      <c r="N556" s="58"/>
      <c r="O556" s="2"/>
      <c r="P556" s="2"/>
      <c r="Q556" s="2"/>
      <c r="R556" s="2"/>
      <c r="S556" s="2"/>
      <c r="T556" s="2"/>
      <c r="U556" s="2"/>
      <c r="V556" s="2"/>
      <c r="W556" s="2"/>
      <c r="X556" s="2"/>
      <c r="Y556" s="2"/>
      <c r="Z556" s="2"/>
      <c r="AA556" s="2"/>
    </row>
    <row r="557" spans="1:27" ht="23.25" customHeight="1" x14ac:dyDescent="0.35">
      <c r="A557" s="2"/>
      <c r="B557" s="2"/>
      <c r="C557" s="2"/>
      <c r="D557" s="2"/>
      <c r="E557" s="3"/>
      <c r="F557" s="2"/>
      <c r="G557" s="4"/>
      <c r="H557" s="5"/>
      <c r="I557" s="6"/>
      <c r="J557" s="7"/>
      <c r="K557" s="6"/>
      <c r="L557" s="6"/>
      <c r="M557" s="6"/>
      <c r="N557" s="58"/>
      <c r="O557" s="2"/>
      <c r="P557" s="2"/>
      <c r="Q557" s="2"/>
      <c r="R557" s="2"/>
      <c r="S557" s="2"/>
      <c r="T557" s="2"/>
      <c r="U557" s="2"/>
      <c r="V557" s="2"/>
      <c r="W557" s="2"/>
      <c r="X557" s="2"/>
      <c r="Y557" s="2"/>
      <c r="Z557" s="2"/>
      <c r="AA557" s="2"/>
    </row>
    <row r="558" spans="1:27" ht="23.25" customHeight="1" x14ac:dyDescent="0.35">
      <c r="A558" s="2"/>
      <c r="B558" s="2"/>
      <c r="C558" s="2"/>
      <c r="D558" s="2"/>
      <c r="E558" s="3"/>
      <c r="F558" s="2"/>
      <c r="G558" s="4"/>
      <c r="H558" s="5"/>
      <c r="I558" s="6"/>
      <c r="J558" s="7"/>
      <c r="K558" s="6"/>
      <c r="L558" s="6"/>
      <c r="M558" s="6"/>
      <c r="N558" s="58"/>
      <c r="O558" s="2"/>
      <c r="P558" s="2"/>
      <c r="Q558" s="2"/>
      <c r="R558" s="2"/>
      <c r="S558" s="2"/>
      <c r="T558" s="2"/>
      <c r="U558" s="2"/>
      <c r="V558" s="2"/>
      <c r="W558" s="2"/>
      <c r="X558" s="2"/>
      <c r="Y558" s="2"/>
      <c r="Z558" s="2"/>
      <c r="AA558" s="2"/>
    </row>
    <row r="559" spans="1:27" ht="23.25" customHeight="1" x14ac:dyDescent="0.35">
      <c r="A559" s="2"/>
      <c r="B559" s="2"/>
      <c r="C559" s="2"/>
      <c r="D559" s="2"/>
      <c r="E559" s="3"/>
      <c r="F559" s="2"/>
      <c r="G559" s="4"/>
      <c r="H559" s="5"/>
      <c r="I559" s="6"/>
      <c r="J559" s="7"/>
      <c r="K559" s="6"/>
      <c r="L559" s="6"/>
      <c r="M559" s="6"/>
      <c r="N559" s="58"/>
      <c r="O559" s="2"/>
      <c r="P559" s="2"/>
      <c r="Q559" s="2"/>
      <c r="R559" s="2"/>
      <c r="S559" s="2"/>
      <c r="T559" s="2"/>
      <c r="U559" s="2"/>
      <c r="V559" s="2"/>
      <c r="W559" s="2"/>
      <c r="X559" s="2"/>
      <c r="Y559" s="2"/>
      <c r="Z559" s="2"/>
      <c r="AA559" s="2"/>
    </row>
    <row r="560" spans="1:27" ht="23.25" customHeight="1" x14ac:dyDescent="0.35">
      <c r="A560" s="2"/>
      <c r="B560" s="2"/>
      <c r="C560" s="2"/>
      <c r="D560" s="2"/>
      <c r="E560" s="3"/>
      <c r="F560" s="2"/>
      <c r="G560" s="4"/>
      <c r="H560" s="5"/>
      <c r="I560" s="6"/>
      <c r="J560" s="7"/>
      <c r="K560" s="6"/>
      <c r="L560" s="6"/>
      <c r="M560" s="6"/>
      <c r="N560" s="58"/>
      <c r="O560" s="2"/>
      <c r="P560" s="2"/>
      <c r="Q560" s="2"/>
      <c r="R560" s="2"/>
      <c r="S560" s="2"/>
      <c r="T560" s="2"/>
      <c r="U560" s="2"/>
      <c r="V560" s="2"/>
      <c r="W560" s="2"/>
      <c r="X560" s="2"/>
      <c r="Y560" s="2"/>
      <c r="Z560" s="2"/>
      <c r="AA560" s="2"/>
    </row>
    <row r="561" spans="1:27" ht="23.25" customHeight="1" x14ac:dyDescent="0.35">
      <c r="A561" s="2"/>
      <c r="B561" s="2"/>
      <c r="C561" s="2"/>
      <c r="D561" s="2"/>
      <c r="E561" s="3"/>
      <c r="F561" s="2"/>
      <c r="G561" s="4"/>
      <c r="H561" s="5"/>
      <c r="I561" s="6"/>
      <c r="J561" s="7"/>
      <c r="K561" s="6"/>
      <c r="L561" s="6"/>
      <c r="M561" s="6"/>
      <c r="N561" s="58"/>
      <c r="O561" s="2"/>
      <c r="P561" s="2"/>
      <c r="Q561" s="2"/>
      <c r="R561" s="2"/>
      <c r="S561" s="2"/>
      <c r="T561" s="2"/>
      <c r="U561" s="2"/>
      <c r="V561" s="2"/>
      <c r="W561" s="2"/>
      <c r="X561" s="2"/>
      <c r="Y561" s="2"/>
      <c r="Z561" s="2"/>
      <c r="AA561" s="2"/>
    </row>
    <row r="562" spans="1:27" ht="23.25" customHeight="1" x14ac:dyDescent="0.35">
      <c r="A562" s="2"/>
      <c r="B562" s="2"/>
      <c r="C562" s="2"/>
      <c r="D562" s="2"/>
      <c r="E562" s="3"/>
      <c r="F562" s="2"/>
      <c r="G562" s="4"/>
      <c r="H562" s="5"/>
      <c r="I562" s="6"/>
      <c r="J562" s="7"/>
      <c r="K562" s="6"/>
      <c r="L562" s="6"/>
      <c r="M562" s="6"/>
      <c r="N562" s="58"/>
      <c r="O562" s="2"/>
      <c r="P562" s="2"/>
      <c r="Q562" s="2"/>
      <c r="R562" s="2"/>
      <c r="S562" s="2"/>
      <c r="T562" s="2"/>
      <c r="U562" s="2"/>
      <c r="V562" s="2"/>
      <c r="W562" s="2"/>
      <c r="X562" s="2"/>
      <c r="Y562" s="2"/>
      <c r="Z562" s="2"/>
      <c r="AA562" s="2"/>
    </row>
    <row r="563" spans="1:27" ht="23.25" customHeight="1" x14ac:dyDescent="0.35">
      <c r="A563" s="2"/>
      <c r="B563" s="2"/>
      <c r="C563" s="2"/>
      <c r="D563" s="2"/>
      <c r="E563" s="3"/>
      <c r="F563" s="2"/>
      <c r="G563" s="4"/>
      <c r="H563" s="5"/>
      <c r="I563" s="6"/>
      <c r="J563" s="7"/>
      <c r="K563" s="6"/>
      <c r="L563" s="6"/>
      <c r="M563" s="6"/>
      <c r="N563" s="58"/>
      <c r="O563" s="2"/>
      <c r="P563" s="2"/>
      <c r="Q563" s="2"/>
      <c r="R563" s="2"/>
      <c r="S563" s="2"/>
      <c r="T563" s="2"/>
      <c r="U563" s="2"/>
      <c r="V563" s="2"/>
      <c r="W563" s="2"/>
      <c r="X563" s="2"/>
      <c r="Y563" s="2"/>
      <c r="Z563" s="2"/>
      <c r="AA563" s="2"/>
    </row>
    <row r="564" spans="1:27" ht="23.25" customHeight="1" x14ac:dyDescent="0.35">
      <c r="A564" s="2"/>
      <c r="B564" s="2"/>
      <c r="C564" s="2"/>
      <c r="D564" s="2"/>
      <c r="E564" s="3"/>
      <c r="F564" s="2"/>
      <c r="G564" s="4"/>
      <c r="H564" s="5"/>
      <c r="I564" s="6"/>
      <c r="J564" s="7"/>
      <c r="K564" s="6"/>
      <c r="L564" s="6"/>
      <c r="M564" s="6"/>
      <c r="N564" s="58"/>
      <c r="O564" s="2"/>
      <c r="P564" s="2"/>
      <c r="Q564" s="2"/>
      <c r="R564" s="2"/>
      <c r="S564" s="2"/>
      <c r="T564" s="2"/>
      <c r="U564" s="2"/>
      <c r="V564" s="2"/>
      <c r="W564" s="2"/>
      <c r="X564" s="2"/>
      <c r="Y564" s="2"/>
      <c r="Z564" s="2"/>
      <c r="AA564" s="2"/>
    </row>
    <row r="565" spans="1:27" ht="23.25" customHeight="1" x14ac:dyDescent="0.35">
      <c r="A565" s="2"/>
      <c r="B565" s="2"/>
      <c r="C565" s="2"/>
      <c r="D565" s="2"/>
      <c r="E565" s="3"/>
      <c r="F565" s="2"/>
      <c r="G565" s="4"/>
      <c r="H565" s="5"/>
      <c r="I565" s="6"/>
      <c r="J565" s="7"/>
      <c r="K565" s="6"/>
      <c r="L565" s="6"/>
      <c r="M565" s="6"/>
      <c r="N565" s="58"/>
      <c r="O565" s="2"/>
      <c r="P565" s="2"/>
      <c r="Q565" s="2"/>
      <c r="R565" s="2"/>
      <c r="S565" s="2"/>
      <c r="T565" s="2"/>
      <c r="U565" s="2"/>
      <c r="V565" s="2"/>
      <c r="W565" s="2"/>
      <c r="X565" s="2"/>
      <c r="Y565" s="2"/>
      <c r="Z565" s="2"/>
      <c r="AA565" s="2"/>
    </row>
    <row r="566" spans="1:27" ht="23.25" customHeight="1" x14ac:dyDescent="0.35">
      <c r="A566" s="2"/>
      <c r="B566" s="2"/>
      <c r="C566" s="2"/>
      <c r="D566" s="2"/>
      <c r="E566" s="3"/>
      <c r="F566" s="2"/>
      <c r="G566" s="4"/>
      <c r="H566" s="5"/>
      <c r="I566" s="6"/>
      <c r="J566" s="7"/>
      <c r="K566" s="6"/>
      <c r="L566" s="6"/>
      <c r="M566" s="6"/>
      <c r="N566" s="58"/>
      <c r="O566" s="2"/>
      <c r="P566" s="2"/>
      <c r="Q566" s="2"/>
      <c r="R566" s="2"/>
      <c r="S566" s="2"/>
      <c r="T566" s="2"/>
      <c r="U566" s="2"/>
      <c r="V566" s="2"/>
      <c r="W566" s="2"/>
      <c r="X566" s="2"/>
      <c r="Y566" s="2"/>
      <c r="Z566" s="2"/>
      <c r="AA566" s="2"/>
    </row>
    <row r="567" spans="1:27" ht="23.25" customHeight="1" x14ac:dyDescent="0.35">
      <c r="A567" s="2"/>
      <c r="B567" s="2"/>
      <c r="C567" s="2"/>
      <c r="D567" s="2"/>
      <c r="E567" s="3"/>
      <c r="F567" s="2"/>
      <c r="G567" s="4"/>
      <c r="H567" s="5"/>
      <c r="I567" s="6"/>
      <c r="J567" s="7"/>
      <c r="K567" s="6"/>
      <c r="L567" s="6"/>
      <c r="M567" s="6"/>
      <c r="N567" s="58"/>
      <c r="O567" s="2"/>
      <c r="P567" s="2"/>
      <c r="Q567" s="2"/>
      <c r="R567" s="2"/>
      <c r="S567" s="2"/>
      <c r="T567" s="2"/>
      <c r="U567" s="2"/>
      <c r="V567" s="2"/>
      <c r="W567" s="2"/>
      <c r="X567" s="2"/>
      <c r="Y567" s="2"/>
      <c r="Z567" s="2"/>
      <c r="AA567" s="2"/>
    </row>
    <row r="568" spans="1:27" ht="23.25" customHeight="1" x14ac:dyDescent="0.35">
      <c r="A568" s="2"/>
      <c r="B568" s="2"/>
      <c r="C568" s="2"/>
      <c r="D568" s="2"/>
      <c r="E568" s="3"/>
      <c r="F568" s="2"/>
      <c r="G568" s="4"/>
      <c r="H568" s="5"/>
      <c r="I568" s="6"/>
      <c r="J568" s="7"/>
      <c r="K568" s="6"/>
      <c r="L568" s="6"/>
      <c r="M568" s="6"/>
      <c r="N568" s="58"/>
      <c r="O568" s="2"/>
      <c r="P568" s="2"/>
      <c r="Q568" s="2"/>
      <c r="R568" s="2"/>
      <c r="S568" s="2"/>
      <c r="T568" s="2"/>
      <c r="U568" s="2"/>
      <c r="V568" s="2"/>
      <c r="W568" s="2"/>
      <c r="X568" s="2"/>
      <c r="Y568" s="2"/>
      <c r="Z568" s="2"/>
      <c r="AA568" s="2"/>
    </row>
    <row r="569" spans="1:27" ht="23.25" customHeight="1" x14ac:dyDescent="0.35">
      <c r="A569" s="2"/>
      <c r="B569" s="2"/>
      <c r="C569" s="2"/>
      <c r="D569" s="2"/>
      <c r="E569" s="3"/>
      <c r="F569" s="2"/>
      <c r="G569" s="4"/>
      <c r="H569" s="5"/>
      <c r="I569" s="6"/>
      <c r="J569" s="7"/>
      <c r="K569" s="6"/>
      <c r="L569" s="6"/>
      <c r="M569" s="6"/>
      <c r="N569" s="58"/>
      <c r="O569" s="2"/>
      <c r="P569" s="2"/>
      <c r="Q569" s="2"/>
      <c r="R569" s="2"/>
      <c r="S569" s="2"/>
      <c r="T569" s="2"/>
      <c r="U569" s="2"/>
      <c r="V569" s="2"/>
      <c r="W569" s="2"/>
      <c r="X569" s="2"/>
      <c r="Y569" s="2"/>
      <c r="Z569" s="2"/>
      <c r="AA569" s="2"/>
    </row>
    <row r="570" spans="1:27" ht="23.25" customHeight="1" x14ac:dyDescent="0.35">
      <c r="A570" s="2"/>
      <c r="B570" s="2"/>
      <c r="C570" s="2"/>
      <c r="D570" s="2"/>
      <c r="E570" s="3"/>
      <c r="F570" s="2"/>
      <c r="G570" s="4"/>
      <c r="H570" s="5"/>
      <c r="I570" s="6"/>
      <c r="J570" s="7"/>
      <c r="K570" s="6"/>
      <c r="L570" s="6"/>
      <c r="M570" s="6"/>
      <c r="N570" s="58"/>
      <c r="O570" s="2"/>
      <c r="P570" s="2"/>
      <c r="Q570" s="2"/>
      <c r="R570" s="2"/>
      <c r="S570" s="2"/>
      <c r="T570" s="2"/>
      <c r="U570" s="2"/>
      <c r="V570" s="2"/>
      <c r="W570" s="2"/>
      <c r="X570" s="2"/>
      <c r="Y570" s="2"/>
      <c r="Z570" s="2"/>
      <c r="AA570" s="2"/>
    </row>
    <row r="571" spans="1:27" ht="23.25" customHeight="1" x14ac:dyDescent="0.35">
      <c r="A571" s="2"/>
      <c r="B571" s="2"/>
      <c r="C571" s="2"/>
      <c r="D571" s="2"/>
      <c r="E571" s="3"/>
      <c r="F571" s="2"/>
      <c r="G571" s="4"/>
      <c r="H571" s="5"/>
      <c r="I571" s="6"/>
      <c r="J571" s="7"/>
      <c r="K571" s="6"/>
      <c r="L571" s="6"/>
      <c r="M571" s="6"/>
      <c r="N571" s="58"/>
      <c r="O571" s="2"/>
      <c r="P571" s="2"/>
      <c r="Q571" s="2"/>
      <c r="R571" s="2"/>
      <c r="S571" s="2"/>
      <c r="T571" s="2"/>
      <c r="U571" s="2"/>
      <c r="V571" s="2"/>
      <c r="W571" s="2"/>
      <c r="X571" s="2"/>
      <c r="Y571" s="2"/>
      <c r="Z571" s="2"/>
      <c r="AA571" s="2"/>
    </row>
    <row r="572" spans="1:27" ht="23.25" customHeight="1" x14ac:dyDescent="0.35">
      <c r="A572" s="2"/>
      <c r="B572" s="2"/>
      <c r="C572" s="2"/>
      <c r="D572" s="2"/>
      <c r="E572" s="3"/>
      <c r="F572" s="2"/>
      <c r="G572" s="4"/>
      <c r="H572" s="5"/>
      <c r="I572" s="6"/>
      <c r="J572" s="7"/>
      <c r="K572" s="6"/>
      <c r="L572" s="6"/>
      <c r="M572" s="6"/>
      <c r="N572" s="58"/>
      <c r="O572" s="2"/>
      <c r="P572" s="2"/>
      <c r="Q572" s="2"/>
      <c r="R572" s="2"/>
      <c r="S572" s="2"/>
      <c r="T572" s="2"/>
      <c r="U572" s="2"/>
      <c r="V572" s="2"/>
      <c r="W572" s="2"/>
      <c r="X572" s="2"/>
      <c r="Y572" s="2"/>
      <c r="Z572" s="2"/>
      <c r="AA572" s="2"/>
    </row>
    <row r="573" spans="1:27" ht="23.25" customHeight="1" x14ac:dyDescent="0.35">
      <c r="A573" s="2"/>
      <c r="B573" s="2"/>
      <c r="C573" s="2"/>
      <c r="D573" s="2"/>
      <c r="E573" s="3"/>
      <c r="F573" s="2"/>
      <c r="G573" s="4"/>
      <c r="H573" s="5"/>
      <c r="I573" s="6"/>
      <c r="J573" s="7"/>
      <c r="K573" s="6"/>
      <c r="L573" s="6"/>
      <c r="M573" s="6"/>
      <c r="N573" s="58"/>
      <c r="O573" s="2"/>
      <c r="P573" s="2"/>
      <c r="Q573" s="2"/>
      <c r="R573" s="2"/>
      <c r="S573" s="2"/>
      <c r="T573" s="2"/>
      <c r="U573" s="2"/>
      <c r="V573" s="2"/>
      <c r="W573" s="2"/>
      <c r="X573" s="2"/>
      <c r="Y573" s="2"/>
      <c r="Z573" s="2"/>
      <c r="AA573" s="2"/>
    </row>
    <row r="574" spans="1:27" ht="23.25" customHeight="1" x14ac:dyDescent="0.35">
      <c r="A574" s="2"/>
      <c r="B574" s="2"/>
      <c r="C574" s="2"/>
      <c r="D574" s="2"/>
      <c r="E574" s="3"/>
      <c r="F574" s="2"/>
      <c r="G574" s="4"/>
      <c r="H574" s="5"/>
      <c r="I574" s="6"/>
      <c r="J574" s="7"/>
      <c r="K574" s="6"/>
      <c r="L574" s="6"/>
      <c r="M574" s="6"/>
      <c r="N574" s="58"/>
      <c r="O574" s="2"/>
      <c r="P574" s="2"/>
      <c r="Q574" s="2"/>
      <c r="R574" s="2"/>
      <c r="S574" s="2"/>
      <c r="T574" s="2"/>
      <c r="U574" s="2"/>
      <c r="V574" s="2"/>
      <c r="W574" s="2"/>
      <c r="X574" s="2"/>
      <c r="Y574" s="2"/>
      <c r="Z574" s="2"/>
      <c r="AA574" s="2"/>
    </row>
    <row r="575" spans="1:27" ht="23.25" customHeight="1" x14ac:dyDescent="0.35">
      <c r="A575" s="2"/>
      <c r="B575" s="2"/>
      <c r="C575" s="2"/>
      <c r="D575" s="2"/>
      <c r="E575" s="3"/>
      <c r="F575" s="2"/>
      <c r="G575" s="4"/>
      <c r="H575" s="5"/>
      <c r="I575" s="6"/>
      <c r="J575" s="7"/>
      <c r="K575" s="6"/>
      <c r="L575" s="6"/>
      <c r="M575" s="6"/>
      <c r="N575" s="58"/>
      <c r="O575" s="2"/>
      <c r="P575" s="2"/>
      <c r="Q575" s="2"/>
      <c r="R575" s="2"/>
      <c r="S575" s="2"/>
      <c r="T575" s="2"/>
      <c r="U575" s="2"/>
      <c r="V575" s="2"/>
      <c r="W575" s="2"/>
      <c r="X575" s="2"/>
      <c r="Y575" s="2"/>
      <c r="Z575" s="2"/>
      <c r="AA575" s="2"/>
    </row>
    <row r="576" spans="1:27" ht="23.25" customHeight="1" x14ac:dyDescent="0.35">
      <c r="A576" s="2"/>
      <c r="B576" s="2"/>
      <c r="C576" s="2"/>
      <c r="D576" s="2"/>
      <c r="E576" s="3"/>
      <c r="F576" s="2"/>
      <c r="G576" s="4"/>
      <c r="H576" s="5"/>
      <c r="I576" s="6"/>
      <c r="J576" s="7"/>
      <c r="K576" s="6"/>
      <c r="L576" s="6"/>
      <c r="M576" s="6"/>
      <c r="N576" s="58"/>
      <c r="O576" s="2"/>
      <c r="P576" s="2"/>
      <c r="Q576" s="2"/>
      <c r="R576" s="2"/>
      <c r="S576" s="2"/>
      <c r="T576" s="2"/>
      <c r="U576" s="2"/>
      <c r="V576" s="2"/>
      <c r="W576" s="2"/>
      <c r="X576" s="2"/>
      <c r="Y576" s="2"/>
      <c r="Z576" s="2"/>
      <c r="AA576" s="2"/>
    </row>
    <row r="577" spans="1:27" ht="23.25" customHeight="1" x14ac:dyDescent="0.35">
      <c r="A577" s="2"/>
      <c r="B577" s="2"/>
      <c r="C577" s="2"/>
      <c r="D577" s="2"/>
      <c r="E577" s="3"/>
      <c r="F577" s="2"/>
      <c r="G577" s="4"/>
      <c r="H577" s="5"/>
      <c r="I577" s="6"/>
      <c r="J577" s="7"/>
      <c r="K577" s="6"/>
      <c r="L577" s="6"/>
      <c r="M577" s="6"/>
      <c r="N577" s="58"/>
      <c r="O577" s="2"/>
      <c r="P577" s="2"/>
      <c r="Q577" s="2"/>
      <c r="R577" s="2"/>
      <c r="S577" s="2"/>
      <c r="T577" s="2"/>
      <c r="U577" s="2"/>
      <c r="V577" s="2"/>
      <c r="W577" s="2"/>
      <c r="X577" s="2"/>
      <c r="Y577" s="2"/>
      <c r="Z577" s="2"/>
      <c r="AA577" s="2"/>
    </row>
    <row r="578" spans="1:27" ht="23.25" customHeight="1" x14ac:dyDescent="0.35">
      <c r="A578" s="2"/>
      <c r="B578" s="2"/>
      <c r="C578" s="2"/>
      <c r="D578" s="2"/>
      <c r="E578" s="3"/>
      <c r="F578" s="2"/>
      <c r="G578" s="4"/>
      <c r="H578" s="5"/>
      <c r="I578" s="6"/>
      <c r="J578" s="7"/>
      <c r="K578" s="6"/>
      <c r="L578" s="6"/>
      <c r="M578" s="6"/>
      <c r="N578" s="58"/>
      <c r="O578" s="2"/>
      <c r="P578" s="2"/>
      <c r="Q578" s="2"/>
      <c r="R578" s="2"/>
      <c r="S578" s="2"/>
      <c r="T578" s="2"/>
      <c r="U578" s="2"/>
      <c r="V578" s="2"/>
      <c r="W578" s="2"/>
      <c r="X578" s="2"/>
      <c r="Y578" s="2"/>
      <c r="Z578" s="2"/>
      <c r="AA578" s="2"/>
    </row>
    <row r="579" spans="1:27" ht="23.25" customHeight="1" x14ac:dyDescent="0.35">
      <c r="A579" s="2"/>
      <c r="B579" s="2"/>
      <c r="C579" s="2"/>
      <c r="D579" s="2"/>
      <c r="E579" s="3"/>
      <c r="F579" s="2"/>
      <c r="G579" s="4"/>
      <c r="H579" s="5"/>
      <c r="I579" s="6"/>
      <c r="J579" s="7"/>
      <c r="K579" s="6"/>
      <c r="L579" s="6"/>
      <c r="M579" s="6"/>
      <c r="N579" s="58"/>
      <c r="O579" s="2"/>
      <c r="P579" s="2"/>
      <c r="Q579" s="2"/>
      <c r="R579" s="2"/>
      <c r="S579" s="2"/>
      <c r="T579" s="2"/>
      <c r="U579" s="2"/>
      <c r="V579" s="2"/>
      <c r="W579" s="2"/>
      <c r="X579" s="2"/>
      <c r="Y579" s="2"/>
      <c r="Z579" s="2"/>
      <c r="AA579" s="2"/>
    </row>
    <row r="580" spans="1:27" ht="23.25" customHeight="1" x14ac:dyDescent="0.35">
      <c r="A580" s="2"/>
      <c r="B580" s="2"/>
      <c r="C580" s="2"/>
      <c r="D580" s="2"/>
      <c r="E580" s="3"/>
      <c r="F580" s="2"/>
      <c r="G580" s="4"/>
      <c r="H580" s="5"/>
      <c r="I580" s="6"/>
      <c r="J580" s="7"/>
      <c r="K580" s="6"/>
      <c r="L580" s="6"/>
      <c r="M580" s="6"/>
      <c r="N580" s="58"/>
      <c r="O580" s="2"/>
      <c r="P580" s="2"/>
      <c r="Q580" s="2"/>
      <c r="R580" s="2"/>
      <c r="S580" s="2"/>
      <c r="T580" s="2"/>
      <c r="U580" s="2"/>
      <c r="V580" s="2"/>
      <c r="W580" s="2"/>
      <c r="X580" s="2"/>
      <c r="Y580" s="2"/>
      <c r="Z580" s="2"/>
      <c r="AA580" s="2"/>
    </row>
    <row r="581" spans="1:27" ht="23.25" customHeight="1" x14ac:dyDescent="0.35">
      <c r="A581" s="2"/>
      <c r="B581" s="2"/>
      <c r="C581" s="2"/>
      <c r="D581" s="2"/>
      <c r="E581" s="3"/>
      <c r="F581" s="2"/>
      <c r="G581" s="4"/>
      <c r="H581" s="5"/>
      <c r="I581" s="6"/>
      <c r="J581" s="7"/>
      <c r="K581" s="6"/>
      <c r="L581" s="6"/>
      <c r="M581" s="6"/>
      <c r="N581" s="58"/>
      <c r="O581" s="2"/>
      <c r="P581" s="2"/>
      <c r="Q581" s="2"/>
      <c r="R581" s="2"/>
      <c r="S581" s="2"/>
      <c r="T581" s="2"/>
      <c r="U581" s="2"/>
      <c r="V581" s="2"/>
      <c r="W581" s="2"/>
      <c r="X581" s="2"/>
      <c r="Y581" s="2"/>
      <c r="Z581" s="2"/>
      <c r="AA581" s="2"/>
    </row>
    <row r="582" spans="1:27" ht="23.25" customHeight="1" x14ac:dyDescent="0.35">
      <c r="A582" s="2"/>
      <c r="B582" s="2"/>
      <c r="C582" s="2"/>
      <c r="D582" s="2"/>
      <c r="E582" s="3"/>
      <c r="F582" s="2"/>
      <c r="G582" s="4"/>
      <c r="H582" s="5"/>
      <c r="I582" s="6"/>
      <c r="J582" s="7"/>
      <c r="K582" s="6"/>
      <c r="L582" s="6"/>
      <c r="M582" s="6"/>
      <c r="N582" s="58"/>
      <c r="O582" s="2"/>
      <c r="P582" s="2"/>
      <c r="Q582" s="2"/>
      <c r="R582" s="2"/>
      <c r="S582" s="2"/>
      <c r="T582" s="2"/>
      <c r="U582" s="2"/>
      <c r="V582" s="2"/>
      <c r="W582" s="2"/>
      <c r="X582" s="2"/>
      <c r="Y582" s="2"/>
      <c r="Z582" s="2"/>
      <c r="AA582" s="2"/>
    </row>
    <row r="583" spans="1:27" ht="23.25" customHeight="1" x14ac:dyDescent="0.35">
      <c r="A583" s="2"/>
      <c r="B583" s="2"/>
      <c r="C583" s="2"/>
      <c r="D583" s="2"/>
      <c r="E583" s="3"/>
      <c r="F583" s="2"/>
      <c r="G583" s="4"/>
      <c r="H583" s="5"/>
      <c r="I583" s="6"/>
      <c r="J583" s="7"/>
      <c r="K583" s="6"/>
      <c r="L583" s="6"/>
      <c r="M583" s="6"/>
      <c r="N583" s="58"/>
      <c r="O583" s="2"/>
      <c r="P583" s="2"/>
      <c r="Q583" s="2"/>
      <c r="R583" s="2"/>
      <c r="S583" s="2"/>
      <c r="T583" s="2"/>
      <c r="U583" s="2"/>
      <c r="V583" s="2"/>
      <c r="W583" s="2"/>
      <c r="X583" s="2"/>
      <c r="Y583" s="2"/>
      <c r="Z583" s="2"/>
      <c r="AA583" s="2"/>
    </row>
    <row r="584" spans="1:27" ht="23.25" customHeight="1" x14ac:dyDescent="0.35">
      <c r="A584" s="2"/>
      <c r="B584" s="2"/>
      <c r="C584" s="2"/>
      <c r="D584" s="2"/>
      <c r="E584" s="3"/>
      <c r="F584" s="2"/>
      <c r="G584" s="4"/>
      <c r="H584" s="5"/>
      <c r="I584" s="6"/>
      <c r="J584" s="7"/>
      <c r="K584" s="6"/>
      <c r="L584" s="6"/>
      <c r="M584" s="6"/>
      <c r="N584" s="58"/>
      <c r="O584" s="2"/>
      <c r="P584" s="2"/>
      <c r="Q584" s="2"/>
      <c r="R584" s="2"/>
      <c r="S584" s="2"/>
      <c r="T584" s="2"/>
      <c r="U584" s="2"/>
      <c r="V584" s="2"/>
      <c r="W584" s="2"/>
      <c r="X584" s="2"/>
      <c r="Y584" s="2"/>
      <c r="Z584" s="2"/>
      <c r="AA584" s="2"/>
    </row>
    <row r="585" spans="1:27" ht="23.25" customHeight="1" x14ac:dyDescent="0.35">
      <c r="A585" s="2"/>
      <c r="B585" s="2"/>
      <c r="C585" s="2"/>
      <c r="D585" s="2"/>
      <c r="E585" s="3"/>
      <c r="F585" s="2"/>
      <c r="G585" s="4"/>
      <c r="H585" s="5"/>
      <c r="I585" s="6"/>
      <c r="J585" s="7"/>
      <c r="K585" s="6"/>
      <c r="L585" s="6"/>
      <c r="M585" s="6"/>
      <c r="N585" s="58"/>
      <c r="O585" s="2"/>
      <c r="P585" s="2"/>
      <c r="Q585" s="2"/>
      <c r="R585" s="2"/>
      <c r="S585" s="2"/>
      <c r="T585" s="2"/>
      <c r="U585" s="2"/>
      <c r="V585" s="2"/>
      <c r="W585" s="2"/>
      <c r="X585" s="2"/>
      <c r="Y585" s="2"/>
      <c r="Z585" s="2"/>
      <c r="AA585" s="2"/>
    </row>
    <row r="586" spans="1:27" ht="23.25" customHeight="1" x14ac:dyDescent="0.35">
      <c r="A586" s="2"/>
      <c r="B586" s="2"/>
      <c r="C586" s="2"/>
      <c r="D586" s="2"/>
      <c r="E586" s="3"/>
      <c r="F586" s="2"/>
      <c r="G586" s="4"/>
      <c r="H586" s="5"/>
      <c r="I586" s="6"/>
      <c r="J586" s="7"/>
      <c r="K586" s="6"/>
      <c r="L586" s="6"/>
      <c r="M586" s="6"/>
      <c r="N586" s="58"/>
      <c r="O586" s="2"/>
      <c r="P586" s="2"/>
      <c r="Q586" s="2"/>
      <c r="R586" s="2"/>
      <c r="S586" s="2"/>
      <c r="T586" s="2"/>
      <c r="U586" s="2"/>
      <c r="V586" s="2"/>
      <c r="W586" s="2"/>
      <c r="X586" s="2"/>
      <c r="Y586" s="2"/>
      <c r="Z586" s="2"/>
      <c r="AA586" s="2"/>
    </row>
    <row r="587" spans="1:27" ht="23.25" customHeight="1" x14ac:dyDescent="0.35">
      <c r="A587" s="2"/>
      <c r="B587" s="2"/>
      <c r="C587" s="2"/>
      <c r="D587" s="2"/>
      <c r="E587" s="3"/>
      <c r="F587" s="2"/>
      <c r="G587" s="4"/>
      <c r="H587" s="5"/>
      <c r="I587" s="6"/>
      <c r="J587" s="7"/>
      <c r="K587" s="6"/>
      <c r="L587" s="6"/>
      <c r="M587" s="6"/>
      <c r="N587" s="58"/>
      <c r="O587" s="2"/>
      <c r="P587" s="2"/>
      <c r="Q587" s="2"/>
      <c r="R587" s="2"/>
      <c r="S587" s="2"/>
      <c r="T587" s="2"/>
      <c r="U587" s="2"/>
      <c r="V587" s="2"/>
      <c r="W587" s="2"/>
      <c r="X587" s="2"/>
      <c r="Y587" s="2"/>
      <c r="Z587" s="2"/>
      <c r="AA587" s="2"/>
    </row>
    <row r="588" spans="1:27" ht="23.25" customHeight="1" x14ac:dyDescent="0.35">
      <c r="A588" s="2"/>
      <c r="B588" s="2"/>
      <c r="C588" s="2"/>
      <c r="D588" s="2"/>
      <c r="E588" s="3"/>
      <c r="F588" s="2"/>
      <c r="G588" s="4"/>
      <c r="H588" s="5"/>
      <c r="I588" s="6"/>
      <c r="J588" s="7"/>
      <c r="K588" s="6"/>
      <c r="L588" s="6"/>
      <c r="M588" s="6"/>
      <c r="N588" s="58"/>
      <c r="O588" s="2"/>
      <c r="P588" s="2"/>
      <c r="Q588" s="2"/>
      <c r="R588" s="2"/>
      <c r="S588" s="2"/>
      <c r="T588" s="2"/>
      <c r="U588" s="2"/>
      <c r="V588" s="2"/>
      <c r="W588" s="2"/>
      <c r="X588" s="2"/>
      <c r="Y588" s="2"/>
      <c r="Z588" s="2"/>
      <c r="AA588" s="2"/>
    </row>
    <row r="589" spans="1:27" ht="23.25" customHeight="1" x14ac:dyDescent="0.35">
      <c r="A589" s="2"/>
      <c r="B589" s="2"/>
      <c r="C589" s="2"/>
      <c r="D589" s="2"/>
      <c r="E589" s="3"/>
      <c r="F589" s="2"/>
      <c r="G589" s="4"/>
      <c r="H589" s="5"/>
      <c r="I589" s="6"/>
      <c r="J589" s="7"/>
      <c r="K589" s="6"/>
      <c r="L589" s="6"/>
      <c r="M589" s="6"/>
      <c r="N589" s="58"/>
      <c r="O589" s="2"/>
      <c r="P589" s="2"/>
      <c r="Q589" s="2"/>
      <c r="R589" s="2"/>
      <c r="S589" s="2"/>
      <c r="T589" s="2"/>
      <c r="U589" s="2"/>
      <c r="V589" s="2"/>
      <c r="W589" s="2"/>
      <c r="X589" s="2"/>
      <c r="Y589" s="2"/>
      <c r="Z589" s="2"/>
      <c r="AA589" s="2"/>
    </row>
    <row r="590" spans="1:27" ht="23.25" customHeight="1" x14ac:dyDescent="0.35">
      <c r="A590" s="2"/>
      <c r="B590" s="2"/>
      <c r="C590" s="2"/>
      <c r="D590" s="2"/>
      <c r="E590" s="3"/>
      <c r="F590" s="2"/>
      <c r="G590" s="4"/>
      <c r="H590" s="5"/>
      <c r="I590" s="6"/>
      <c r="J590" s="7"/>
      <c r="K590" s="6"/>
      <c r="L590" s="6"/>
      <c r="M590" s="6"/>
      <c r="N590" s="58"/>
      <c r="O590" s="2"/>
      <c r="P590" s="2"/>
      <c r="Q590" s="2"/>
      <c r="R590" s="2"/>
      <c r="S590" s="2"/>
      <c r="T590" s="2"/>
      <c r="U590" s="2"/>
      <c r="V590" s="2"/>
      <c r="W590" s="2"/>
      <c r="X590" s="2"/>
      <c r="Y590" s="2"/>
      <c r="Z590" s="2"/>
      <c r="AA590" s="2"/>
    </row>
    <row r="591" spans="1:27" ht="23.25" customHeight="1" x14ac:dyDescent="0.35">
      <c r="A591" s="2"/>
      <c r="B591" s="2"/>
      <c r="C591" s="2"/>
      <c r="D591" s="2"/>
      <c r="E591" s="3"/>
      <c r="F591" s="2"/>
      <c r="G591" s="4"/>
      <c r="H591" s="5"/>
      <c r="I591" s="6"/>
      <c r="J591" s="7"/>
      <c r="K591" s="6"/>
      <c r="L591" s="6"/>
      <c r="M591" s="6"/>
      <c r="N591" s="58"/>
      <c r="O591" s="2"/>
      <c r="P591" s="2"/>
      <c r="Q591" s="2"/>
      <c r="R591" s="2"/>
      <c r="S591" s="2"/>
      <c r="T591" s="2"/>
      <c r="U591" s="2"/>
      <c r="V591" s="2"/>
      <c r="W591" s="2"/>
      <c r="X591" s="2"/>
      <c r="Y591" s="2"/>
      <c r="Z591" s="2"/>
      <c r="AA591" s="2"/>
    </row>
    <row r="592" spans="1:27" ht="23.25" customHeight="1" x14ac:dyDescent="0.35">
      <c r="A592" s="2"/>
      <c r="B592" s="2"/>
      <c r="C592" s="2"/>
      <c r="D592" s="2"/>
      <c r="E592" s="3"/>
      <c r="F592" s="2"/>
      <c r="G592" s="4"/>
      <c r="H592" s="5"/>
      <c r="I592" s="6"/>
      <c r="J592" s="7"/>
      <c r="K592" s="6"/>
      <c r="L592" s="6"/>
      <c r="M592" s="6"/>
      <c r="N592" s="58"/>
      <c r="O592" s="2"/>
      <c r="P592" s="2"/>
      <c r="Q592" s="2"/>
      <c r="R592" s="2"/>
      <c r="S592" s="2"/>
      <c r="T592" s="2"/>
      <c r="U592" s="2"/>
      <c r="V592" s="2"/>
      <c r="W592" s="2"/>
      <c r="X592" s="2"/>
      <c r="Y592" s="2"/>
      <c r="Z592" s="2"/>
      <c r="AA592" s="2"/>
    </row>
    <row r="593" spans="1:27" ht="23.25" customHeight="1" x14ac:dyDescent="0.35">
      <c r="A593" s="2"/>
      <c r="B593" s="2"/>
      <c r="C593" s="2"/>
      <c r="D593" s="2"/>
      <c r="E593" s="3"/>
      <c r="F593" s="2"/>
      <c r="G593" s="4"/>
      <c r="H593" s="5"/>
      <c r="I593" s="6"/>
      <c r="J593" s="7"/>
      <c r="K593" s="6"/>
      <c r="L593" s="6"/>
      <c r="M593" s="6"/>
      <c r="N593" s="58"/>
      <c r="O593" s="2"/>
      <c r="P593" s="2"/>
      <c r="Q593" s="2"/>
      <c r="R593" s="2"/>
      <c r="S593" s="2"/>
      <c r="T593" s="2"/>
      <c r="U593" s="2"/>
      <c r="V593" s="2"/>
      <c r="W593" s="2"/>
      <c r="X593" s="2"/>
      <c r="Y593" s="2"/>
      <c r="Z593" s="2"/>
      <c r="AA593" s="2"/>
    </row>
    <row r="594" spans="1:27" ht="23.25" customHeight="1" x14ac:dyDescent="0.35">
      <c r="A594" s="2"/>
      <c r="B594" s="2"/>
      <c r="C594" s="2"/>
      <c r="D594" s="2"/>
      <c r="E594" s="3"/>
      <c r="F594" s="2"/>
      <c r="G594" s="4"/>
      <c r="H594" s="5"/>
      <c r="I594" s="6"/>
      <c r="J594" s="7"/>
      <c r="K594" s="6"/>
      <c r="L594" s="6"/>
      <c r="M594" s="6"/>
      <c r="N594" s="58"/>
      <c r="O594" s="2"/>
      <c r="P594" s="2"/>
      <c r="Q594" s="2"/>
      <c r="R594" s="2"/>
      <c r="S594" s="2"/>
      <c r="T594" s="2"/>
      <c r="U594" s="2"/>
      <c r="V594" s="2"/>
      <c r="W594" s="2"/>
      <c r="X594" s="2"/>
      <c r="Y594" s="2"/>
      <c r="Z594" s="2"/>
      <c r="AA594" s="2"/>
    </row>
    <row r="595" spans="1:27" ht="23.25" customHeight="1" x14ac:dyDescent="0.35">
      <c r="A595" s="2"/>
      <c r="B595" s="2"/>
      <c r="C595" s="2"/>
      <c r="D595" s="2"/>
      <c r="E595" s="3"/>
      <c r="F595" s="2"/>
      <c r="G595" s="4"/>
      <c r="H595" s="5"/>
      <c r="I595" s="6"/>
      <c r="J595" s="7"/>
      <c r="K595" s="6"/>
      <c r="L595" s="6"/>
      <c r="M595" s="6"/>
      <c r="N595" s="58"/>
      <c r="O595" s="2"/>
      <c r="P595" s="2"/>
      <c r="Q595" s="2"/>
      <c r="R595" s="2"/>
      <c r="S595" s="2"/>
      <c r="T595" s="2"/>
      <c r="U595" s="2"/>
      <c r="V595" s="2"/>
      <c r="W595" s="2"/>
      <c r="X595" s="2"/>
      <c r="Y595" s="2"/>
      <c r="Z595" s="2"/>
      <c r="AA595" s="2"/>
    </row>
    <row r="596" spans="1:27" ht="23.25" customHeight="1" x14ac:dyDescent="0.35">
      <c r="A596" s="2"/>
      <c r="B596" s="2"/>
      <c r="C596" s="2"/>
      <c r="D596" s="2"/>
      <c r="E596" s="3"/>
      <c r="F596" s="2"/>
      <c r="G596" s="4"/>
      <c r="H596" s="5"/>
      <c r="I596" s="6"/>
      <c r="J596" s="7"/>
      <c r="K596" s="6"/>
      <c r="L596" s="6"/>
      <c r="M596" s="6"/>
      <c r="N596" s="58"/>
      <c r="O596" s="2"/>
      <c r="P596" s="2"/>
      <c r="Q596" s="2"/>
      <c r="R596" s="2"/>
      <c r="S596" s="2"/>
      <c r="T596" s="2"/>
      <c r="U596" s="2"/>
      <c r="V596" s="2"/>
      <c r="W596" s="2"/>
      <c r="X596" s="2"/>
      <c r="Y596" s="2"/>
      <c r="Z596" s="2"/>
      <c r="AA596" s="2"/>
    </row>
    <row r="597" spans="1:27" ht="23.25" customHeight="1" x14ac:dyDescent="0.35">
      <c r="A597" s="2"/>
      <c r="B597" s="2"/>
      <c r="C597" s="2"/>
      <c r="D597" s="2"/>
      <c r="E597" s="3"/>
      <c r="F597" s="2"/>
      <c r="G597" s="4"/>
      <c r="H597" s="5"/>
      <c r="I597" s="6"/>
      <c r="J597" s="7"/>
      <c r="K597" s="6"/>
      <c r="L597" s="6"/>
      <c r="M597" s="6"/>
      <c r="N597" s="58"/>
      <c r="O597" s="2"/>
      <c r="P597" s="2"/>
      <c r="Q597" s="2"/>
      <c r="R597" s="2"/>
      <c r="S597" s="2"/>
      <c r="T597" s="2"/>
      <c r="U597" s="2"/>
      <c r="V597" s="2"/>
      <c r="W597" s="2"/>
      <c r="X597" s="2"/>
      <c r="Y597" s="2"/>
      <c r="Z597" s="2"/>
      <c r="AA597" s="2"/>
    </row>
    <row r="598" spans="1:27" ht="23.25" customHeight="1" x14ac:dyDescent="0.35">
      <c r="A598" s="2"/>
      <c r="B598" s="2"/>
      <c r="C598" s="2"/>
      <c r="D598" s="2"/>
      <c r="E598" s="3"/>
      <c r="F598" s="2"/>
      <c r="G598" s="4"/>
      <c r="H598" s="5"/>
      <c r="I598" s="6"/>
      <c r="J598" s="7"/>
      <c r="K598" s="6"/>
      <c r="L598" s="6"/>
      <c r="M598" s="6"/>
      <c r="N598" s="58"/>
      <c r="O598" s="2"/>
      <c r="P598" s="2"/>
      <c r="Q598" s="2"/>
      <c r="R598" s="2"/>
      <c r="S598" s="2"/>
      <c r="T598" s="2"/>
      <c r="U598" s="2"/>
      <c r="V598" s="2"/>
      <c r="W598" s="2"/>
      <c r="X598" s="2"/>
      <c r="Y598" s="2"/>
      <c r="Z598" s="2"/>
      <c r="AA598" s="2"/>
    </row>
    <row r="599" spans="1:27" ht="23.25" customHeight="1" x14ac:dyDescent="0.35">
      <c r="A599" s="2"/>
      <c r="B599" s="2"/>
      <c r="C599" s="2"/>
      <c r="D599" s="2"/>
      <c r="E599" s="3"/>
      <c r="F599" s="2"/>
      <c r="G599" s="4"/>
      <c r="H599" s="5"/>
      <c r="I599" s="6"/>
      <c r="J599" s="7"/>
      <c r="K599" s="6"/>
      <c r="L599" s="6"/>
      <c r="M599" s="6"/>
      <c r="N599" s="58"/>
      <c r="O599" s="2"/>
      <c r="P599" s="2"/>
      <c r="Q599" s="2"/>
      <c r="R599" s="2"/>
      <c r="S599" s="2"/>
      <c r="T599" s="2"/>
      <c r="U599" s="2"/>
      <c r="V599" s="2"/>
      <c r="W599" s="2"/>
      <c r="X599" s="2"/>
      <c r="Y599" s="2"/>
      <c r="Z599" s="2"/>
      <c r="AA599" s="2"/>
    </row>
    <row r="600" spans="1:27" ht="23.25" customHeight="1" x14ac:dyDescent="0.35">
      <c r="A600" s="2"/>
      <c r="B600" s="2"/>
      <c r="C600" s="2"/>
      <c r="D600" s="2"/>
      <c r="E600" s="3"/>
      <c r="F600" s="2"/>
      <c r="G600" s="4"/>
      <c r="H600" s="5"/>
      <c r="I600" s="6"/>
      <c r="J600" s="7"/>
      <c r="K600" s="6"/>
      <c r="L600" s="6"/>
      <c r="M600" s="6"/>
      <c r="N600" s="58"/>
      <c r="O600" s="2"/>
      <c r="P600" s="2"/>
      <c r="Q600" s="2"/>
      <c r="R600" s="2"/>
      <c r="S600" s="2"/>
      <c r="T600" s="2"/>
      <c r="U600" s="2"/>
      <c r="V600" s="2"/>
      <c r="W600" s="2"/>
      <c r="X600" s="2"/>
      <c r="Y600" s="2"/>
      <c r="Z600" s="2"/>
      <c r="AA600" s="2"/>
    </row>
    <row r="601" spans="1:27" ht="23.25" customHeight="1" x14ac:dyDescent="0.35">
      <c r="A601" s="2"/>
      <c r="B601" s="2"/>
      <c r="C601" s="2"/>
      <c r="D601" s="2"/>
      <c r="E601" s="3"/>
      <c r="F601" s="2"/>
      <c r="G601" s="4"/>
      <c r="H601" s="5"/>
      <c r="I601" s="6"/>
      <c r="J601" s="7"/>
      <c r="K601" s="6"/>
      <c r="L601" s="6"/>
      <c r="M601" s="6"/>
      <c r="N601" s="58"/>
      <c r="O601" s="2"/>
      <c r="P601" s="2"/>
      <c r="Q601" s="2"/>
      <c r="R601" s="2"/>
      <c r="S601" s="2"/>
      <c r="T601" s="2"/>
      <c r="U601" s="2"/>
      <c r="V601" s="2"/>
      <c r="W601" s="2"/>
      <c r="X601" s="2"/>
      <c r="Y601" s="2"/>
      <c r="Z601" s="2"/>
      <c r="AA601" s="2"/>
    </row>
    <row r="602" spans="1:27" ht="23.25" customHeight="1" x14ac:dyDescent="0.35">
      <c r="A602" s="2"/>
      <c r="B602" s="2"/>
      <c r="C602" s="2"/>
      <c r="D602" s="2"/>
      <c r="E602" s="3"/>
      <c r="F602" s="2"/>
      <c r="G602" s="4"/>
      <c r="H602" s="5"/>
      <c r="I602" s="6"/>
      <c r="J602" s="7"/>
      <c r="K602" s="6"/>
      <c r="L602" s="6"/>
      <c r="M602" s="6"/>
      <c r="N602" s="58"/>
      <c r="O602" s="2"/>
      <c r="P602" s="2"/>
      <c r="Q602" s="2"/>
      <c r="R602" s="2"/>
      <c r="S602" s="2"/>
      <c r="T602" s="2"/>
      <c r="U602" s="2"/>
      <c r="V602" s="2"/>
      <c r="W602" s="2"/>
      <c r="X602" s="2"/>
      <c r="Y602" s="2"/>
      <c r="Z602" s="2"/>
      <c r="AA602" s="2"/>
    </row>
    <row r="603" spans="1:27" ht="23.25" customHeight="1" x14ac:dyDescent="0.35">
      <c r="A603" s="2"/>
      <c r="B603" s="2"/>
      <c r="C603" s="2"/>
      <c r="D603" s="2"/>
      <c r="E603" s="3"/>
      <c r="F603" s="2"/>
      <c r="G603" s="4"/>
      <c r="H603" s="5"/>
      <c r="I603" s="6"/>
      <c r="J603" s="7"/>
      <c r="K603" s="6"/>
      <c r="L603" s="6"/>
      <c r="M603" s="6"/>
      <c r="N603" s="58"/>
      <c r="O603" s="2"/>
      <c r="P603" s="2"/>
      <c r="Q603" s="2"/>
      <c r="R603" s="2"/>
      <c r="S603" s="2"/>
      <c r="T603" s="2"/>
      <c r="U603" s="2"/>
      <c r="V603" s="2"/>
      <c r="W603" s="2"/>
      <c r="X603" s="2"/>
      <c r="Y603" s="2"/>
      <c r="Z603" s="2"/>
      <c r="AA603" s="2"/>
    </row>
    <row r="604" spans="1:27" ht="23.25" customHeight="1" x14ac:dyDescent="0.35">
      <c r="A604" s="2"/>
      <c r="B604" s="2"/>
      <c r="C604" s="2"/>
      <c r="D604" s="2"/>
      <c r="E604" s="3"/>
      <c r="F604" s="2"/>
      <c r="G604" s="4"/>
      <c r="H604" s="5"/>
      <c r="I604" s="6"/>
      <c r="J604" s="7"/>
      <c r="K604" s="6"/>
      <c r="L604" s="6"/>
      <c r="M604" s="6"/>
      <c r="N604" s="58"/>
      <c r="O604" s="2"/>
      <c r="P604" s="2"/>
      <c r="Q604" s="2"/>
      <c r="R604" s="2"/>
      <c r="S604" s="2"/>
      <c r="T604" s="2"/>
      <c r="U604" s="2"/>
      <c r="V604" s="2"/>
      <c r="W604" s="2"/>
      <c r="X604" s="2"/>
      <c r="Y604" s="2"/>
      <c r="Z604" s="2"/>
      <c r="AA604" s="2"/>
    </row>
    <row r="605" spans="1:27" ht="23.25" customHeight="1" x14ac:dyDescent="0.35">
      <c r="A605" s="2"/>
      <c r="B605" s="2"/>
      <c r="C605" s="2"/>
      <c r="D605" s="2"/>
      <c r="E605" s="3"/>
      <c r="F605" s="2"/>
      <c r="G605" s="4"/>
      <c r="H605" s="5"/>
      <c r="I605" s="6"/>
      <c r="J605" s="7"/>
      <c r="K605" s="6"/>
      <c r="L605" s="6"/>
      <c r="M605" s="6"/>
      <c r="N605" s="58"/>
      <c r="O605" s="2"/>
      <c r="P605" s="2"/>
      <c r="Q605" s="2"/>
      <c r="R605" s="2"/>
      <c r="S605" s="2"/>
      <c r="T605" s="2"/>
      <c r="U605" s="2"/>
      <c r="V605" s="2"/>
      <c r="W605" s="2"/>
      <c r="X605" s="2"/>
      <c r="Y605" s="2"/>
      <c r="Z605" s="2"/>
      <c r="AA605" s="2"/>
    </row>
    <row r="606" spans="1:27" ht="23.25" customHeight="1" x14ac:dyDescent="0.35">
      <c r="A606" s="2"/>
      <c r="B606" s="2"/>
      <c r="C606" s="2"/>
      <c r="D606" s="2"/>
      <c r="E606" s="3"/>
      <c r="F606" s="2"/>
      <c r="G606" s="4"/>
      <c r="H606" s="5"/>
      <c r="I606" s="6"/>
      <c r="J606" s="7"/>
      <c r="K606" s="6"/>
      <c r="L606" s="6"/>
      <c r="M606" s="6"/>
      <c r="N606" s="58"/>
      <c r="O606" s="2"/>
      <c r="P606" s="2"/>
      <c r="Q606" s="2"/>
      <c r="R606" s="2"/>
      <c r="S606" s="2"/>
      <c r="T606" s="2"/>
      <c r="U606" s="2"/>
      <c r="V606" s="2"/>
      <c r="W606" s="2"/>
      <c r="X606" s="2"/>
      <c r="Y606" s="2"/>
      <c r="Z606" s="2"/>
      <c r="AA606" s="2"/>
    </row>
    <row r="607" spans="1:27" ht="23.25" customHeight="1" x14ac:dyDescent="0.35">
      <c r="A607" s="2"/>
      <c r="B607" s="2"/>
      <c r="C607" s="2"/>
      <c r="D607" s="2"/>
      <c r="E607" s="3"/>
      <c r="F607" s="2"/>
      <c r="G607" s="4"/>
      <c r="H607" s="5"/>
      <c r="I607" s="6"/>
      <c r="J607" s="7"/>
      <c r="K607" s="6"/>
      <c r="L607" s="6"/>
      <c r="M607" s="6"/>
      <c r="N607" s="58"/>
      <c r="O607" s="2"/>
      <c r="P607" s="2"/>
      <c r="Q607" s="2"/>
      <c r="R607" s="2"/>
      <c r="S607" s="2"/>
      <c r="T607" s="2"/>
      <c r="U607" s="2"/>
      <c r="V607" s="2"/>
      <c r="W607" s="2"/>
      <c r="X607" s="2"/>
      <c r="Y607" s="2"/>
      <c r="Z607" s="2"/>
      <c r="AA607" s="2"/>
    </row>
    <row r="608" spans="1:27" ht="23.25" customHeight="1" x14ac:dyDescent="0.35">
      <c r="A608" s="2"/>
      <c r="B608" s="2"/>
      <c r="C608" s="2"/>
      <c r="D608" s="2"/>
      <c r="E608" s="3"/>
      <c r="F608" s="2"/>
      <c r="G608" s="4"/>
      <c r="H608" s="5"/>
      <c r="I608" s="6"/>
      <c r="J608" s="7"/>
      <c r="K608" s="6"/>
      <c r="L608" s="6"/>
      <c r="M608" s="6"/>
      <c r="N608" s="58"/>
      <c r="O608" s="2"/>
      <c r="P608" s="2"/>
      <c r="Q608" s="2"/>
      <c r="R608" s="2"/>
      <c r="S608" s="2"/>
      <c r="T608" s="2"/>
      <c r="U608" s="2"/>
      <c r="V608" s="2"/>
      <c r="W608" s="2"/>
      <c r="X608" s="2"/>
      <c r="Y608" s="2"/>
      <c r="Z608" s="2"/>
      <c r="AA608" s="2"/>
    </row>
    <row r="609" spans="1:27" ht="23.25" customHeight="1" x14ac:dyDescent="0.35">
      <c r="A609" s="2"/>
      <c r="B609" s="2"/>
      <c r="C609" s="2"/>
      <c r="D609" s="2"/>
      <c r="E609" s="3"/>
      <c r="F609" s="2"/>
      <c r="G609" s="4"/>
      <c r="H609" s="5"/>
      <c r="I609" s="6"/>
      <c r="J609" s="7"/>
      <c r="K609" s="6"/>
      <c r="L609" s="6"/>
      <c r="M609" s="6"/>
      <c r="N609" s="58"/>
      <c r="O609" s="2"/>
      <c r="P609" s="2"/>
      <c r="Q609" s="2"/>
      <c r="R609" s="2"/>
      <c r="S609" s="2"/>
      <c r="T609" s="2"/>
      <c r="U609" s="2"/>
      <c r="V609" s="2"/>
      <c r="W609" s="2"/>
      <c r="X609" s="2"/>
      <c r="Y609" s="2"/>
      <c r="Z609" s="2"/>
      <c r="AA609" s="2"/>
    </row>
    <row r="610" spans="1:27" ht="23.25" customHeight="1" x14ac:dyDescent="0.35">
      <c r="A610" s="2"/>
      <c r="B610" s="2"/>
      <c r="C610" s="2"/>
      <c r="D610" s="2"/>
      <c r="E610" s="3"/>
      <c r="F610" s="2"/>
      <c r="G610" s="4"/>
      <c r="H610" s="5"/>
      <c r="I610" s="6"/>
      <c r="J610" s="7"/>
      <c r="K610" s="6"/>
      <c r="L610" s="6"/>
      <c r="M610" s="6"/>
      <c r="N610" s="58"/>
      <c r="O610" s="2"/>
      <c r="P610" s="2"/>
      <c r="Q610" s="2"/>
      <c r="R610" s="2"/>
      <c r="S610" s="2"/>
      <c r="T610" s="2"/>
      <c r="U610" s="2"/>
      <c r="V610" s="2"/>
      <c r="W610" s="2"/>
      <c r="X610" s="2"/>
      <c r="Y610" s="2"/>
      <c r="Z610" s="2"/>
      <c r="AA610" s="2"/>
    </row>
    <row r="611" spans="1:27" ht="23.25" customHeight="1" x14ac:dyDescent="0.35">
      <c r="A611" s="2"/>
      <c r="B611" s="2"/>
      <c r="C611" s="2"/>
      <c r="D611" s="2"/>
      <c r="E611" s="3"/>
      <c r="F611" s="2"/>
      <c r="G611" s="4"/>
      <c r="H611" s="5"/>
      <c r="I611" s="6"/>
      <c r="J611" s="7"/>
      <c r="K611" s="6"/>
      <c r="L611" s="6"/>
      <c r="M611" s="6"/>
      <c r="N611" s="58"/>
      <c r="O611" s="2"/>
      <c r="P611" s="2"/>
      <c r="Q611" s="2"/>
      <c r="R611" s="2"/>
      <c r="S611" s="2"/>
      <c r="T611" s="2"/>
      <c r="U611" s="2"/>
      <c r="V611" s="2"/>
      <c r="W611" s="2"/>
      <c r="X611" s="2"/>
      <c r="Y611" s="2"/>
      <c r="Z611" s="2"/>
      <c r="AA611" s="2"/>
    </row>
    <row r="612" spans="1:27" ht="23.25" customHeight="1" x14ac:dyDescent="0.35">
      <c r="A612" s="2"/>
      <c r="B612" s="2"/>
      <c r="C612" s="2"/>
      <c r="D612" s="2"/>
      <c r="E612" s="3"/>
      <c r="F612" s="2"/>
      <c r="G612" s="4"/>
      <c r="H612" s="5"/>
      <c r="I612" s="6"/>
      <c r="J612" s="7"/>
      <c r="K612" s="6"/>
      <c r="L612" s="6"/>
      <c r="M612" s="6"/>
      <c r="N612" s="58"/>
      <c r="O612" s="2"/>
      <c r="P612" s="2"/>
      <c r="Q612" s="2"/>
      <c r="R612" s="2"/>
      <c r="S612" s="2"/>
      <c r="T612" s="2"/>
      <c r="U612" s="2"/>
      <c r="V612" s="2"/>
      <c r="W612" s="2"/>
      <c r="X612" s="2"/>
      <c r="Y612" s="2"/>
      <c r="Z612" s="2"/>
      <c r="AA612" s="2"/>
    </row>
    <row r="613" spans="1:27" ht="23.25" customHeight="1" x14ac:dyDescent="0.35">
      <c r="A613" s="2"/>
      <c r="B613" s="2"/>
      <c r="C613" s="2"/>
      <c r="D613" s="2"/>
      <c r="E613" s="3"/>
      <c r="F613" s="2"/>
      <c r="G613" s="4"/>
      <c r="H613" s="5"/>
      <c r="I613" s="6"/>
      <c r="J613" s="7"/>
      <c r="K613" s="6"/>
      <c r="L613" s="6"/>
      <c r="M613" s="6"/>
      <c r="N613" s="58"/>
      <c r="O613" s="2"/>
      <c r="P613" s="2"/>
      <c r="Q613" s="2"/>
      <c r="R613" s="2"/>
      <c r="S613" s="2"/>
      <c r="T613" s="2"/>
      <c r="U613" s="2"/>
      <c r="V613" s="2"/>
      <c r="W613" s="2"/>
      <c r="X613" s="2"/>
      <c r="Y613" s="2"/>
      <c r="Z613" s="2"/>
      <c r="AA613" s="2"/>
    </row>
    <row r="614" spans="1:27" ht="23.25" customHeight="1" x14ac:dyDescent="0.35">
      <c r="A614" s="2"/>
      <c r="B614" s="2"/>
      <c r="C614" s="2"/>
      <c r="D614" s="2"/>
      <c r="E614" s="3"/>
      <c r="F614" s="2"/>
      <c r="G614" s="4"/>
      <c r="H614" s="5"/>
      <c r="I614" s="6"/>
      <c r="J614" s="7"/>
      <c r="K614" s="6"/>
      <c r="L614" s="6"/>
      <c r="M614" s="6"/>
      <c r="N614" s="58"/>
      <c r="O614" s="2"/>
      <c r="P614" s="2"/>
      <c r="Q614" s="2"/>
      <c r="R614" s="2"/>
      <c r="S614" s="2"/>
      <c r="T614" s="2"/>
      <c r="U614" s="2"/>
      <c r="V614" s="2"/>
      <c r="W614" s="2"/>
      <c r="X614" s="2"/>
      <c r="Y614" s="2"/>
      <c r="Z614" s="2"/>
      <c r="AA614" s="2"/>
    </row>
    <row r="615" spans="1:27" ht="23.25" customHeight="1" x14ac:dyDescent="0.35">
      <c r="A615" s="2"/>
      <c r="B615" s="2"/>
      <c r="C615" s="2"/>
      <c r="D615" s="2"/>
      <c r="E615" s="3"/>
      <c r="F615" s="2"/>
      <c r="G615" s="4"/>
      <c r="H615" s="5"/>
      <c r="I615" s="6"/>
      <c r="J615" s="7"/>
      <c r="K615" s="6"/>
      <c r="L615" s="6"/>
      <c r="M615" s="6"/>
      <c r="N615" s="58"/>
      <c r="O615" s="2"/>
      <c r="P615" s="2"/>
      <c r="Q615" s="2"/>
      <c r="R615" s="2"/>
      <c r="S615" s="2"/>
      <c r="T615" s="2"/>
      <c r="U615" s="2"/>
      <c r="V615" s="2"/>
      <c r="W615" s="2"/>
      <c r="X615" s="2"/>
      <c r="Y615" s="2"/>
      <c r="Z615" s="2"/>
      <c r="AA615" s="2"/>
    </row>
    <row r="616" spans="1:27" ht="23.25" customHeight="1" x14ac:dyDescent="0.35">
      <c r="A616" s="2"/>
      <c r="B616" s="2"/>
      <c r="C616" s="2"/>
      <c r="D616" s="2"/>
      <c r="E616" s="3"/>
      <c r="F616" s="2"/>
      <c r="G616" s="4"/>
      <c r="H616" s="5"/>
      <c r="I616" s="6"/>
      <c r="J616" s="7"/>
      <c r="K616" s="6"/>
      <c r="L616" s="6"/>
      <c r="M616" s="6"/>
      <c r="N616" s="58"/>
      <c r="O616" s="2"/>
      <c r="P616" s="2"/>
      <c r="Q616" s="2"/>
      <c r="R616" s="2"/>
      <c r="S616" s="2"/>
      <c r="T616" s="2"/>
      <c r="U616" s="2"/>
      <c r="V616" s="2"/>
      <c r="W616" s="2"/>
      <c r="X616" s="2"/>
      <c r="Y616" s="2"/>
      <c r="Z616" s="2"/>
      <c r="AA616" s="2"/>
    </row>
    <row r="617" spans="1:27" ht="23.25" customHeight="1" x14ac:dyDescent="0.35">
      <c r="A617" s="2"/>
      <c r="B617" s="2"/>
      <c r="C617" s="2"/>
      <c r="D617" s="2"/>
      <c r="E617" s="3"/>
      <c r="F617" s="2"/>
      <c r="G617" s="4"/>
      <c r="H617" s="5"/>
      <c r="I617" s="6"/>
      <c r="J617" s="7"/>
      <c r="K617" s="6"/>
      <c r="L617" s="6"/>
      <c r="M617" s="6"/>
      <c r="N617" s="58"/>
      <c r="O617" s="2"/>
      <c r="P617" s="2"/>
      <c r="Q617" s="2"/>
      <c r="R617" s="2"/>
      <c r="S617" s="2"/>
      <c r="T617" s="2"/>
      <c r="U617" s="2"/>
      <c r="V617" s="2"/>
      <c r="W617" s="2"/>
      <c r="X617" s="2"/>
      <c r="Y617" s="2"/>
      <c r="Z617" s="2"/>
      <c r="AA617" s="2"/>
    </row>
    <row r="618" spans="1:27" ht="23.25" customHeight="1" x14ac:dyDescent="0.35">
      <c r="A618" s="2"/>
      <c r="B618" s="2"/>
      <c r="C618" s="2"/>
      <c r="D618" s="2"/>
      <c r="E618" s="3"/>
      <c r="F618" s="2"/>
      <c r="G618" s="4"/>
      <c r="H618" s="5"/>
      <c r="I618" s="6"/>
      <c r="J618" s="7"/>
      <c r="K618" s="6"/>
      <c r="L618" s="6"/>
      <c r="M618" s="6"/>
      <c r="N618" s="58"/>
      <c r="O618" s="2"/>
      <c r="P618" s="2"/>
      <c r="Q618" s="2"/>
      <c r="R618" s="2"/>
      <c r="S618" s="2"/>
      <c r="T618" s="2"/>
      <c r="U618" s="2"/>
      <c r="V618" s="2"/>
      <c r="W618" s="2"/>
      <c r="X618" s="2"/>
      <c r="Y618" s="2"/>
      <c r="Z618" s="2"/>
      <c r="AA618" s="2"/>
    </row>
    <row r="619" spans="1:27" ht="23.25" customHeight="1" x14ac:dyDescent="0.35">
      <c r="A619" s="2"/>
      <c r="B619" s="2"/>
      <c r="C619" s="2"/>
      <c r="D619" s="2"/>
      <c r="E619" s="3"/>
      <c r="F619" s="2"/>
      <c r="G619" s="4"/>
      <c r="H619" s="5"/>
      <c r="I619" s="6"/>
      <c r="J619" s="7"/>
      <c r="K619" s="6"/>
      <c r="L619" s="6"/>
      <c r="M619" s="6"/>
      <c r="N619" s="58"/>
      <c r="O619" s="2"/>
      <c r="P619" s="2"/>
      <c r="Q619" s="2"/>
      <c r="R619" s="2"/>
      <c r="S619" s="2"/>
      <c r="T619" s="2"/>
      <c r="U619" s="2"/>
      <c r="V619" s="2"/>
      <c r="W619" s="2"/>
      <c r="X619" s="2"/>
      <c r="Y619" s="2"/>
      <c r="Z619" s="2"/>
      <c r="AA619" s="2"/>
    </row>
    <row r="620" spans="1:27" ht="23.25" customHeight="1" x14ac:dyDescent="0.35">
      <c r="A620" s="2"/>
      <c r="B620" s="2"/>
      <c r="C620" s="2"/>
      <c r="D620" s="2"/>
      <c r="E620" s="3"/>
      <c r="F620" s="2"/>
      <c r="G620" s="4"/>
      <c r="H620" s="5"/>
      <c r="I620" s="6"/>
      <c r="J620" s="7"/>
      <c r="K620" s="6"/>
      <c r="L620" s="6"/>
      <c r="M620" s="6"/>
      <c r="N620" s="58"/>
      <c r="O620" s="2"/>
      <c r="P620" s="2"/>
      <c r="Q620" s="2"/>
      <c r="R620" s="2"/>
      <c r="S620" s="2"/>
      <c r="T620" s="2"/>
      <c r="U620" s="2"/>
      <c r="V620" s="2"/>
      <c r="W620" s="2"/>
      <c r="X620" s="2"/>
      <c r="Y620" s="2"/>
      <c r="Z620" s="2"/>
      <c r="AA620" s="2"/>
    </row>
    <row r="621" spans="1:27" ht="23.25" customHeight="1" x14ac:dyDescent="0.35">
      <c r="A621" s="2"/>
      <c r="B621" s="2"/>
      <c r="C621" s="2"/>
      <c r="D621" s="2"/>
      <c r="E621" s="3"/>
      <c r="F621" s="2"/>
      <c r="G621" s="4"/>
      <c r="H621" s="5"/>
      <c r="I621" s="6"/>
      <c r="J621" s="7"/>
      <c r="K621" s="6"/>
      <c r="L621" s="6"/>
      <c r="M621" s="6"/>
      <c r="N621" s="58"/>
      <c r="O621" s="2"/>
      <c r="P621" s="2"/>
      <c r="Q621" s="2"/>
      <c r="R621" s="2"/>
      <c r="S621" s="2"/>
      <c r="T621" s="2"/>
      <c r="U621" s="2"/>
      <c r="V621" s="2"/>
      <c r="W621" s="2"/>
      <c r="X621" s="2"/>
      <c r="Y621" s="2"/>
      <c r="Z621" s="2"/>
      <c r="AA621" s="2"/>
    </row>
    <row r="622" spans="1:27" ht="23.25" customHeight="1" x14ac:dyDescent="0.35">
      <c r="A622" s="2"/>
      <c r="B622" s="2"/>
      <c r="C622" s="2"/>
      <c r="D622" s="2"/>
      <c r="E622" s="3"/>
      <c r="F622" s="2"/>
      <c r="G622" s="4"/>
      <c r="H622" s="5"/>
      <c r="I622" s="6"/>
      <c r="J622" s="7"/>
      <c r="K622" s="6"/>
      <c r="L622" s="6"/>
      <c r="M622" s="6"/>
      <c r="N622" s="58"/>
      <c r="O622" s="2"/>
      <c r="P622" s="2"/>
      <c r="Q622" s="2"/>
      <c r="R622" s="2"/>
      <c r="S622" s="2"/>
      <c r="T622" s="2"/>
      <c r="U622" s="2"/>
      <c r="V622" s="2"/>
      <c r="W622" s="2"/>
      <c r="X622" s="2"/>
      <c r="Y622" s="2"/>
      <c r="Z622" s="2"/>
      <c r="AA622" s="2"/>
    </row>
    <row r="623" spans="1:27" ht="23.25" customHeight="1" x14ac:dyDescent="0.35">
      <c r="A623" s="2"/>
      <c r="B623" s="2"/>
      <c r="C623" s="2"/>
      <c r="D623" s="2"/>
      <c r="E623" s="3"/>
      <c r="F623" s="2"/>
      <c r="G623" s="4"/>
      <c r="H623" s="5"/>
      <c r="I623" s="6"/>
      <c r="J623" s="7"/>
      <c r="K623" s="6"/>
      <c r="L623" s="6"/>
      <c r="M623" s="6"/>
      <c r="N623" s="58"/>
      <c r="O623" s="2"/>
      <c r="P623" s="2"/>
      <c r="Q623" s="2"/>
      <c r="R623" s="2"/>
      <c r="S623" s="2"/>
      <c r="T623" s="2"/>
      <c r="U623" s="2"/>
      <c r="V623" s="2"/>
      <c r="W623" s="2"/>
      <c r="X623" s="2"/>
      <c r="Y623" s="2"/>
      <c r="Z623" s="2"/>
      <c r="AA623" s="2"/>
    </row>
    <row r="624" spans="1:27" ht="23.25" customHeight="1" x14ac:dyDescent="0.35">
      <c r="A624" s="2"/>
      <c r="B624" s="2"/>
      <c r="C624" s="2"/>
      <c r="D624" s="2"/>
      <c r="E624" s="3"/>
      <c r="F624" s="2"/>
      <c r="G624" s="4"/>
      <c r="H624" s="5"/>
      <c r="I624" s="6"/>
      <c r="J624" s="7"/>
      <c r="K624" s="6"/>
      <c r="L624" s="6"/>
      <c r="M624" s="6"/>
      <c r="N624" s="58"/>
      <c r="O624" s="2"/>
      <c r="P624" s="2"/>
      <c r="Q624" s="2"/>
      <c r="R624" s="2"/>
      <c r="S624" s="2"/>
      <c r="T624" s="2"/>
      <c r="U624" s="2"/>
      <c r="V624" s="2"/>
      <c r="W624" s="2"/>
      <c r="X624" s="2"/>
      <c r="Y624" s="2"/>
      <c r="Z624" s="2"/>
      <c r="AA624" s="2"/>
    </row>
    <row r="625" spans="1:27" ht="23.25" customHeight="1" x14ac:dyDescent="0.35">
      <c r="A625" s="2"/>
      <c r="B625" s="2"/>
      <c r="C625" s="2"/>
      <c r="D625" s="2"/>
      <c r="E625" s="3"/>
      <c r="F625" s="2"/>
      <c r="G625" s="4"/>
      <c r="H625" s="5"/>
      <c r="I625" s="6"/>
      <c r="J625" s="7"/>
      <c r="K625" s="6"/>
      <c r="L625" s="6"/>
      <c r="M625" s="6"/>
      <c r="N625" s="58"/>
      <c r="O625" s="2"/>
      <c r="P625" s="2"/>
      <c r="Q625" s="2"/>
      <c r="R625" s="2"/>
      <c r="S625" s="2"/>
      <c r="T625" s="2"/>
      <c r="U625" s="2"/>
      <c r="V625" s="2"/>
      <c r="W625" s="2"/>
      <c r="X625" s="2"/>
      <c r="Y625" s="2"/>
      <c r="Z625" s="2"/>
      <c r="AA625" s="2"/>
    </row>
    <row r="626" spans="1:27" ht="23.25" customHeight="1" x14ac:dyDescent="0.35">
      <c r="A626" s="2"/>
      <c r="B626" s="2"/>
      <c r="C626" s="2"/>
      <c r="D626" s="2"/>
      <c r="E626" s="3"/>
      <c r="F626" s="2"/>
      <c r="G626" s="4"/>
      <c r="H626" s="5"/>
      <c r="I626" s="6"/>
      <c r="J626" s="7"/>
      <c r="K626" s="6"/>
      <c r="L626" s="6"/>
      <c r="M626" s="6"/>
      <c r="N626" s="58"/>
      <c r="O626" s="2"/>
      <c r="P626" s="2"/>
      <c r="Q626" s="2"/>
      <c r="R626" s="2"/>
      <c r="S626" s="2"/>
      <c r="T626" s="2"/>
      <c r="U626" s="2"/>
      <c r="V626" s="2"/>
      <c r="W626" s="2"/>
      <c r="X626" s="2"/>
      <c r="Y626" s="2"/>
      <c r="Z626" s="2"/>
      <c r="AA626" s="2"/>
    </row>
    <row r="627" spans="1:27" ht="23.25" customHeight="1" x14ac:dyDescent="0.35">
      <c r="A627" s="2"/>
      <c r="B627" s="2"/>
      <c r="C627" s="2"/>
      <c r="D627" s="2"/>
      <c r="E627" s="3"/>
      <c r="F627" s="2"/>
      <c r="G627" s="4"/>
      <c r="H627" s="5"/>
      <c r="I627" s="6"/>
      <c r="J627" s="7"/>
      <c r="K627" s="6"/>
      <c r="L627" s="6"/>
      <c r="M627" s="6"/>
      <c r="N627" s="58"/>
      <c r="O627" s="2"/>
      <c r="P627" s="2"/>
      <c r="Q627" s="2"/>
      <c r="R627" s="2"/>
      <c r="S627" s="2"/>
      <c r="T627" s="2"/>
      <c r="U627" s="2"/>
      <c r="V627" s="2"/>
      <c r="W627" s="2"/>
      <c r="X627" s="2"/>
      <c r="Y627" s="2"/>
      <c r="Z627" s="2"/>
      <c r="AA627" s="2"/>
    </row>
    <row r="628" spans="1:27" ht="23.25" customHeight="1" x14ac:dyDescent="0.35">
      <c r="A628" s="2"/>
      <c r="B628" s="2"/>
      <c r="C628" s="2"/>
      <c r="D628" s="2"/>
      <c r="E628" s="3"/>
      <c r="F628" s="2"/>
      <c r="G628" s="4"/>
      <c r="H628" s="5"/>
      <c r="I628" s="6"/>
      <c r="J628" s="7"/>
      <c r="K628" s="6"/>
      <c r="L628" s="6"/>
      <c r="M628" s="6"/>
      <c r="N628" s="58"/>
      <c r="O628" s="2"/>
      <c r="P628" s="2"/>
      <c r="Q628" s="2"/>
      <c r="R628" s="2"/>
      <c r="S628" s="2"/>
      <c r="T628" s="2"/>
      <c r="U628" s="2"/>
      <c r="V628" s="2"/>
      <c r="W628" s="2"/>
      <c r="X628" s="2"/>
      <c r="Y628" s="2"/>
      <c r="Z628" s="2"/>
      <c r="AA628" s="2"/>
    </row>
    <row r="629" spans="1:27" ht="23.25" customHeight="1" x14ac:dyDescent="0.35">
      <c r="A629" s="2"/>
      <c r="B629" s="2"/>
      <c r="C629" s="2"/>
      <c r="D629" s="2"/>
      <c r="E629" s="3"/>
      <c r="F629" s="2"/>
      <c r="G629" s="4"/>
      <c r="H629" s="5"/>
      <c r="I629" s="6"/>
      <c r="J629" s="7"/>
      <c r="K629" s="6"/>
      <c r="L629" s="6"/>
      <c r="M629" s="6"/>
      <c r="N629" s="58"/>
      <c r="O629" s="2"/>
      <c r="P629" s="2"/>
      <c r="Q629" s="2"/>
      <c r="R629" s="2"/>
      <c r="S629" s="2"/>
      <c r="T629" s="2"/>
      <c r="U629" s="2"/>
      <c r="V629" s="2"/>
      <c r="W629" s="2"/>
      <c r="X629" s="2"/>
      <c r="Y629" s="2"/>
      <c r="Z629" s="2"/>
      <c r="AA629" s="2"/>
    </row>
    <row r="630" spans="1:27" ht="23.25" customHeight="1" x14ac:dyDescent="0.35">
      <c r="A630" s="2"/>
      <c r="B630" s="2"/>
      <c r="C630" s="2"/>
      <c r="D630" s="2"/>
      <c r="E630" s="3"/>
      <c r="F630" s="2"/>
      <c r="G630" s="4"/>
      <c r="H630" s="5"/>
      <c r="I630" s="6"/>
      <c r="J630" s="7"/>
      <c r="K630" s="6"/>
      <c r="L630" s="6"/>
      <c r="M630" s="6"/>
      <c r="N630" s="58"/>
      <c r="O630" s="2"/>
      <c r="P630" s="2"/>
      <c r="Q630" s="2"/>
      <c r="R630" s="2"/>
      <c r="S630" s="2"/>
      <c r="T630" s="2"/>
      <c r="U630" s="2"/>
      <c r="V630" s="2"/>
      <c r="W630" s="2"/>
      <c r="X630" s="2"/>
      <c r="Y630" s="2"/>
      <c r="Z630" s="2"/>
      <c r="AA630" s="2"/>
    </row>
    <row r="631" spans="1:27" ht="23.25" customHeight="1" x14ac:dyDescent="0.35">
      <c r="A631" s="2"/>
      <c r="B631" s="2"/>
      <c r="C631" s="2"/>
      <c r="D631" s="2"/>
      <c r="E631" s="3"/>
      <c r="F631" s="2"/>
      <c r="G631" s="4"/>
      <c r="H631" s="5"/>
      <c r="I631" s="6"/>
      <c r="J631" s="7"/>
      <c r="K631" s="6"/>
      <c r="L631" s="6"/>
      <c r="M631" s="6"/>
      <c r="N631" s="58"/>
      <c r="O631" s="2"/>
      <c r="P631" s="2"/>
      <c r="Q631" s="2"/>
      <c r="R631" s="2"/>
      <c r="S631" s="2"/>
      <c r="T631" s="2"/>
      <c r="U631" s="2"/>
      <c r="V631" s="2"/>
      <c r="W631" s="2"/>
      <c r="X631" s="2"/>
      <c r="Y631" s="2"/>
      <c r="Z631" s="2"/>
      <c r="AA631" s="2"/>
    </row>
    <row r="632" spans="1:27" ht="23.25" customHeight="1" x14ac:dyDescent="0.35">
      <c r="A632" s="2"/>
      <c r="B632" s="2"/>
      <c r="C632" s="2"/>
      <c r="D632" s="2"/>
      <c r="E632" s="3"/>
      <c r="F632" s="2"/>
      <c r="G632" s="4"/>
      <c r="H632" s="5"/>
      <c r="I632" s="6"/>
      <c r="J632" s="7"/>
      <c r="K632" s="6"/>
      <c r="L632" s="6"/>
      <c r="M632" s="6"/>
      <c r="N632" s="58"/>
      <c r="O632" s="2"/>
      <c r="P632" s="2"/>
      <c r="Q632" s="2"/>
      <c r="R632" s="2"/>
      <c r="S632" s="2"/>
      <c r="T632" s="2"/>
      <c r="U632" s="2"/>
      <c r="V632" s="2"/>
      <c r="W632" s="2"/>
      <c r="X632" s="2"/>
      <c r="Y632" s="2"/>
      <c r="Z632" s="2"/>
      <c r="AA632" s="2"/>
    </row>
    <row r="633" spans="1:27" ht="23.25" customHeight="1" x14ac:dyDescent="0.35">
      <c r="A633" s="2"/>
      <c r="B633" s="2"/>
      <c r="C633" s="2"/>
      <c r="D633" s="2"/>
      <c r="E633" s="3"/>
      <c r="F633" s="2"/>
      <c r="G633" s="4"/>
      <c r="H633" s="5"/>
      <c r="I633" s="6"/>
      <c r="J633" s="7"/>
      <c r="K633" s="6"/>
      <c r="L633" s="6"/>
      <c r="M633" s="6"/>
      <c r="N633" s="58"/>
      <c r="O633" s="2"/>
      <c r="P633" s="2"/>
      <c r="Q633" s="2"/>
      <c r="R633" s="2"/>
      <c r="S633" s="2"/>
      <c r="T633" s="2"/>
      <c r="U633" s="2"/>
      <c r="V633" s="2"/>
      <c r="W633" s="2"/>
      <c r="X633" s="2"/>
      <c r="Y633" s="2"/>
      <c r="Z633" s="2"/>
      <c r="AA633" s="2"/>
    </row>
    <row r="634" spans="1:27" ht="23.25" customHeight="1" x14ac:dyDescent="0.35">
      <c r="A634" s="2"/>
      <c r="B634" s="2"/>
      <c r="C634" s="2"/>
      <c r="D634" s="2"/>
      <c r="E634" s="3"/>
      <c r="F634" s="2"/>
      <c r="G634" s="4"/>
      <c r="H634" s="5"/>
      <c r="I634" s="6"/>
      <c r="J634" s="7"/>
      <c r="K634" s="6"/>
      <c r="L634" s="6"/>
      <c r="M634" s="6"/>
      <c r="N634" s="58"/>
      <c r="O634" s="2"/>
      <c r="P634" s="2"/>
      <c r="Q634" s="2"/>
      <c r="R634" s="2"/>
      <c r="S634" s="2"/>
      <c r="T634" s="2"/>
      <c r="U634" s="2"/>
      <c r="V634" s="2"/>
      <c r="W634" s="2"/>
      <c r="X634" s="2"/>
      <c r="Y634" s="2"/>
      <c r="Z634" s="2"/>
      <c r="AA634" s="2"/>
    </row>
    <row r="635" spans="1:27" ht="23.25" customHeight="1" x14ac:dyDescent="0.35">
      <c r="A635" s="2"/>
      <c r="B635" s="2"/>
      <c r="C635" s="2"/>
      <c r="D635" s="2"/>
      <c r="E635" s="3"/>
      <c r="F635" s="2"/>
      <c r="G635" s="4"/>
      <c r="H635" s="5"/>
      <c r="I635" s="6"/>
      <c r="J635" s="7"/>
      <c r="K635" s="6"/>
      <c r="L635" s="6"/>
      <c r="M635" s="6"/>
      <c r="N635" s="58"/>
      <c r="O635" s="2"/>
      <c r="P635" s="2"/>
      <c r="Q635" s="2"/>
      <c r="R635" s="2"/>
      <c r="S635" s="2"/>
      <c r="T635" s="2"/>
      <c r="U635" s="2"/>
      <c r="V635" s="2"/>
      <c r="W635" s="2"/>
      <c r="X635" s="2"/>
      <c r="Y635" s="2"/>
      <c r="Z635" s="2"/>
      <c r="AA635" s="2"/>
    </row>
    <row r="636" spans="1:27" ht="23.25" customHeight="1" x14ac:dyDescent="0.35">
      <c r="A636" s="2"/>
      <c r="B636" s="2"/>
      <c r="C636" s="2"/>
      <c r="D636" s="2"/>
      <c r="E636" s="3"/>
      <c r="F636" s="2"/>
      <c r="G636" s="4"/>
      <c r="H636" s="5"/>
      <c r="I636" s="6"/>
      <c r="J636" s="7"/>
      <c r="K636" s="6"/>
      <c r="L636" s="6"/>
      <c r="M636" s="6"/>
      <c r="N636" s="58"/>
      <c r="O636" s="2"/>
      <c r="P636" s="2"/>
      <c r="Q636" s="2"/>
      <c r="R636" s="2"/>
      <c r="S636" s="2"/>
      <c r="T636" s="2"/>
      <c r="U636" s="2"/>
      <c r="V636" s="2"/>
      <c r="W636" s="2"/>
      <c r="X636" s="2"/>
      <c r="Y636" s="2"/>
      <c r="Z636" s="2"/>
      <c r="AA636" s="2"/>
    </row>
    <row r="637" spans="1:27" ht="23.25" customHeight="1" x14ac:dyDescent="0.35">
      <c r="A637" s="2"/>
      <c r="B637" s="2"/>
      <c r="C637" s="2"/>
      <c r="D637" s="2"/>
      <c r="E637" s="3"/>
      <c r="F637" s="2"/>
      <c r="G637" s="4"/>
      <c r="H637" s="5"/>
      <c r="I637" s="6"/>
      <c r="J637" s="7"/>
      <c r="K637" s="6"/>
      <c r="L637" s="6"/>
      <c r="M637" s="6"/>
      <c r="N637" s="58"/>
      <c r="O637" s="2"/>
      <c r="P637" s="2"/>
      <c r="Q637" s="2"/>
      <c r="R637" s="2"/>
      <c r="S637" s="2"/>
      <c r="T637" s="2"/>
      <c r="U637" s="2"/>
      <c r="V637" s="2"/>
      <c r="W637" s="2"/>
      <c r="X637" s="2"/>
      <c r="Y637" s="2"/>
      <c r="Z637" s="2"/>
      <c r="AA637" s="2"/>
    </row>
    <row r="638" spans="1:27" ht="23.25" customHeight="1" x14ac:dyDescent="0.35">
      <c r="A638" s="2"/>
      <c r="B638" s="2"/>
      <c r="C638" s="2"/>
      <c r="D638" s="2"/>
      <c r="E638" s="3"/>
      <c r="F638" s="2"/>
      <c r="G638" s="4"/>
      <c r="H638" s="5"/>
      <c r="I638" s="6"/>
      <c r="J638" s="7"/>
      <c r="K638" s="6"/>
      <c r="L638" s="6"/>
      <c r="M638" s="6"/>
      <c r="N638" s="58"/>
      <c r="O638" s="2"/>
      <c r="P638" s="2"/>
      <c r="Q638" s="2"/>
      <c r="R638" s="2"/>
      <c r="S638" s="2"/>
      <c r="T638" s="2"/>
      <c r="U638" s="2"/>
      <c r="V638" s="2"/>
      <c r="W638" s="2"/>
      <c r="X638" s="2"/>
      <c r="Y638" s="2"/>
      <c r="Z638" s="2"/>
      <c r="AA638" s="2"/>
    </row>
    <row r="639" spans="1:27" ht="23.25" customHeight="1" x14ac:dyDescent="0.35">
      <c r="A639" s="2"/>
      <c r="B639" s="2"/>
      <c r="C639" s="2"/>
      <c r="D639" s="2"/>
      <c r="E639" s="3"/>
      <c r="F639" s="2"/>
      <c r="G639" s="4"/>
      <c r="H639" s="5"/>
      <c r="I639" s="6"/>
      <c r="J639" s="7"/>
      <c r="K639" s="6"/>
      <c r="L639" s="6"/>
      <c r="M639" s="6"/>
      <c r="N639" s="58"/>
      <c r="O639" s="2"/>
      <c r="P639" s="2"/>
      <c r="Q639" s="2"/>
      <c r="R639" s="2"/>
      <c r="S639" s="2"/>
      <c r="T639" s="2"/>
      <c r="U639" s="2"/>
      <c r="V639" s="2"/>
      <c r="W639" s="2"/>
      <c r="X639" s="2"/>
      <c r="Y639" s="2"/>
      <c r="Z639" s="2"/>
      <c r="AA639" s="2"/>
    </row>
    <row r="640" spans="1:27" ht="23.25" customHeight="1" x14ac:dyDescent="0.35">
      <c r="A640" s="2"/>
      <c r="B640" s="2"/>
      <c r="C640" s="2"/>
      <c r="D640" s="2"/>
      <c r="E640" s="3"/>
      <c r="F640" s="2"/>
      <c r="G640" s="4"/>
      <c r="H640" s="5"/>
      <c r="I640" s="6"/>
      <c r="J640" s="7"/>
      <c r="K640" s="6"/>
      <c r="L640" s="6"/>
      <c r="M640" s="6"/>
      <c r="N640" s="58"/>
      <c r="O640" s="2"/>
      <c r="P640" s="2"/>
      <c r="Q640" s="2"/>
      <c r="R640" s="2"/>
      <c r="S640" s="2"/>
      <c r="T640" s="2"/>
      <c r="U640" s="2"/>
      <c r="V640" s="2"/>
      <c r="W640" s="2"/>
      <c r="X640" s="2"/>
      <c r="Y640" s="2"/>
      <c r="Z640" s="2"/>
      <c r="AA640" s="2"/>
    </row>
    <row r="641" spans="1:27" ht="23.25" customHeight="1" x14ac:dyDescent="0.35">
      <c r="A641" s="2"/>
      <c r="B641" s="2"/>
      <c r="C641" s="2"/>
      <c r="D641" s="2"/>
      <c r="E641" s="3"/>
      <c r="F641" s="2"/>
      <c r="G641" s="4"/>
      <c r="H641" s="5"/>
      <c r="I641" s="6"/>
      <c r="J641" s="7"/>
      <c r="K641" s="6"/>
      <c r="L641" s="6"/>
      <c r="M641" s="6"/>
      <c r="N641" s="58"/>
      <c r="O641" s="2"/>
      <c r="P641" s="2"/>
      <c r="Q641" s="2"/>
      <c r="R641" s="2"/>
      <c r="S641" s="2"/>
      <c r="T641" s="2"/>
      <c r="U641" s="2"/>
      <c r="V641" s="2"/>
      <c r="W641" s="2"/>
      <c r="X641" s="2"/>
      <c r="Y641" s="2"/>
      <c r="Z641" s="2"/>
      <c r="AA641" s="2"/>
    </row>
    <row r="642" spans="1:27" ht="23.25" customHeight="1" x14ac:dyDescent="0.35">
      <c r="A642" s="2"/>
      <c r="B642" s="2"/>
      <c r="C642" s="2"/>
      <c r="D642" s="2"/>
      <c r="E642" s="3"/>
      <c r="F642" s="2"/>
      <c r="G642" s="4"/>
      <c r="H642" s="5"/>
      <c r="I642" s="6"/>
      <c r="J642" s="7"/>
      <c r="K642" s="6"/>
      <c r="L642" s="6"/>
      <c r="M642" s="6"/>
      <c r="N642" s="58"/>
      <c r="O642" s="2"/>
      <c r="P642" s="2"/>
      <c r="Q642" s="2"/>
      <c r="R642" s="2"/>
      <c r="S642" s="2"/>
      <c r="T642" s="2"/>
      <c r="U642" s="2"/>
      <c r="V642" s="2"/>
      <c r="W642" s="2"/>
      <c r="X642" s="2"/>
      <c r="Y642" s="2"/>
      <c r="Z642" s="2"/>
      <c r="AA642" s="2"/>
    </row>
    <row r="643" spans="1:27" ht="23.25" customHeight="1" x14ac:dyDescent="0.35">
      <c r="A643" s="2"/>
      <c r="B643" s="2"/>
      <c r="C643" s="2"/>
      <c r="D643" s="2"/>
      <c r="E643" s="3"/>
      <c r="F643" s="2"/>
      <c r="G643" s="4"/>
      <c r="H643" s="5"/>
      <c r="I643" s="6"/>
      <c r="J643" s="7"/>
      <c r="K643" s="6"/>
      <c r="L643" s="6"/>
      <c r="M643" s="6"/>
      <c r="N643" s="58"/>
      <c r="O643" s="2"/>
      <c r="P643" s="2"/>
      <c r="Q643" s="2"/>
      <c r="R643" s="2"/>
      <c r="S643" s="2"/>
      <c r="T643" s="2"/>
      <c r="U643" s="2"/>
      <c r="V643" s="2"/>
      <c r="W643" s="2"/>
      <c r="X643" s="2"/>
      <c r="Y643" s="2"/>
      <c r="Z643" s="2"/>
      <c r="AA643" s="2"/>
    </row>
    <row r="644" spans="1:27" ht="23.25" customHeight="1" x14ac:dyDescent="0.35">
      <c r="A644" s="2"/>
      <c r="B644" s="2"/>
      <c r="C644" s="2"/>
      <c r="D644" s="2"/>
      <c r="E644" s="3"/>
      <c r="F644" s="2"/>
      <c r="G644" s="4"/>
      <c r="H644" s="5"/>
      <c r="I644" s="6"/>
      <c r="J644" s="7"/>
      <c r="K644" s="6"/>
      <c r="L644" s="6"/>
      <c r="M644" s="6"/>
      <c r="N644" s="58"/>
      <c r="O644" s="2"/>
      <c r="P644" s="2"/>
      <c r="Q644" s="2"/>
      <c r="R644" s="2"/>
      <c r="S644" s="2"/>
      <c r="T644" s="2"/>
      <c r="U644" s="2"/>
      <c r="V644" s="2"/>
      <c r="W644" s="2"/>
      <c r="X644" s="2"/>
      <c r="Y644" s="2"/>
      <c r="Z644" s="2"/>
      <c r="AA644" s="2"/>
    </row>
    <row r="645" spans="1:27" ht="23.25" customHeight="1" x14ac:dyDescent="0.35">
      <c r="A645" s="2"/>
      <c r="B645" s="2"/>
      <c r="C645" s="2"/>
      <c r="D645" s="2"/>
      <c r="E645" s="3"/>
      <c r="F645" s="2"/>
      <c r="G645" s="4"/>
      <c r="H645" s="5"/>
      <c r="I645" s="6"/>
      <c r="J645" s="7"/>
      <c r="K645" s="6"/>
      <c r="L645" s="6"/>
      <c r="M645" s="6"/>
      <c r="N645" s="58"/>
      <c r="O645" s="2"/>
      <c r="P645" s="2"/>
      <c r="Q645" s="2"/>
      <c r="R645" s="2"/>
      <c r="S645" s="2"/>
      <c r="T645" s="2"/>
      <c r="U645" s="2"/>
      <c r="V645" s="2"/>
      <c r="W645" s="2"/>
      <c r="X645" s="2"/>
      <c r="Y645" s="2"/>
      <c r="Z645" s="2"/>
      <c r="AA645" s="2"/>
    </row>
    <row r="646" spans="1:27" ht="23.25" customHeight="1" x14ac:dyDescent="0.35">
      <c r="A646" s="2"/>
      <c r="B646" s="2"/>
      <c r="C646" s="2"/>
      <c r="D646" s="2"/>
      <c r="E646" s="3"/>
      <c r="F646" s="2"/>
      <c r="G646" s="4"/>
      <c r="H646" s="5"/>
      <c r="I646" s="6"/>
      <c r="J646" s="7"/>
      <c r="K646" s="6"/>
      <c r="L646" s="6"/>
      <c r="M646" s="6"/>
      <c r="N646" s="58"/>
      <c r="O646" s="2"/>
      <c r="P646" s="2"/>
      <c r="Q646" s="2"/>
      <c r="R646" s="2"/>
      <c r="S646" s="2"/>
      <c r="T646" s="2"/>
      <c r="U646" s="2"/>
      <c r="V646" s="2"/>
      <c r="W646" s="2"/>
      <c r="X646" s="2"/>
      <c r="Y646" s="2"/>
      <c r="Z646" s="2"/>
      <c r="AA646" s="2"/>
    </row>
    <row r="647" spans="1:27" ht="23.25" customHeight="1" x14ac:dyDescent="0.35">
      <c r="A647" s="2"/>
      <c r="B647" s="2"/>
      <c r="C647" s="2"/>
      <c r="D647" s="2"/>
      <c r="E647" s="3"/>
      <c r="F647" s="2"/>
      <c r="G647" s="4"/>
      <c r="H647" s="5"/>
      <c r="I647" s="6"/>
      <c r="J647" s="7"/>
      <c r="K647" s="6"/>
      <c r="L647" s="6"/>
      <c r="M647" s="6"/>
      <c r="N647" s="58"/>
      <c r="O647" s="2"/>
      <c r="P647" s="2"/>
      <c r="Q647" s="2"/>
      <c r="R647" s="2"/>
      <c r="S647" s="2"/>
      <c r="T647" s="2"/>
      <c r="U647" s="2"/>
      <c r="V647" s="2"/>
      <c r="W647" s="2"/>
      <c r="X647" s="2"/>
      <c r="Y647" s="2"/>
      <c r="Z647" s="2"/>
      <c r="AA647" s="2"/>
    </row>
    <row r="648" spans="1:27" ht="23.25" customHeight="1" x14ac:dyDescent="0.35">
      <c r="A648" s="2"/>
      <c r="B648" s="2"/>
      <c r="C648" s="2"/>
      <c r="D648" s="2"/>
      <c r="E648" s="3"/>
      <c r="F648" s="2"/>
      <c r="G648" s="4"/>
      <c r="H648" s="5"/>
      <c r="I648" s="6"/>
      <c r="J648" s="7"/>
      <c r="K648" s="6"/>
      <c r="L648" s="6"/>
      <c r="M648" s="6"/>
      <c r="N648" s="58"/>
      <c r="O648" s="2"/>
      <c r="P648" s="2"/>
      <c r="Q648" s="2"/>
      <c r="R648" s="2"/>
      <c r="S648" s="2"/>
      <c r="T648" s="2"/>
      <c r="U648" s="2"/>
      <c r="V648" s="2"/>
      <c r="W648" s="2"/>
      <c r="X648" s="2"/>
      <c r="Y648" s="2"/>
      <c r="Z648" s="2"/>
      <c r="AA648" s="2"/>
    </row>
    <row r="649" spans="1:27" ht="23.25" customHeight="1" x14ac:dyDescent="0.35">
      <c r="A649" s="2"/>
      <c r="B649" s="2"/>
      <c r="C649" s="2"/>
      <c r="D649" s="2"/>
      <c r="E649" s="3"/>
      <c r="F649" s="2"/>
      <c r="G649" s="4"/>
      <c r="H649" s="5"/>
      <c r="I649" s="6"/>
      <c r="J649" s="7"/>
      <c r="K649" s="6"/>
      <c r="L649" s="6"/>
      <c r="M649" s="6"/>
      <c r="N649" s="58"/>
      <c r="O649" s="2"/>
      <c r="P649" s="2"/>
      <c r="Q649" s="2"/>
      <c r="R649" s="2"/>
      <c r="S649" s="2"/>
      <c r="T649" s="2"/>
      <c r="U649" s="2"/>
      <c r="V649" s="2"/>
      <c r="W649" s="2"/>
      <c r="X649" s="2"/>
      <c r="Y649" s="2"/>
      <c r="Z649" s="2"/>
      <c r="AA649" s="2"/>
    </row>
    <row r="650" spans="1:27" ht="23.25" customHeight="1" x14ac:dyDescent="0.35">
      <c r="A650" s="2"/>
      <c r="B650" s="2"/>
      <c r="C650" s="2"/>
      <c r="D650" s="2"/>
      <c r="E650" s="3"/>
      <c r="F650" s="2"/>
      <c r="G650" s="4"/>
      <c r="H650" s="5"/>
      <c r="I650" s="6"/>
      <c r="J650" s="7"/>
      <c r="K650" s="6"/>
      <c r="L650" s="6"/>
      <c r="M650" s="6"/>
      <c r="N650" s="58"/>
      <c r="O650" s="2"/>
      <c r="P650" s="2"/>
      <c r="Q650" s="2"/>
      <c r="R650" s="2"/>
      <c r="S650" s="2"/>
      <c r="T650" s="2"/>
      <c r="U650" s="2"/>
      <c r="V650" s="2"/>
      <c r="W650" s="2"/>
      <c r="X650" s="2"/>
      <c r="Y650" s="2"/>
      <c r="Z650" s="2"/>
      <c r="AA650" s="2"/>
    </row>
    <row r="651" spans="1:27" ht="23.25" customHeight="1" x14ac:dyDescent="0.35">
      <c r="A651" s="2"/>
      <c r="B651" s="2"/>
      <c r="C651" s="2"/>
      <c r="D651" s="2"/>
      <c r="E651" s="3"/>
      <c r="F651" s="2"/>
      <c r="G651" s="4"/>
      <c r="H651" s="5"/>
      <c r="I651" s="6"/>
      <c r="J651" s="7"/>
      <c r="K651" s="6"/>
      <c r="L651" s="6"/>
      <c r="M651" s="6"/>
      <c r="N651" s="58"/>
      <c r="O651" s="2"/>
      <c r="P651" s="2"/>
      <c r="Q651" s="2"/>
      <c r="R651" s="2"/>
      <c r="S651" s="2"/>
      <c r="T651" s="2"/>
      <c r="U651" s="2"/>
      <c r="V651" s="2"/>
      <c r="W651" s="2"/>
      <c r="X651" s="2"/>
      <c r="Y651" s="2"/>
      <c r="Z651" s="2"/>
      <c r="AA651" s="2"/>
    </row>
    <row r="652" spans="1:27" ht="23.25" customHeight="1" x14ac:dyDescent="0.35">
      <c r="A652" s="2"/>
      <c r="B652" s="2"/>
      <c r="C652" s="2"/>
      <c r="D652" s="2"/>
      <c r="E652" s="3"/>
      <c r="F652" s="2"/>
      <c r="G652" s="4"/>
      <c r="H652" s="5"/>
      <c r="I652" s="6"/>
      <c r="J652" s="7"/>
      <c r="K652" s="6"/>
      <c r="L652" s="6"/>
      <c r="M652" s="6"/>
      <c r="N652" s="58"/>
      <c r="O652" s="2"/>
      <c r="P652" s="2"/>
      <c r="Q652" s="2"/>
      <c r="R652" s="2"/>
      <c r="S652" s="2"/>
      <c r="T652" s="2"/>
      <c r="U652" s="2"/>
      <c r="V652" s="2"/>
      <c r="W652" s="2"/>
      <c r="X652" s="2"/>
      <c r="Y652" s="2"/>
      <c r="Z652" s="2"/>
      <c r="AA652" s="2"/>
    </row>
    <row r="653" spans="1:27" ht="23.25" customHeight="1" x14ac:dyDescent="0.35">
      <c r="A653" s="2"/>
      <c r="B653" s="2"/>
      <c r="C653" s="2"/>
      <c r="D653" s="2"/>
      <c r="E653" s="3"/>
      <c r="F653" s="2"/>
      <c r="G653" s="4"/>
      <c r="H653" s="5"/>
      <c r="I653" s="6"/>
      <c r="J653" s="7"/>
      <c r="K653" s="6"/>
      <c r="L653" s="6"/>
      <c r="M653" s="6"/>
      <c r="N653" s="58"/>
      <c r="O653" s="2"/>
      <c r="P653" s="2"/>
      <c r="Q653" s="2"/>
      <c r="R653" s="2"/>
      <c r="S653" s="2"/>
      <c r="T653" s="2"/>
      <c r="U653" s="2"/>
      <c r="V653" s="2"/>
      <c r="W653" s="2"/>
      <c r="X653" s="2"/>
      <c r="Y653" s="2"/>
      <c r="Z653" s="2"/>
      <c r="AA653" s="2"/>
    </row>
    <row r="654" spans="1:27" ht="23.25" customHeight="1" x14ac:dyDescent="0.35">
      <c r="A654" s="2"/>
      <c r="B654" s="2"/>
      <c r="C654" s="2"/>
      <c r="D654" s="2"/>
      <c r="E654" s="3"/>
      <c r="F654" s="2"/>
      <c r="G654" s="4"/>
      <c r="H654" s="5"/>
      <c r="I654" s="6"/>
      <c r="J654" s="7"/>
      <c r="K654" s="6"/>
      <c r="L654" s="6"/>
      <c r="M654" s="6"/>
      <c r="N654" s="58"/>
      <c r="O654" s="2"/>
      <c r="P654" s="2"/>
      <c r="Q654" s="2"/>
      <c r="R654" s="2"/>
      <c r="S654" s="2"/>
      <c r="T654" s="2"/>
      <c r="U654" s="2"/>
      <c r="V654" s="2"/>
      <c r="W654" s="2"/>
      <c r="X654" s="2"/>
      <c r="Y654" s="2"/>
      <c r="Z654" s="2"/>
      <c r="AA654" s="2"/>
    </row>
    <row r="655" spans="1:27" ht="23.25" customHeight="1" x14ac:dyDescent="0.35">
      <c r="A655" s="2"/>
      <c r="B655" s="2"/>
      <c r="C655" s="2"/>
      <c r="D655" s="2"/>
      <c r="E655" s="3"/>
      <c r="F655" s="2"/>
      <c r="G655" s="4"/>
      <c r="H655" s="5"/>
      <c r="I655" s="6"/>
      <c r="J655" s="7"/>
      <c r="K655" s="6"/>
      <c r="L655" s="6"/>
      <c r="M655" s="6"/>
      <c r="N655" s="58"/>
      <c r="O655" s="2"/>
      <c r="P655" s="2"/>
      <c r="Q655" s="2"/>
      <c r="R655" s="2"/>
      <c r="S655" s="2"/>
      <c r="T655" s="2"/>
      <c r="U655" s="2"/>
      <c r="V655" s="2"/>
      <c r="W655" s="2"/>
      <c r="X655" s="2"/>
      <c r="Y655" s="2"/>
      <c r="Z655" s="2"/>
      <c r="AA655" s="2"/>
    </row>
    <row r="656" spans="1:27" ht="23.25" customHeight="1" x14ac:dyDescent="0.35">
      <c r="A656" s="2"/>
      <c r="B656" s="2"/>
      <c r="C656" s="2"/>
      <c r="D656" s="2"/>
      <c r="E656" s="3"/>
      <c r="F656" s="2"/>
      <c r="G656" s="4"/>
      <c r="H656" s="5"/>
      <c r="I656" s="6"/>
      <c r="J656" s="7"/>
      <c r="K656" s="6"/>
      <c r="L656" s="6"/>
      <c r="M656" s="6"/>
      <c r="N656" s="58"/>
      <c r="O656" s="2"/>
      <c r="P656" s="2"/>
      <c r="Q656" s="2"/>
      <c r="R656" s="2"/>
      <c r="S656" s="2"/>
      <c r="T656" s="2"/>
      <c r="U656" s="2"/>
      <c r="V656" s="2"/>
      <c r="W656" s="2"/>
      <c r="X656" s="2"/>
      <c r="Y656" s="2"/>
      <c r="Z656" s="2"/>
      <c r="AA656" s="2"/>
    </row>
    <row r="657" spans="1:27" ht="23.25" customHeight="1" x14ac:dyDescent="0.35">
      <c r="A657" s="2"/>
      <c r="B657" s="2"/>
      <c r="C657" s="2"/>
      <c r="D657" s="2"/>
      <c r="E657" s="3"/>
      <c r="F657" s="2"/>
      <c r="G657" s="4"/>
      <c r="H657" s="5"/>
      <c r="I657" s="6"/>
      <c r="J657" s="7"/>
      <c r="K657" s="6"/>
      <c r="L657" s="6"/>
      <c r="M657" s="6"/>
      <c r="N657" s="58"/>
      <c r="O657" s="2"/>
      <c r="P657" s="2"/>
      <c r="Q657" s="2"/>
      <c r="R657" s="2"/>
      <c r="S657" s="2"/>
      <c r="T657" s="2"/>
      <c r="U657" s="2"/>
      <c r="V657" s="2"/>
      <c r="W657" s="2"/>
      <c r="X657" s="2"/>
      <c r="Y657" s="2"/>
      <c r="Z657" s="2"/>
      <c r="AA657" s="2"/>
    </row>
    <row r="658" spans="1:27" ht="23.25" customHeight="1" x14ac:dyDescent="0.35">
      <c r="A658" s="2"/>
      <c r="B658" s="2"/>
      <c r="C658" s="2"/>
      <c r="D658" s="2"/>
      <c r="E658" s="3"/>
      <c r="F658" s="2"/>
      <c r="G658" s="4"/>
      <c r="H658" s="5"/>
      <c r="I658" s="6"/>
      <c r="J658" s="7"/>
      <c r="K658" s="6"/>
      <c r="L658" s="6"/>
      <c r="M658" s="6"/>
      <c r="N658" s="58"/>
      <c r="O658" s="2"/>
      <c r="P658" s="2"/>
      <c r="Q658" s="2"/>
      <c r="R658" s="2"/>
      <c r="S658" s="2"/>
      <c r="T658" s="2"/>
      <c r="U658" s="2"/>
      <c r="V658" s="2"/>
      <c r="W658" s="2"/>
      <c r="X658" s="2"/>
      <c r="Y658" s="2"/>
      <c r="Z658" s="2"/>
      <c r="AA658" s="2"/>
    </row>
    <row r="659" spans="1:27" ht="23.25" customHeight="1" x14ac:dyDescent="0.35">
      <c r="A659" s="2"/>
      <c r="B659" s="2"/>
      <c r="C659" s="2"/>
      <c r="D659" s="2"/>
      <c r="E659" s="3"/>
      <c r="F659" s="2"/>
      <c r="G659" s="4"/>
      <c r="H659" s="5"/>
      <c r="I659" s="6"/>
      <c r="J659" s="7"/>
      <c r="K659" s="6"/>
      <c r="L659" s="6"/>
      <c r="M659" s="6"/>
      <c r="N659" s="58"/>
      <c r="O659" s="2"/>
      <c r="P659" s="2"/>
      <c r="Q659" s="2"/>
      <c r="R659" s="2"/>
      <c r="S659" s="2"/>
      <c r="T659" s="2"/>
      <c r="U659" s="2"/>
      <c r="V659" s="2"/>
      <c r="W659" s="2"/>
      <c r="X659" s="2"/>
      <c r="Y659" s="2"/>
      <c r="Z659" s="2"/>
      <c r="AA659" s="2"/>
    </row>
    <row r="660" spans="1:27" ht="23.25" customHeight="1" x14ac:dyDescent="0.35">
      <c r="A660" s="2"/>
      <c r="B660" s="2"/>
      <c r="C660" s="2"/>
      <c r="D660" s="2"/>
      <c r="E660" s="3"/>
      <c r="F660" s="2"/>
      <c r="G660" s="4"/>
      <c r="H660" s="5"/>
      <c r="I660" s="6"/>
      <c r="J660" s="7"/>
      <c r="K660" s="6"/>
      <c r="L660" s="6"/>
      <c r="M660" s="6"/>
      <c r="N660" s="58"/>
      <c r="O660" s="2"/>
      <c r="P660" s="2"/>
      <c r="Q660" s="2"/>
      <c r="R660" s="2"/>
      <c r="S660" s="2"/>
      <c r="T660" s="2"/>
      <c r="U660" s="2"/>
      <c r="V660" s="2"/>
      <c r="W660" s="2"/>
      <c r="X660" s="2"/>
      <c r="Y660" s="2"/>
      <c r="Z660" s="2"/>
      <c r="AA660" s="2"/>
    </row>
    <row r="661" spans="1:27" ht="23.25" customHeight="1" x14ac:dyDescent="0.35">
      <c r="A661" s="2"/>
      <c r="B661" s="2"/>
      <c r="C661" s="2"/>
      <c r="D661" s="2"/>
      <c r="E661" s="3"/>
      <c r="F661" s="2"/>
      <c r="G661" s="4"/>
      <c r="H661" s="5"/>
      <c r="I661" s="6"/>
      <c r="J661" s="7"/>
      <c r="K661" s="6"/>
      <c r="L661" s="6"/>
      <c r="M661" s="6"/>
      <c r="N661" s="58"/>
      <c r="O661" s="2"/>
      <c r="P661" s="2"/>
      <c r="Q661" s="2"/>
      <c r="R661" s="2"/>
      <c r="S661" s="2"/>
      <c r="T661" s="2"/>
      <c r="U661" s="2"/>
      <c r="V661" s="2"/>
      <c r="W661" s="2"/>
      <c r="X661" s="2"/>
      <c r="Y661" s="2"/>
      <c r="Z661" s="2"/>
      <c r="AA661" s="2"/>
    </row>
    <row r="662" spans="1:27" ht="23.25" customHeight="1" x14ac:dyDescent="0.35">
      <c r="A662" s="2"/>
      <c r="B662" s="2"/>
      <c r="C662" s="2"/>
      <c r="D662" s="2"/>
      <c r="E662" s="3"/>
      <c r="F662" s="2"/>
      <c r="G662" s="4"/>
      <c r="H662" s="5"/>
      <c r="I662" s="6"/>
      <c r="J662" s="7"/>
      <c r="K662" s="6"/>
      <c r="L662" s="6"/>
      <c r="M662" s="6"/>
      <c r="N662" s="58"/>
      <c r="O662" s="2"/>
      <c r="P662" s="2"/>
      <c r="Q662" s="2"/>
      <c r="R662" s="2"/>
      <c r="S662" s="2"/>
      <c r="T662" s="2"/>
      <c r="U662" s="2"/>
      <c r="V662" s="2"/>
      <c r="W662" s="2"/>
      <c r="X662" s="2"/>
      <c r="Y662" s="2"/>
      <c r="Z662" s="2"/>
      <c r="AA662" s="2"/>
    </row>
    <row r="663" spans="1:27" ht="23.25" customHeight="1" x14ac:dyDescent="0.35">
      <c r="A663" s="2"/>
      <c r="B663" s="2"/>
      <c r="C663" s="2"/>
      <c r="D663" s="2"/>
      <c r="E663" s="3"/>
      <c r="F663" s="2"/>
      <c r="G663" s="4"/>
      <c r="H663" s="5"/>
      <c r="I663" s="6"/>
      <c r="J663" s="7"/>
      <c r="K663" s="6"/>
      <c r="L663" s="6"/>
      <c r="M663" s="6"/>
      <c r="N663" s="58"/>
      <c r="O663" s="2"/>
      <c r="P663" s="2"/>
      <c r="Q663" s="2"/>
      <c r="R663" s="2"/>
      <c r="S663" s="2"/>
      <c r="T663" s="2"/>
      <c r="U663" s="2"/>
      <c r="V663" s="2"/>
      <c r="W663" s="2"/>
      <c r="X663" s="2"/>
      <c r="Y663" s="2"/>
      <c r="Z663" s="2"/>
      <c r="AA663" s="2"/>
    </row>
    <row r="664" spans="1:27" ht="23.25" customHeight="1" x14ac:dyDescent="0.35">
      <c r="A664" s="2"/>
      <c r="B664" s="2"/>
      <c r="C664" s="2"/>
      <c r="D664" s="2"/>
      <c r="E664" s="3"/>
      <c r="F664" s="2"/>
      <c r="G664" s="4"/>
      <c r="H664" s="5"/>
      <c r="I664" s="6"/>
      <c r="J664" s="7"/>
      <c r="K664" s="6"/>
      <c r="L664" s="6"/>
      <c r="M664" s="6"/>
      <c r="N664" s="58"/>
      <c r="O664" s="2"/>
      <c r="P664" s="2"/>
      <c r="Q664" s="2"/>
      <c r="R664" s="2"/>
      <c r="S664" s="2"/>
      <c r="T664" s="2"/>
      <c r="U664" s="2"/>
      <c r="V664" s="2"/>
      <c r="W664" s="2"/>
      <c r="X664" s="2"/>
      <c r="Y664" s="2"/>
      <c r="Z664" s="2"/>
      <c r="AA664" s="2"/>
    </row>
    <row r="665" spans="1:27" ht="23.25" customHeight="1" x14ac:dyDescent="0.35">
      <c r="A665" s="2"/>
      <c r="B665" s="2"/>
      <c r="C665" s="2"/>
      <c r="D665" s="2"/>
      <c r="E665" s="3"/>
      <c r="F665" s="2"/>
      <c r="G665" s="4"/>
      <c r="H665" s="5"/>
      <c r="I665" s="6"/>
      <c r="J665" s="7"/>
      <c r="K665" s="6"/>
      <c r="L665" s="6"/>
      <c r="M665" s="6"/>
      <c r="N665" s="58"/>
      <c r="O665" s="2"/>
      <c r="P665" s="2"/>
      <c r="Q665" s="2"/>
      <c r="R665" s="2"/>
      <c r="S665" s="2"/>
      <c r="T665" s="2"/>
      <c r="U665" s="2"/>
      <c r="V665" s="2"/>
      <c r="W665" s="2"/>
      <c r="X665" s="2"/>
      <c r="Y665" s="2"/>
      <c r="Z665" s="2"/>
      <c r="AA665" s="2"/>
    </row>
    <row r="666" spans="1:27" ht="23.25" customHeight="1" x14ac:dyDescent="0.35">
      <c r="A666" s="2"/>
      <c r="B666" s="2"/>
      <c r="C666" s="2"/>
      <c r="D666" s="2"/>
      <c r="E666" s="3"/>
      <c r="F666" s="2"/>
      <c r="G666" s="4"/>
      <c r="H666" s="5"/>
      <c r="I666" s="6"/>
      <c r="J666" s="7"/>
      <c r="K666" s="6"/>
      <c r="L666" s="6"/>
      <c r="M666" s="6"/>
      <c r="N666" s="58"/>
      <c r="O666" s="2"/>
      <c r="P666" s="2"/>
      <c r="Q666" s="2"/>
      <c r="R666" s="2"/>
      <c r="S666" s="2"/>
      <c r="T666" s="2"/>
      <c r="U666" s="2"/>
      <c r="V666" s="2"/>
      <c r="W666" s="2"/>
      <c r="X666" s="2"/>
      <c r="Y666" s="2"/>
      <c r="Z666" s="2"/>
      <c r="AA666" s="2"/>
    </row>
    <row r="667" spans="1:27" ht="23.25" customHeight="1" x14ac:dyDescent="0.35">
      <c r="A667" s="2"/>
      <c r="B667" s="2"/>
      <c r="C667" s="2"/>
      <c r="D667" s="2"/>
      <c r="E667" s="3"/>
      <c r="F667" s="2"/>
      <c r="G667" s="4"/>
      <c r="H667" s="5"/>
      <c r="I667" s="6"/>
      <c r="J667" s="7"/>
      <c r="K667" s="6"/>
      <c r="L667" s="6"/>
      <c r="M667" s="6"/>
      <c r="N667" s="58"/>
      <c r="O667" s="2"/>
      <c r="P667" s="2"/>
      <c r="Q667" s="2"/>
      <c r="R667" s="2"/>
      <c r="S667" s="2"/>
      <c r="T667" s="2"/>
      <c r="U667" s="2"/>
      <c r="V667" s="2"/>
      <c r="W667" s="2"/>
      <c r="X667" s="2"/>
      <c r="Y667" s="2"/>
      <c r="Z667" s="2"/>
      <c r="AA667" s="2"/>
    </row>
    <row r="668" spans="1:27" ht="23.25" customHeight="1" x14ac:dyDescent="0.35">
      <c r="A668" s="2"/>
      <c r="B668" s="2"/>
      <c r="C668" s="2"/>
      <c r="D668" s="2"/>
      <c r="E668" s="3"/>
      <c r="F668" s="2"/>
      <c r="G668" s="4"/>
      <c r="H668" s="5"/>
      <c r="I668" s="6"/>
      <c r="J668" s="7"/>
      <c r="K668" s="6"/>
      <c r="L668" s="6"/>
      <c r="M668" s="6"/>
      <c r="N668" s="58"/>
      <c r="O668" s="2"/>
      <c r="P668" s="2"/>
      <c r="Q668" s="2"/>
      <c r="R668" s="2"/>
      <c r="S668" s="2"/>
      <c r="T668" s="2"/>
      <c r="U668" s="2"/>
      <c r="V668" s="2"/>
      <c r="W668" s="2"/>
      <c r="X668" s="2"/>
      <c r="Y668" s="2"/>
      <c r="Z668" s="2"/>
      <c r="AA668" s="2"/>
    </row>
    <row r="669" spans="1:27" ht="23.25" customHeight="1" x14ac:dyDescent="0.35">
      <c r="A669" s="2"/>
      <c r="B669" s="2"/>
      <c r="C669" s="2"/>
      <c r="D669" s="2"/>
      <c r="E669" s="3"/>
      <c r="F669" s="2"/>
      <c r="G669" s="4"/>
      <c r="H669" s="5"/>
      <c r="I669" s="6"/>
      <c r="J669" s="7"/>
      <c r="K669" s="6"/>
      <c r="L669" s="6"/>
      <c r="M669" s="6"/>
      <c r="N669" s="58"/>
      <c r="O669" s="2"/>
      <c r="P669" s="2"/>
      <c r="Q669" s="2"/>
      <c r="R669" s="2"/>
      <c r="S669" s="2"/>
      <c r="T669" s="2"/>
      <c r="U669" s="2"/>
      <c r="V669" s="2"/>
      <c r="W669" s="2"/>
      <c r="X669" s="2"/>
      <c r="Y669" s="2"/>
      <c r="Z669" s="2"/>
      <c r="AA669" s="2"/>
    </row>
    <row r="670" spans="1:27" ht="23.25" customHeight="1" x14ac:dyDescent="0.35">
      <c r="A670" s="2"/>
      <c r="B670" s="2"/>
      <c r="C670" s="2"/>
      <c r="D670" s="2"/>
      <c r="E670" s="3"/>
      <c r="F670" s="2"/>
      <c r="G670" s="4"/>
      <c r="H670" s="5"/>
      <c r="I670" s="6"/>
      <c r="J670" s="7"/>
      <c r="K670" s="6"/>
      <c r="L670" s="6"/>
      <c r="M670" s="6"/>
      <c r="N670" s="58"/>
      <c r="O670" s="2"/>
      <c r="P670" s="2"/>
      <c r="Q670" s="2"/>
      <c r="R670" s="2"/>
      <c r="S670" s="2"/>
      <c r="T670" s="2"/>
      <c r="U670" s="2"/>
      <c r="V670" s="2"/>
      <c r="W670" s="2"/>
      <c r="X670" s="2"/>
      <c r="Y670" s="2"/>
      <c r="Z670" s="2"/>
      <c r="AA670" s="2"/>
    </row>
    <row r="671" spans="1:27" ht="23.25" customHeight="1" x14ac:dyDescent="0.35">
      <c r="A671" s="2"/>
      <c r="B671" s="2"/>
      <c r="C671" s="2"/>
      <c r="D671" s="2"/>
      <c r="E671" s="3"/>
      <c r="F671" s="2"/>
      <c r="G671" s="4"/>
      <c r="H671" s="5"/>
      <c r="I671" s="6"/>
      <c r="J671" s="7"/>
      <c r="K671" s="6"/>
      <c r="L671" s="6"/>
      <c r="M671" s="6"/>
      <c r="N671" s="58"/>
      <c r="O671" s="2"/>
      <c r="P671" s="2"/>
      <c r="Q671" s="2"/>
      <c r="R671" s="2"/>
      <c r="S671" s="2"/>
      <c r="T671" s="2"/>
      <c r="U671" s="2"/>
      <c r="V671" s="2"/>
      <c r="W671" s="2"/>
      <c r="X671" s="2"/>
      <c r="Y671" s="2"/>
      <c r="Z671" s="2"/>
      <c r="AA671" s="2"/>
    </row>
    <row r="672" spans="1:27" ht="23.25" customHeight="1" x14ac:dyDescent="0.35">
      <c r="A672" s="2"/>
      <c r="B672" s="2"/>
      <c r="C672" s="2"/>
      <c r="D672" s="2"/>
      <c r="E672" s="3"/>
      <c r="F672" s="2"/>
      <c r="G672" s="4"/>
      <c r="H672" s="5"/>
      <c r="I672" s="6"/>
      <c r="J672" s="7"/>
      <c r="K672" s="6"/>
      <c r="L672" s="6"/>
      <c r="M672" s="6"/>
      <c r="N672" s="58"/>
      <c r="O672" s="2"/>
      <c r="P672" s="2"/>
      <c r="Q672" s="2"/>
      <c r="R672" s="2"/>
      <c r="S672" s="2"/>
      <c r="T672" s="2"/>
      <c r="U672" s="2"/>
      <c r="V672" s="2"/>
      <c r="W672" s="2"/>
      <c r="X672" s="2"/>
      <c r="Y672" s="2"/>
      <c r="Z672" s="2"/>
      <c r="AA672" s="2"/>
    </row>
    <row r="673" spans="1:27" ht="23.25" customHeight="1" x14ac:dyDescent="0.35">
      <c r="A673" s="2"/>
      <c r="B673" s="2"/>
      <c r="C673" s="2"/>
      <c r="D673" s="2"/>
      <c r="E673" s="3"/>
      <c r="F673" s="2"/>
      <c r="G673" s="4"/>
      <c r="H673" s="5"/>
      <c r="I673" s="6"/>
      <c r="J673" s="7"/>
      <c r="K673" s="6"/>
      <c r="L673" s="6"/>
      <c r="M673" s="6"/>
      <c r="N673" s="58"/>
      <c r="O673" s="2"/>
      <c r="P673" s="2"/>
      <c r="Q673" s="2"/>
      <c r="R673" s="2"/>
      <c r="S673" s="2"/>
      <c r="T673" s="2"/>
      <c r="U673" s="2"/>
      <c r="V673" s="2"/>
      <c r="W673" s="2"/>
      <c r="X673" s="2"/>
      <c r="Y673" s="2"/>
      <c r="Z673" s="2"/>
      <c r="AA673" s="2"/>
    </row>
    <row r="674" spans="1:27" ht="23.25" customHeight="1" x14ac:dyDescent="0.35">
      <c r="A674" s="2"/>
      <c r="B674" s="2"/>
      <c r="C674" s="2"/>
      <c r="D674" s="2"/>
      <c r="E674" s="3"/>
      <c r="F674" s="2"/>
      <c r="G674" s="4"/>
      <c r="H674" s="5"/>
      <c r="I674" s="6"/>
      <c r="J674" s="7"/>
      <c r="K674" s="6"/>
      <c r="L674" s="6"/>
      <c r="M674" s="6"/>
      <c r="N674" s="58"/>
      <c r="O674" s="2"/>
      <c r="P674" s="2"/>
      <c r="Q674" s="2"/>
      <c r="R674" s="2"/>
      <c r="S674" s="2"/>
      <c r="T674" s="2"/>
      <c r="U674" s="2"/>
      <c r="V674" s="2"/>
      <c r="W674" s="2"/>
      <c r="X674" s="2"/>
      <c r="Y674" s="2"/>
      <c r="Z674" s="2"/>
      <c r="AA674" s="2"/>
    </row>
    <row r="675" spans="1:27" ht="23.25" customHeight="1" x14ac:dyDescent="0.35">
      <c r="A675" s="2"/>
      <c r="B675" s="2"/>
      <c r="C675" s="2"/>
      <c r="D675" s="2"/>
      <c r="E675" s="3"/>
      <c r="F675" s="2"/>
      <c r="G675" s="4"/>
      <c r="H675" s="5"/>
      <c r="I675" s="6"/>
      <c r="J675" s="7"/>
      <c r="K675" s="6"/>
      <c r="L675" s="6"/>
      <c r="M675" s="6"/>
      <c r="N675" s="58"/>
      <c r="O675" s="2"/>
      <c r="P675" s="2"/>
      <c r="Q675" s="2"/>
      <c r="R675" s="2"/>
      <c r="S675" s="2"/>
      <c r="T675" s="2"/>
      <c r="U675" s="2"/>
      <c r="V675" s="2"/>
      <c r="W675" s="2"/>
      <c r="X675" s="2"/>
      <c r="Y675" s="2"/>
      <c r="Z675" s="2"/>
      <c r="AA675" s="2"/>
    </row>
    <row r="676" spans="1:27" ht="23.25" customHeight="1" x14ac:dyDescent="0.35">
      <c r="A676" s="2"/>
      <c r="B676" s="2"/>
      <c r="C676" s="2"/>
      <c r="D676" s="2"/>
      <c r="E676" s="3"/>
      <c r="F676" s="2"/>
      <c r="G676" s="4"/>
      <c r="H676" s="5"/>
      <c r="I676" s="6"/>
      <c r="J676" s="7"/>
      <c r="K676" s="6"/>
      <c r="L676" s="6"/>
      <c r="M676" s="6"/>
      <c r="N676" s="58"/>
      <c r="O676" s="2"/>
      <c r="P676" s="2"/>
      <c r="Q676" s="2"/>
      <c r="R676" s="2"/>
      <c r="S676" s="2"/>
      <c r="T676" s="2"/>
      <c r="U676" s="2"/>
      <c r="V676" s="2"/>
      <c r="W676" s="2"/>
      <c r="X676" s="2"/>
      <c r="Y676" s="2"/>
      <c r="Z676" s="2"/>
      <c r="AA676" s="2"/>
    </row>
    <row r="677" spans="1:27" ht="23.25" customHeight="1" x14ac:dyDescent="0.35">
      <c r="A677" s="2"/>
      <c r="B677" s="2"/>
      <c r="C677" s="2"/>
      <c r="D677" s="2"/>
      <c r="E677" s="3"/>
      <c r="F677" s="2"/>
      <c r="G677" s="4"/>
      <c r="H677" s="5"/>
      <c r="I677" s="6"/>
      <c r="J677" s="7"/>
      <c r="K677" s="6"/>
      <c r="L677" s="6"/>
      <c r="M677" s="6"/>
      <c r="N677" s="58"/>
      <c r="O677" s="2"/>
      <c r="P677" s="2"/>
      <c r="Q677" s="2"/>
      <c r="R677" s="2"/>
      <c r="S677" s="2"/>
      <c r="T677" s="2"/>
      <c r="U677" s="2"/>
      <c r="V677" s="2"/>
      <c r="W677" s="2"/>
      <c r="X677" s="2"/>
      <c r="Y677" s="2"/>
      <c r="Z677" s="2"/>
      <c r="AA677" s="2"/>
    </row>
    <row r="678" spans="1:27" ht="23.25" customHeight="1" x14ac:dyDescent="0.35">
      <c r="A678" s="2"/>
      <c r="B678" s="2"/>
      <c r="C678" s="2"/>
      <c r="D678" s="2"/>
      <c r="E678" s="3"/>
      <c r="F678" s="2"/>
      <c r="G678" s="4"/>
      <c r="H678" s="5"/>
      <c r="I678" s="6"/>
      <c r="J678" s="7"/>
      <c r="K678" s="6"/>
      <c r="L678" s="6"/>
      <c r="M678" s="6"/>
      <c r="N678" s="58"/>
      <c r="O678" s="2"/>
      <c r="P678" s="2"/>
      <c r="Q678" s="2"/>
      <c r="R678" s="2"/>
      <c r="S678" s="2"/>
      <c r="T678" s="2"/>
      <c r="U678" s="2"/>
      <c r="V678" s="2"/>
      <c r="W678" s="2"/>
      <c r="X678" s="2"/>
      <c r="Y678" s="2"/>
      <c r="Z678" s="2"/>
      <c r="AA678" s="2"/>
    </row>
    <row r="679" spans="1:27" ht="23.25" customHeight="1" x14ac:dyDescent="0.35">
      <c r="A679" s="2"/>
      <c r="B679" s="2"/>
      <c r="C679" s="2"/>
      <c r="D679" s="2"/>
      <c r="E679" s="3"/>
      <c r="F679" s="2"/>
      <c r="G679" s="4"/>
      <c r="H679" s="5"/>
      <c r="I679" s="6"/>
      <c r="J679" s="7"/>
      <c r="K679" s="6"/>
      <c r="L679" s="6"/>
      <c r="M679" s="6"/>
      <c r="N679" s="58"/>
      <c r="O679" s="2"/>
      <c r="P679" s="2"/>
      <c r="Q679" s="2"/>
      <c r="R679" s="2"/>
      <c r="S679" s="2"/>
      <c r="T679" s="2"/>
      <c r="U679" s="2"/>
      <c r="V679" s="2"/>
      <c r="W679" s="2"/>
      <c r="X679" s="2"/>
      <c r="Y679" s="2"/>
      <c r="Z679" s="2"/>
      <c r="AA679" s="2"/>
    </row>
    <row r="680" spans="1:27" ht="23.25" customHeight="1" x14ac:dyDescent="0.35">
      <c r="A680" s="2"/>
      <c r="B680" s="2"/>
      <c r="C680" s="2"/>
      <c r="D680" s="2"/>
      <c r="E680" s="3"/>
      <c r="F680" s="2"/>
      <c r="G680" s="4"/>
      <c r="H680" s="5"/>
      <c r="I680" s="6"/>
      <c r="J680" s="7"/>
      <c r="K680" s="6"/>
      <c r="L680" s="6"/>
      <c r="M680" s="6"/>
      <c r="N680" s="58"/>
      <c r="O680" s="2"/>
      <c r="P680" s="2"/>
      <c r="Q680" s="2"/>
      <c r="R680" s="2"/>
      <c r="S680" s="2"/>
      <c r="T680" s="2"/>
      <c r="U680" s="2"/>
      <c r="V680" s="2"/>
      <c r="W680" s="2"/>
      <c r="X680" s="2"/>
      <c r="Y680" s="2"/>
      <c r="Z680" s="2"/>
      <c r="AA680" s="2"/>
    </row>
    <row r="681" spans="1:27" ht="23.25" customHeight="1" x14ac:dyDescent="0.35">
      <c r="A681" s="2"/>
      <c r="B681" s="2"/>
      <c r="C681" s="2"/>
      <c r="D681" s="2"/>
      <c r="E681" s="3"/>
      <c r="F681" s="2"/>
      <c r="G681" s="4"/>
      <c r="H681" s="5"/>
      <c r="I681" s="6"/>
      <c r="J681" s="7"/>
      <c r="K681" s="6"/>
      <c r="L681" s="6"/>
      <c r="M681" s="6"/>
      <c r="N681" s="58"/>
      <c r="O681" s="2"/>
      <c r="P681" s="2"/>
      <c r="Q681" s="2"/>
      <c r="R681" s="2"/>
      <c r="S681" s="2"/>
      <c r="T681" s="2"/>
      <c r="U681" s="2"/>
      <c r="V681" s="2"/>
      <c r="W681" s="2"/>
      <c r="X681" s="2"/>
      <c r="Y681" s="2"/>
      <c r="Z681" s="2"/>
      <c r="AA681" s="2"/>
    </row>
    <row r="682" spans="1:27" ht="23.25" customHeight="1" x14ac:dyDescent="0.35">
      <c r="A682" s="2"/>
      <c r="B682" s="2"/>
      <c r="C682" s="2"/>
      <c r="D682" s="2"/>
      <c r="E682" s="3"/>
      <c r="F682" s="2"/>
      <c r="G682" s="4"/>
      <c r="H682" s="5"/>
      <c r="I682" s="6"/>
      <c r="J682" s="7"/>
      <c r="K682" s="6"/>
      <c r="L682" s="6"/>
      <c r="M682" s="6"/>
      <c r="N682" s="58"/>
      <c r="O682" s="2"/>
      <c r="P682" s="2"/>
      <c r="Q682" s="2"/>
      <c r="R682" s="2"/>
      <c r="S682" s="2"/>
      <c r="T682" s="2"/>
      <c r="U682" s="2"/>
      <c r="V682" s="2"/>
      <c r="W682" s="2"/>
      <c r="X682" s="2"/>
      <c r="Y682" s="2"/>
      <c r="Z682" s="2"/>
      <c r="AA682" s="2"/>
    </row>
    <row r="683" spans="1:27" ht="23.25" customHeight="1" x14ac:dyDescent="0.35">
      <c r="A683" s="2"/>
      <c r="B683" s="2"/>
      <c r="C683" s="2"/>
      <c r="D683" s="2"/>
      <c r="E683" s="3"/>
      <c r="F683" s="2"/>
      <c r="G683" s="4"/>
      <c r="H683" s="5"/>
      <c r="I683" s="6"/>
      <c r="J683" s="7"/>
      <c r="K683" s="6"/>
      <c r="L683" s="6"/>
      <c r="M683" s="6"/>
      <c r="N683" s="58"/>
      <c r="O683" s="2"/>
      <c r="P683" s="2"/>
      <c r="Q683" s="2"/>
      <c r="R683" s="2"/>
      <c r="S683" s="2"/>
      <c r="T683" s="2"/>
      <c r="U683" s="2"/>
      <c r="V683" s="2"/>
      <c r="W683" s="2"/>
      <c r="X683" s="2"/>
      <c r="Y683" s="2"/>
      <c r="Z683" s="2"/>
      <c r="AA683" s="2"/>
    </row>
    <row r="684" spans="1:27" ht="23.25" customHeight="1" x14ac:dyDescent="0.35">
      <c r="A684" s="2"/>
      <c r="B684" s="2"/>
      <c r="C684" s="2"/>
      <c r="D684" s="2"/>
      <c r="E684" s="3"/>
      <c r="F684" s="2"/>
      <c r="G684" s="4"/>
      <c r="H684" s="5"/>
      <c r="I684" s="6"/>
      <c r="J684" s="7"/>
      <c r="K684" s="6"/>
      <c r="L684" s="6"/>
      <c r="M684" s="6"/>
      <c r="N684" s="58"/>
      <c r="O684" s="2"/>
      <c r="P684" s="2"/>
      <c r="Q684" s="2"/>
      <c r="R684" s="2"/>
      <c r="S684" s="2"/>
      <c r="T684" s="2"/>
      <c r="U684" s="2"/>
      <c r="V684" s="2"/>
      <c r="W684" s="2"/>
      <c r="X684" s="2"/>
      <c r="Y684" s="2"/>
      <c r="Z684" s="2"/>
      <c r="AA684" s="2"/>
    </row>
    <row r="685" spans="1:27" ht="23.25" customHeight="1" x14ac:dyDescent="0.35">
      <c r="A685" s="2"/>
      <c r="B685" s="2"/>
      <c r="C685" s="2"/>
      <c r="D685" s="2"/>
      <c r="E685" s="3"/>
      <c r="F685" s="2"/>
      <c r="G685" s="4"/>
      <c r="H685" s="5"/>
      <c r="I685" s="6"/>
      <c r="J685" s="7"/>
      <c r="K685" s="6"/>
      <c r="L685" s="6"/>
      <c r="M685" s="6"/>
      <c r="N685" s="58"/>
      <c r="O685" s="2"/>
      <c r="P685" s="2"/>
      <c r="Q685" s="2"/>
      <c r="R685" s="2"/>
      <c r="S685" s="2"/>
      <c r="T685" s="2"/>
      <c r="U685" s="2"/>
      <c r="V685" s="2"/>
      <c r="W685" s="2"/>
      <c r="X685" s="2"/>
      <c r="Y685" s="2"/>
      <c r="Z685" s="2"/>
      <c r="AA685" s="2"/>
    </row>
    <row r="686" spans="1:27" ht="23.25" customHeight="1" x14ac:dyDescent="0.35">
      <c r="A686" s="2"/>
      <c r="B686" s="2"/>
      <c r="C686" s="2"/>
      <c r="D686" s="2"/>
      <c r="E686" s="3"/>
      <c r="F686" s="2"/>
      <c r="G686" s="4"/>
      <c r="H686" s="5"/>
      <c r="I686" s="6"/>
      <c r="J686" s="7"/>
      <c r="K686" s="6"/>
      <c r="L686" s="6"/>
      <c r="M686" s="6"/>
      <c r="N686" s="58"/>
      <c r="O686" s="2"/>
      <c r="P686" s="2"/>
      <c r="Q686" s="2"/>
      <c r="R686" s="2"/>
      <c r="S686" s="2"/>
      <c r="T686" s="2"/>
      <c r="U686" s="2"/>
      <c r="V686" s="2"/>
      <c r="W686" s="2"/>
      <c r="X686" s="2"/>
      <c r="Y686" s="2"/>
      <c r="Z686" s="2"/>
      <c r="AA686" s="2"/>
    </row>
    <row r="687" spans="1:27" ht="23.25" customHeight="1" x14ac:dyDescent="0.35">
      <c r="A687" s="2"/>
      <c r="B687" s="2"/>
      <c r="C687" s="2"/>
      <c r="D687" s="2"/>
      <c r="E687" s="3"/>
      <c r="F687" s="2"/>
      <c r="G687" s="4"/>
      <c r="H687" s="5"/>
      <c r="I687" s="6"/>
      <c r="J687" s="7"/>
      <c r="K687" s="6"/>
      <c r="L687" s="6"/>
      <c r="M687" s="6"/>
      <c r="N687" s="58"/>
      <c r="O687" s="2"/>
      <c r="P687" s="2"/>
      <c r="Q687" s="2"/>
      <c r="R687" s="2"/>
      <c r="S687" s="2"/>
      <c r="T687" s="2"/>
      <c r="U687" s="2"/>
      <c r="V687" s="2"/>
      <c r="W687" s="2"/>
      <c r="X687" s="2"/>
      <c r="Y687" s="2"/>
      <c r="Z687" s="2"/>
      <c r="AA687" s="2"/>
    </row>
    <row r="688" spans="1:27" ht="23.25" customHeight="1" x14ac:dyDescent="0.35">
      <c r="A688" s="2"/>
      <c r="B688" s="2"/>
      <c r="C688" s="2"/>
      <c r="D688" s="2"/>
      <c r="E688" s="3"/>
      <c r="F688" s="2"/>
      <c r="G688" s="4"/>
      <c r="H688" s="5"/>
      <c r="I688" s="6"/>
      <c r="J688" s="7"/>
      <c r="K688" s="6"/>
      <c r="L688" s="6"/>
      <c r="M688" s="6"/>
      <c r="N688" s="58"/>
      <c r="O688" s="2"/>
      <c r="P688" s="2"/>
      <c r="Q688" s="2"/>
      <c r="R688" s="2"/>
      <c r="S688" s="2"/>
      <c r="T688" s="2"/>
      <c r="U688" s="2"/>
      <c r="V688" s="2"/>
      <c r="W688" s="2"/>
      <c r="X688" s="2"/>
      <c r="Y688" s="2"/>
      <c r="Z688" s="2"/>
      <c r="AA688" s="2"/>
    </row>
    <row r="689" spans="1:27" ht="23.25" customHeight="1" x14ac:dyDescent="0.35">
      <c r="A689" s="2"/>
      <c r="B689" s="2"/>
      <c r="C689" s="2"/>
      <c r="D689" s="2"/>
      <c r="E689" s="3"/>
      <c r="F689" s="2"/>
      <c r="G689" s="4"/>
      <c r="H689" s="5"/>
      <c r="I689" s="6"/>
      <c r="J689" s="7"/>
      <c r="K689" s="6"/>
      <c r="L689" s="6"/>
      <c r="M689" s="6"/>
      <c r="N689" s="58"/>
      <c r="O689" s="2"/>
      <c r="P689" s="2"/>
      <c r="Q689" s="2"/>
      <c r="R689" s="2"/>
      <c r="S689" s="2"/>
      <c r="T689" s="2"/>
      <c r="U689" s="2"/>
      <c r="V689" s="2"/>
      <c r="W689" s="2"/>
      <c r="X689" s="2"/>
      <c r="Y689" s="2"/>
      <c r="Z689" s="2"/>
      <c r="AA689" s="2"/>
    </row>
    <row r="690" spans="1:27" ht="23.25" customHeight="1" x14ac:dyDescent="0.35">
      <c r="A690" s="2"/>
      <c r="B690" s="2"/>
      <c r="C690" s="2"/>
      <c r="D690" s="2"/>
      <c r="E690" s="3"/>
      <c r="F690" s="2"/>
      <c r="G690" s="4"/>
      <c r="H690" s="5"/>
      <c r="I690" s="6"/>
      <c r="J690" s="7"/>
      <c r="K690" s="6"/>
      <c r="L690" s="6"/>
      <c r="M690" s="6"/>
      <c r="N690" s="58"/>
      <c r="O690" s="2"/>
      <c r="P690" s="2"/>
      <c r="Q690" s="2"/>
      <c r="R690" s="2"/>
      <c r="S690" s="2"/>
      <c r="T690" s="2"/>
      <c r="U690" s="2"/>
      <c r="V690" s="2"/>
      <c r="W690" s="2"/>
      <c r="X690" s="2"/>
      <c r="Y690" s="2"/>
      <c r="Z690" s="2"/>
      <c r="AA690" s="2"/>
    </row>
    <row r="691" spans="1:27" ht="23.25" customHeight="1" x14ac:dyDescent="0.35">
      <c r="A691" s="2"/>
      <c r="B691" s="2"/>
      <c r="C691" s="2"/>
      <c r="D691" s="2"/>
      <c r="E691" s="3"/>
      <c r="F691" s="2"/>
      <c r="G691" s="4"/>
      <c r="H691" s="5"/>
      <c r="I691" s="6"/>
      <c r="J691" s="7"/>
      <c r="K691" s="6"/>
      <c r="L691" s="6"/>
      <c r="M691" s="6"/>
      <c r="N691" s="58"/>
      <c r="O691" s="2"/>
      <c r="P691" s="2"/>
      <c r="Q691" s="2"/>
      <c r="R691" s="2"/>
      <c r="S691" s="2"/>
      <c r="T691" s="2"/>
      <c r="U691" s="2"/>
      <c r="V691" s="2"/>
      <c r="W691" s="2"/>
      <c r="X691" s="2"/>
      <c r="Y691" s="2"/>
      <c r="Z691" s="2"/>
      <c r="AA691" s="2"/>
    </row>
    <row r="692" spans="1:27" ht="23.25" customHeight="1" x14ac:dyDescent="0.35">
      <c r="A692" s="2"/>
      <c r="B692" s="2"/>
      <c r="C692" s="2"/>
      <c r="D692" s="2"/>
      <c r="E692" s="3"/>
      <c r="F692" s="2"/>
      <c r="G692" s="4"/>
      <c r="H692" s="5"/>
      <c r="I692" s="6"/>
      <c r="J692" s="7"/>
      <c r="K692" s="6"/>
      <c r="L692" s="6"/>
      <c r="M692" s="6"/>
      <c r="N692" s="58"/>
      <c r="O692" s="2"/>
      <c r="P692" s="2"/>
      <c r="Q692" s="2"/>
      <c r="R692" s="2"/>
      <c r="S692" s="2"/>
      <c r="T692" s="2"/>
      <c r="U692" s="2"/>
      <c r="V692" s="2"/>
      <c r="W692" s="2"/>
      <c r="X692" s="2"/>
      <c r="Y692" s="2"/>
      <c r="Z692" s="2"/>
      <c r="AA692" s="2"/>
    </row>
    <row r="693" spans="1:27" ht="23.25" customHeight="1" x14ac:dyDescent="0.35">
      <c r="A693" s="2"/>
      <c r="B693" s="2"/>
      <c r="C693" s="2"/>
      <c r="D693" s="2"/>
      <c r="E693" s="3"/>
      <c r="F693" s="2"/>
      <c r="G693" s="4"/>
      <c r="H693" s="5"/>
      <c r="I693" s="6"/>
      <c r="J693" s="7"/>
      <c r="K693" s="6"/>
      <c r="L693" s="6"/>
      <c r="M693" s="6"/>
      <c r="N693" s="58"/>
      <c r="O693" s="2"/>
      <c r="P693" s="2"/>
      <c r="Q693" s="2"/>
      <c r="R693" s="2"/>
      <c r="S693" s="2"/>
      <c r="T693" s="2"/>
      <c r="U693" s="2"/>
      <c r="V693" s="2"/>
      <c r="W693" s="2"/>
      <c r="X693" s="2"/>
      <c r="Y693" s="2"/>
      <c r="Z693" s="2"/>
      <c r="AA693" s="2"/>
    </row>
    <row r="694" spans="1:27" ht="23.25" customHeight="1" x14ac:dyDescent="0.35">
      <c r="A694" s="2"/>
      <c r="B694" s="2"/>
      <c r="C694" s="2"/>
      <c r="D694" s="2"/>
      <c r="E694" s="3"/>
      <c r="F694" s="2"/>
      <c r="G694" s="4"/>
      <c r="H694" s="5"/>
      <c r="I694" s="6"/>
      <c r="J694" s="7"/>
      <c r="K694" s="6"/>
      <c r="L694" s="6"/>
      <c r="M694" s="6"/>
      <c r="N694" s="58"/>
      <c r="O694" s="2"/>
      <c r="P694" s="2"/>
      <c r="Q694" s="2"/>
      <c r="R694" s="2"/>
      <c r="S694" s="2"/>
      <c r="T694" s="2"/>
      <c r="U694" s="2"/>
      <c r="V694" s="2"/>
      <c r="W694" s="2"/>
      <c r="X694" s="2"/>
      <c r="Y694" s="2"/>
      <c r="Z694" s="2"/>
      <c r="AA694" s="2"/>
    </row>
    <row r="695" spans="1:27" ht="23.25" customHeight="1" x14ac:dyDescent="0.35">
      <c r="A695" s="2"/>
      <c r="B695" s="2"/>
      <c r="C695" s="2"/>
      <c r="D695" s="2"/>
      <c r="E695" s="3"/>
      <c r="F695" s="2"/>
      <c r="G695" s="4"/>
      <c r="H695" s="5"/>
      <c r="I695" s="6"/>
      <c r="J695" s="7"/>
      <c r="K695" s="6"/>
      <c r="L695" s="6"/>
      <c r="M695" s="6"/>
      <c r="N695" s="58"/>
      <c r="O695" s="2"/>
      <c r="P695" s="2"/>
      <c r="Q695" s="2"/>
      <c r="R695" s="2"/>
      <c r="S695" s="2"/>
      <c r="T695" s="2"/>
      <c r="U695" s="2"/>
      <c r="V695" s="2"/>
      <c r="W695" s="2"/>
      <c r="X695" s="2"/>
      <c r="Y695" s="2"/>
      <c r="Z695" s="2"/>
      <c r="AA695" s="2"/>
    </row>
    <row r="696" spans="1:27" ht="23.25" customHeight="1" x14ac:dyDescent="0.35">
      <c r="A696" s="2"/>
      <c r="B696" s="2"/>
      <c r="C696" s="2"/>
      <c r="D696" s="2"/>
      <c r="E696" s="3"/>
      <c r="F696" s="2"/>
      <c r="G696" s="4"/>
      <c r="H696" s="5"/>
      <c r="I696" s="6"/>
      <c r="J696" s="7"/>
      <c r="K696" s="6"/>
      <c r="L696" s="6"/>
      <c r="M696" s="6"/>
      <c r="N696" s="58"/>
      <c r="O696" s="2"/>
      <c r="P696" s="2"/>
      <c r="Q696" s="2"/>
      <c r="R696" s="2"/>
      <c r="S696" s="2"/>
      <c r="T696" s="2"/>
      <c r="U696" s="2"/>
      <c r="V696" s="2"/>
      <c r="W696" s="2"/>
      <c r="X696" s="2"/>
      <c r="Y696" s="2"/>
      <c r="Z696" s="2"/>
      <c r="AA696" s="2"/>
    </row>
    <row r="697" spans="1:27" ht="23.25" customHeight="1" x14ac:dyDescent="0.35">
      <c r="A697" s="2"/>
      <c r="B697" s="2"/>
      <c r="C697" s="2"/>
      <c r="D697" s="2"/>
      <c r="E697" s="3"/>
      <c r="F697" s="2"/>
      <c r="G697" s="4"/>
      <c r="H697" s="5"/>
      <c r="I697" s="6"/>
      <c r="J697" s="7"/>
      <c r="K697" s="6"/>
      <c r="L697" s="6"/>
      <c r="M697" s="6"/>
      <c r="N697" s="58"/>
      <c r="O697" s="2"/>
      <c r="P697" s="2"/>
      <c r="Q697" s="2"/>
      <c r="R697" s="2"/>
      <c r="S697" s="2"/>
      <c r="T697" s="2"/>
      <c r="U697" s="2"/>
      <c r="V697" s="2"/>
      <c r="W697" s="2"/>
      <c r="X697" s="2"/>
      <c r="Y697" s="2"/>
      <c r="Z697" s="2"/>
      <c r="AA697" s="2"/>
    </row>
    <row r="698" spans="1:27" ht="23.25" customHeight="1" x14ac:dyDescent="0.35">
      <c r="A698" s="2"/>
      <c r="B698" s="2"/>
      <c r="C698" s="2"/>
      <c r="D698" s="2"/>
      <c r="E698" s="3"/>
      <c r="F698" s="2"/>
      <c r="G698" s="4"/>
      <c r="H698" s="5"/>
      <c r="I698" s="6"/>
      <c r="J698" s="7"/>
      <c r="K698" s="6"/>
      <c r="L698" s="6"/>
      <c r="M698" s="6"/>
      <c r="N698" s="58"/>
      <c r="O698" s="2"/>
      <c r="P698" s="2"/>
      <c r="Q698" s="2"/>
      <c r="R698" s="2"/>
      <c r="S698" s="2"/>
      <c r="T698" s="2"/>
      <c r="U698" s="2"/>
      <c r="V698" s="2"/>
      <c r="W698" s="2"/>
      <c r="X698" s="2"/>
      <c r="Y698" s="2"/>
      <c r="Z698" s="2"/>
      <c r="AA698" s="2"/>
    </row>
    <row r="699" spans="1:27" ht="23.25" customHeight="1" x14ac:dyDescent="0.35">
      <c r="A699" s="2"/>
      <c r="B699" s="2"/>
      <c r="C699" s="2"/>
      <c r="D699" s="2"/>
      <c r="E699" s="3"/>
      <c r="F699" s="2"/>
      <c r="G699" s="4"/>
      <c r="H699" s="5"/>
      <c r="I699" s="6"/>
      <c r="J699" s="7"/>
      <c r="K699" s="6"/>
      <c r="L699" s="6"/>
      <c r="M699" s="6"/>
      <c r="N699" s="58"/>
      <c r="O699" s="2"/>
      <c r="P699" s="2"/>
      <c r="Q699" s="2"/>
      <c r="R699" s="2"/>
      <c r="S699" s="2"/>
      <c r="T699" s="2"/>
      <c r="U699" s="2"/>
      <c r="V699" s="2"/>
      <c r="W699" s="2"/>
      <c r="X699" s="2"/>
      <c r="Y699" s="2"/>
      <c r="Z699" s="2"/>
      <c r="AA699" s="2"/>
    </row>
    <row r="700" spans="1:27" ht="23.25" customHeight="1" x14ac:dyDescent="0.35">
      <c r="A700" s="2"/>
      <c r="B700" s="2"/>
      <c r="C700" s="2"/>
      <c r="D700" s="2"/>
      <c r="E700" s="3"/>
      <c r="F700" s="2"/>
      <c r="G700" s="4"/>
      <c r="H700" s="5"/>
      <c r="I700" s="6"/>
      <c r="J700" s="7"/>
      <c r="K700" s="6"/>
      <c r="L700" s="6"/>
      <c r="M700" s="6"/>
      <c r="N700" s="58"/>
      <c r="O700" s="2"/>
      <c r="P700" s="2"/>
      <c r="Q700" s="2"/>
      <c r="R700" s="2"/>
      <c r="S700" s="2"/>
      <c r="T700" s="2"/>
      <c r="U700" s="2"/>
      <c r="V700" s="2"/>
      <c r="W700" s="2"/>
      <c r="X700" s="2"/>
      <c r="Y700" s="2"/>
      <c r="Z700" s="2"/>
      <c r="AA700" s="2"/>
    </row>
    <row r="701" spans="1:27" ht="23.25" customHeight="1" x14ac:dyDescent="0.35">
      <c r="A701" s="2"/>
      <c r="B701" s="2"/>
      <c r="C701" s="2"/>
      <c r="D701" s="2"/>
      <c r="E701" s="3"/>
      <c r="F701" s="2"/>
      <c r="G701" s="4"/>
      <c r="H701" s="5"/>
      <c r="I701" s="6"/>
      <c r="J701" s="7"/>
      <c r="K701" s="6"/>
      <c r="L701" s="6"/>
      <c r="M701" s="6"/>
      <c r="N701" s="58"/>
      <c r="O701" s="2"/>
      <c r="P701" s="2"/>
      <c r="Q701" s="2"/>
      <c r="R701" s="2"/>
      <c r="S701" s="2"/>
      <c r="T701" s="2"/>
      <c r="U701" s="2"/>
      <c r="V701" s="2"/>
      <c r="W701" s="2"/>
      <c r="X701" s="2"/>
      <c r="Y701" s="2"/>
      <c r="Z701" s="2"/>
      <c r="AA701" s="2"/>
    </row>
    <row r="702" spans="1:27" ht="23.25" customHeight="1" x14ac:dyDescent="0.35">
      <c r="A702" s="2"/>
      <c r="B702" s="2"/>
      <c r="C702" s="2"/>
      <c r="D702" s="2"/>
      <c r="E702" s="3"/>
      <c r="F702" s="2"/>
      <c r="G702" s="4"/>
      <c r="H702" s="5"/>
      <c r="I702" s="6"/>
      <c r="J702" s="7"/>
      <c r="K702" s="6"/>
      <c r="L702" s="6"/>
      <c r="M702" s="6"/>
      <c r="N702" s="58"/>
      <c r="O702" s="2"/>
      <c r="P702" s="2"/>
      <c r="Q702" s="2"/>
      <c r="R702" s="2"/>
      <c r="S702" s="2"/>
      <c r="T702" s="2"/>
      <c r="U702" s="2"/>
      <c r="V702" s="2"/>
      <c r="W702" s="2"/>
      <c r="X702" s="2"/>
      <c r="Y702" s="2"/>
      <c r="Z702" s="2"/>
      <c r="AA702" s="2"/>
    </row>
    <row r="703" spans="1:27" ht="23.25" customHeight="1" x14ac:dyDescent="0.35">
      <c r="A703" s="2"/>
      <c r="B703" s="2"/>
      <c r="C703" s="2"/>
      <c r="D703" s="2"/>
      <c r="E703" s="3"/>
      <c r="F703" s="2"/>
      <c r="G703" s="4"/>
      <c r="H703" s="5"/>
      <c r="I703" s="6"/>
      <c r="J703" s="7"/>
      <c r="K703" s="6"/>
      <c r="L703" s="6"/>
      <c r="M703" s="6"/>
      <c r="N703" s="58"/>
      <c r="O703" s="2"/>
      <c r="P703" s="2"/>
      <c r="Q703" s="2"/>
      <c r="R703" s="2"/>
      <c r="S703" s="2"/>
      <c r="T703" s="2"/>
      <c r="U703" s="2"/>
      <c r="V703" s="2"/>
      <c r="W703" s="2"/>
      <c r="X703" s="2"/>
      <c r="Y703" s="2"/>
      <c r="Z703" s="2"/>
      <c r="AA703" s="2"/>
    </row>
    <row r="704" spans="1:27" ht="23.25" customHeight="1" x14ac:dyDescent="0.35">
      <c r="A704" s="2"/>
      <c r="B704" s="2"/>
      <c r="C704" s="2"/>
      <c r="D704" s="2"/>
      <c r="E704" s="3"/>
      <c r="F704" s="2"/>
      <c r="G704" s="4"/>
      <c r="H704" s="5"/>
      <c r="I704" s="6"/>
      <c r="J704" s="7"/>
      <c r="K704" s="6"/>
      <c r="L704" s="6"/>
      <c r="M704" s="6"/>
      <c r="N704" s="58"/>
      <c r="O704" s="2"/>
      <c r="P704" s="2"/>
      <c r="Q704" s="2"/>
      <c r="R704" s="2"/>
      <c r="S704" s="2"/>
      <c r="T704" s="2"/>
      <c r="U704" s="2"/>
      <c r="V704" s="2"/>
      <c r="W704" s="2"/>
      <c r="X704" s="2"/>
      <c r="Y704" s="2"/>
      <c r="Z704" s="2"/>
      <c r="AA704" s="2"/>
    </row>
    <row r="705" spans="1:27" ht="23.25" customHeight="1" x14ac:dyDescent="0.35">
      <c r="A705" s="2"/>
      <c r="B705" s="2"/>
      <c r="C705" s="2"/>
      <c r="D705" s="2"/>
      <c r="E705" s="3"/>
      <c r="F705" s="2"/>
      <c r="G705" s="4"/>
      <c r="H705" s="5"/>
      <c r="I705" s="6"/>
      <c r="J705" s="7"/>
      <c r="K705" s="6"/>
      <c r="L705" s="6"/>
      <c r="M705" s="6"/>
      <c r="N705" s="58"/>
      <c r="O705" s="2"/>
      <c r="P705" s="2"/>
      <c r="Q705" s="2"/>
      <c r="R705" s="2"/>
      <c r="S705" s="2"/>
      <c r="T705" s="2"/>
      <c r="U705" s="2"/>
      <c r="V705" s="2"/>
      <c r="W705" s="2"/>
      <c r="X705" s="2"/>
      <c r="Y705" s="2"/>
      <c r="Z705" s="2"/>
      <c r="AA705" s="2"/>
    </row>
    <row r="706" spans="1:27" ht="23.25" customHeight="1" x14ac:dyDescent="0.35">
      <c r="A706" s="2"/>
      <c r="B706" s="2"/>
      <c r="C706" s="2"/>
      <c r="D706" s="2"/>
      <c r="E706" s="3"/>
      <c r="F706" s="2"/>
      <c r="G706" s="4"/>
      <c r="H706" s="5"/>
      <c r="I706" s="6"/>
      <c r="J706" s="7"/>
      <c r="K706" s="6"/>
      <c r="L706" s="6"/>
      <c r="M706" s="6"/>
      <c r="N706" s="58"/>
      <c r="O706" s="2"/>
      <c r="P706" s="2"/>
      <c r="Q706" s="2"/>
      <c r="R706" s="2"/>
      <c r="S706" s="2"/>
      <c r="T706" s="2"/>
      <c r="U706" s="2"/>
      <c r="V706" s="2"/>
      <c r="W706" s="2"/>
      <c r="X706" s="2"/>
      <c r="Y706" s="2"/>
      <c r="Z706" s="2"/>
      <c r="AA706" s="2"/>
    </row>
    <row r="707" spans="1:27" ht="23.25" customHeight="1" x14ac:dyDescent="0.35">
      <c r="A707" s="2"/>
      <c r="B707" s="2"/>
      <c r="C707" s="2"/>
      <c r="D707" s="2"/>
      <c r="E707" s="3"/>
      <c r="F707" s="2"/>
      <c r="G707" s="4"/>
      <c r="H707" s="5"/>
      <c r="I707" s="6"/>
      <c r="J707" s="7"/>
      <c r="K707" s="6"/>
      <c r="L707" s="6"/>
      <c r="M707" s="6"/>
      <c r="N707" s="58"/>
      <c r="O707" s="2"/>
      <c r="P707" s="2"/>
      <c r="Q707" s="2"/>
      <c r="R707" s="2"/>
      <c r="S707" s="2"/>
      <c r="T707" s="2"/>
      <c r="U707" s="2"/>
      <c r="V707" s="2"/>
      <c r="W707" s="2"/>
      <c r="X707" s="2"/>
      <c r="Y707" s="2"/>
      <c r="Z707" s="2"/>
      <c r="AA707" s="2"/>
    </row>
    <row r="708" spans="1:27" ht="23.25" customHeight="1" x14ac:dyDescent="0.35">
      <c r="A708" s="2"/>
      <c r="B708" s="2"/>
      <c r="C708" s="2"/>
      <c r="D708" s="2"/>
      <c r="E708" s="3"/>
      <c r="F708" s="2"/>
      <c r="G708" s="4"/>
      <c r="H708" s="5"/>
      <c r="I708" s="6"/>
      <c r="J708" s="7"/>
      <c r="K708" s="6"/>
      <c r="L708" s="6"/>
      <c r="M708" s="6"/>
      <c r="N708" s="58"/>
      <c r="O708" s="2"/>
      <c r="P708" s="2"/>
      <c r="Q708" s="2"/>
      <c r="R708" s="2"/>
      <c r="S708" s="2"/>
      <c r="T708" s="2"/>
      <c r="U708" s="2"/>
      <c r="V708" s="2"/>
      <c r="W708" s="2"/>
      <c r="X708" s="2"/>
      <c r="Y708" s="2"/>
      <c r="Z708" s="2"/>
      <c r="AA708" s="2"/>
    </row>
    <row r="709" spans="1:27" ht="23.25" customHeight="1" x14ac:dyDescent="0.35">
      <c r="A709" s="2"/>
      <c r="B709" s="2"/>
      <c r="C709" s="2"/>
      <c r="D709" s="2"/>
      <c r="E709" s="3"/>
      <c r="F709" s="2"/>
      <c r="G709" s="4"/>
      <c r="H709" s="5"/>
      <c r="I709" s="6"/>
      <c r="J709" s="7"/>
      <c r="K709" s="6"/>
      <c r="L709" s="6"/>
      <c r="M709" s="6"/>
      <c r="N709" s="58"/>
      <c r="O709" s="2"/>
      <c r="P709" s="2"/>
      <c r="Q709" s="2"/>
      <c r="R709" s="2"/>
      <c r="S709" s="2"/>
      <c r="T709" s="2"/>
      <c r="U709" s="2"/>
      <c r="V709" s="2"/>
      <c r="W709" s="2"/>
      <c r="X709" s="2"/>
      <c r="Y709" s="2"/>
      <c r="Z709" s="2"/>
      <c r="AA709" s="2"/>
    </row>
    <row r="710" spans="1:27" ht="23.25" customHeight="1" x14ac:dyDescent="0.35">
      <c r="A710" s="2"/>
      <c r="B710" s="2"/>
      <c r="C710" s="2"/>
      <c r="D710" s="2"/>
      <c r="E710" s="3"/>
      <c r="F710" s="2"/>
      <c r="G710" s="4"/>
      <c r="H710" s="5"/>
      <c r="I710" s="6"/>
      <c r="J710" s="7"/>
      <c r="K710" s="6"/>
      <c r="L710" s="6"/>
      <c r="M710" s="6"/>
      <c r="N710" s="58"/>
      <c r="O710" s="2"/>
      <c r="P710" s="2"/>
      <c r="Q710" s="2"/>
      <c r="R710" s="2"/>
      <c r="S710" s="2"/>
      <c r="T710" s="2"/>
      <c r="U710" s="2"/>
      <c r="V710" s="2"/>
      <c r="W710" s="2"/>
      <c r="X710" s="2"/>
      <c r="Y710" s="2"/>
      <c r="Z710" s="2"/>
      <c r="AA710" s="2"/>
    </row>
    <row r="711" spans="1:27" ht="23.25" customHeight="1" x14ac:dyDescent="0.35">
      <c r="A711" s="2"/>
      <c r="B711" s="2"/>
      <c r="C711" s="2"/>
      <c r="D711" s="2"/>
      <c r="E711" s="3"/>
      <c r="F711" s="2"/>
      <c r="G711" s="4"/>
      <c r="H711" s="5"/>
      <c r="I711" s="6"/>
      <c r="J711" s="7"/>
      <c r="K711" s="6"/>
      <c r="L711" s="6"/>
      <c r="M711" s="6"/>
      <c r="N711" s="58"/>
      <c r="O711" s="2"/>
      <c r="P711" s="2"/>
      <c r="Q711" s="2"/>
      <c r="R711" s="2"/>
      <c r="S711" s="2"/>
      <c r="T711" s="2"/>
      <c r="U711" s="2"/>
      <c r="V711" s="2"/>
      <c r="W711" s="2"/>
      <c r="X711" s="2"/>
      <c r="Y711" s="2"/>
      <c r="Z711" s="2"/>
      <c r="AA711" s="2"/>
    </row>
    <row r="712" spans="1:27" ht="23.25" customHeight="1" x14ac:dyDescent="0.35">
      <c r="A712" s="2"/>
      <c r="B712" s="2"/>
      <c r="C712" s="2"/>
      <c r="D712" s="2"/>
      <c r="E712" s="3"/>
      <c r="F712" s="2"/>
      <c r="G712" s="4"/>
      <c r="H712" s="5"/>
      <c r="I712" s="6"/>
      <c r="J712" s="7"/>
      <c r="K712" s="6"/>
      <c r="L712" s="6"/>
      <c r="M712" s="6"/>
      <c r="N712" s="58"/>
      <c r="O712" s="2"/>
      <c r="P712" s="2"/>
      <c r="Q712" s="2"/>
      <c r="R712" s="2"/>
      <c r="S712" s="2"/>
      <c r="T712" s="2"/>
      <c r="U712" s="2"/>
      <c r="V712" s="2"/>
      <c r="W712" s="2"/>
      <c r="X712" s="2"/>
      <c r="Y712" s="2"/>
      <c r="Z712" s="2"/>
      <c r="AA712" s="2"/>
    </row>
    <row r="713" spans="1:27" ht="23.25" customHeight="1" x14ac:dyDescent="0.35">
      <c r="A713" s="2"/>
      <c r="B713" s="2"/>
      <c r="C713" s="2"/>
      <c r="D713" s="2"/>
      <c r="E713" s="3"/>
      <c r="F713" s="2"/>
      <c r="G713" s="4"/>
      <c r="H713" s="5"/>
      <c r="I713" s="6"/>
      <c r="J713" s="7"/>
      <c r="K713" s="6"/>
      <c r="L713" s="6"/>
      <c r="M713" s="6"/>
      <c r="N713" s="58"/>
      <c r="O713" s="2"/>
      <c r="P713" s="2"/>
      <c r="Q713" s="2"/>
      <c r="R713" s="2"/>
      <c r="S713" s="2"/>
      <c r="T713" s="2"/>
      <c r="U713" s="2"/>
      <c r="V713" s="2"/>
      <c r="W713" s="2"/>
      <c r="X713" s="2"/>
      <c r="Y713" s="2"/>
      <c r="Z713" s="2"/>
      <c r="AA713" s="2"/>
    </row>
    <row r="714" spans="1:27" ht="23.25" customHeight="1" x14ac:dyDescent="0.35">
      <c r="A714" s="2"/>
      <c r="B714" s="2"/>
      <c r="C714" s="2"/>
      <c r="D714" s="2"/>
      <c r="E714" s="3"/>
      <c r="F714" s="2"/>
      <c r="G714" s="4"/>
      <c r="H714" s="5"/>
      <c r="I714" s="6"/>
      <c r="J714" s="7"/>
      <c r="K714" s="6"/>
      <c r="L714" s="6"/>
      <c r="M714" s="6"/>
      <c r="N714" s="58"/>
      <c r="O714" s="2"/>
      <c r="P714" s="2"/>
      <c r="Q714" s="2"/>
      <c r="R714" s="2"/>
      <c r="S714" s="2"/>
      <c r="T714" s="2"/>
      <c r="U714" s="2"/>
      <c r="V714" s="2"/>
      <c r="W714" s="2"/>
      <c r="X714" s="2"/>
      <c r="Y714" s="2"/>
      <c r="Z714" s="2"/>
      <c r="AA714" s="2"/>
    </row>
    <row r="715" spans="1:27" ht="23.25" customHeight="1" x14ac:dyDescent="0.35">
      <c r="A715" s="2"/>
      <c r="B715" s="2"/>
      <c r="C715" s="2"/>
      <c r="D715" s="2"/>
      <c r="E715" s="3"/>
      <c r="F715" s="2"/>
      <c r="G715" s="4"/>
      <c r="H715" s="5"/>
      <c r="I715" s="6"/>
      <c r="J715" s="7"/>
      <c r="K715" s="6"/>
      <c r="L715" s="6"/>
      <c r="M715" s="6"/>
      <c r="N715" s="58"/>
      <c r="O715" s="2"/>
      <c r="P715" s="2"/>
      <c r="Q715" s="2"/>
      <c r="R715" s="2"/>
      <c r="S715" s="2"/>
      <c r="T715" s="2"/>
      <c r="U715" s="2"/>
      <c r="V715" s="2"/>
      <c r="W715" s="2"/>
      <c r="X715" s="2"/>
      <c r="Y715" s="2"/>
      <c r="Z715" s="2"/>
      <c r="AA715" s="2"/>
    </row>
    <row r="716" spans="1:27" ht="23.25" customHeight="1" x14ac:dyDescent="0.35">
      <c r="A716" s="2"/>
      <c r="B716" s="2"/>
      <c r="C716" s="2"/>
      <c r="D716" s="2"/>
      <c r="E716" s="3"/>
      <c r="F716" s="2"/>
      <c r="G716" s="4"/>
      <c r="H716" s="5"/>
      <c r="I716" s="6"/>
      <c r="J716" s="7"/>
      <c r="K716" s="6"/>
      <c r="L716" s="6"/>
      <c r="M716" s="6"/>
      <c r="N716" s="58"/>
      <c r="O716" s="2"/>
      <c r="P716" s="2"/>
      <c r="Q716" s="2"/>
      <c r="R716" s="2"/>
      <c r="S716" s="2"/>
      <c r="T716" s="2"/>
      <c r="U716" s="2"/>
      <c r="V716" s="2"/>
      <c r="W716" s="2"/>
      <c r="X716" s="2"/>
      <c r="Y716" s="2"/>
      <c r="Z716" s="2"/>
      <c r="AA716" s="2"/>
    </row>
    <row r="717" spans="1:27" ht="23.25" customHeight="1" x14ac:dyDescent="0.35">
      <c r="A717" s="2"/>
      <c r="B717" s="2"/>
      <c r="C717" s="2"/>
      <c r="D717" s="2"/>
      <c r="E717" s="3"/>
      <c r="F717" s="2"/>
      <c r="G717" s="4"/>
      <c r="H717" s="5"/>
      <c r="I717" s="6"/>
      <c r="J717" s="7"/>
      <c r="K717" s="6"/>
      <c r="L717" s="6"/>
      <c r="M717" s="6"/>
      <c r="N717" s="58"/>
      <c r="O717" s="2"/>
      <c r="P717" s="2"/>
      <c r="Q717" s="2"/>
      <c r="R717" s="2"/>
      <c r="S717" s="2"/>
      <c r="T717" s="2"/>
      <c r="U717" s="2"/>
      <c r="V717" s="2"/>
      <c r="W717" s="2"/>
      <c r="X717" s="2"/>
      <c r="Y717" s="2"/>
      <c r="Z717" s="2"/>
      <c r="AA717" s="2"/>
    </row>
    <row r="718" spans="1:27" ht="23.25" customHeight="1" x14ac:dyDescent="0.35">
      <c r="A718" s="2"/>
      <c r="B718" s="2"/>
      <c r="C718" s="2"/>
      <c r="D718" s="2"/>
      <c r="E718" s="3"/>
      <c r="F718" s="2"/>
      <c r="G718" s="4"/>
      <c r="H718" s="5"/>
      <c r="I718" s="6"/>
      <c r="J718" s="7"/>
      <c r="K718" s="6"/>
      <c r="L718" s="6"/>
      <c r="M718" s="6"/>
      <c r="N718" s="58"/>
      <c r="O718" s="2"/>
      <c r="P718" s="2"/>
      <c r="Q718" s="2"/>
      <c r="R718" s="2"/>
      <c r="S718" s="2"/>
      <c r="T718" s="2"/>
      <c r="U718" s="2"/>
      <c r="V718" s="2"/>
      <c r="W718" s="2"/>
      <c r="X718" s="2"/>
      <c r="Y718" s="2"/>
      <c r="Z718" s="2"/>
      <c r="AA718" s="2"/>
    </row>
    <row r="719" spans="1:27" ht="23.25" customHeight="1" x14ac:dyDescent="0.35">
      <c r="A719" s="2"/>
      <c r="B719" s="2"/>
      <c r="C719" s="2"/>
      <c r="D719" s="2"/>
      <c r="E719" s="3"/>
      <c r="F719" s="2"/>
      <c r="G719" s="4"/>
      <c r="H719" s="5"/>
      <c r="I719" s="6"/>
      <c r="J719" s="7"/>
      <c r="K719" s="6"/>
      <c r="L719" s="6"/>
      <c r="M719" s="6"/>
      <c r="N719" s="58"/>
      <c r="O719" s="2"/>
      <c r="P719" s="2"/>
      <c r="Q719" s="2"/>
      <c r="R719" s="2"/>
      <c r="S719" s="2"/>
      <c r="T719" s="2"/>
      <c r="U719" s="2"/>
      <c r="V719" s="2"/>
      <c r="W719" s="2"/>
      <c r="X719" s="2"/>
      <c r="Y719" s="2"/>
      <c r="Z719" s="2"/>
      <c r="AA719" s="2"/>
    </row>
    <row r="720" spans="1:27" ht="23.25" customHeight="1" x14ac:dyDescent="0.35">
      <c r="A720" s="2"/>
      <c r="B720" s="2"/>
      <c r="C720" s="2"/>
      <c r="D720" s="2"/>
      <c r="E720" s="3"/>
      <c r="F720" s="2"/>
      <c r="G720" s="4"/>
      <c r="H720" s="5"/>
      <c r="I720" s="6"/>
      <c r="J720" s="7"/>
      <c r="K720" s="6"/>
      <c r="L720" s="6"/>
      <c r="M720" s="6"/>
      <c r="N720" s="58"/>
      <c r="O720" s="2"/>
      <c r="P720" s="2"/>
      <c r="Q720" s="2"/>
      <c r="R720" s="2"/>
      <c r="S720" s="2"/>
      <c r="T720" s="2"/>
      <c r="U720" s="2"/>
      <c r="V720" s="2"/>
      <c r="W720" s="2"/>
      <c r="X720" s="2"/>
      <c r="Y720" s="2"/>
      <c r="Z720" s="2"/>
      <c r="AA720" s="2"/>
    </row>
    <row r="721" spans="1:27" ht="23.25" customHeight="1" x14ac:dyDescent="0.35">
      <c r="A721" s="2"/>
      <c r="B721" s="2"/>
      <c r="C721" s="2"/>
      <c r="D721" s="2"/>
      <c r="E721" s="3"/>
      <c r="F721" s="2"/>
      <c r="G721" s="4"/>
      <c r="H721" s="5"/>
      <c r="I721" s="6"/>
      <c r="J721" s="7"/>
      <c r="K721" s="6"/>
      <c r="L721" s="6"/>
      <c r="M721" s="6"/>
      <c r="N721" s="58"/>
      <c r="O721" s="2"/>
      <c r="P721" s="2"/>
      <c r="Q721" s="2"/>
      <c r="R721" s="2"/>
      <c r="S721" s="2"/>
      <c r="T721" s="2"/>
      <c r="U721" s="2"/>
      <c r="V721" s="2"/>
      <c r="W721" s="2"/>
      <c r="X721" s="2"/>
      <c r="Y721" s="2"/>
      <c r="Z721" s="2"/>
      <c r="AA721" s="2"/>
    </row>
    <row r="722" spans="1:27" ht="23.25" customHeight="1" x14ac:dyDescent="0.35">
      <c r="A722" s="2"/>
      <c r="B722" s="2"/>
      <c r="C722" s="2"/>
      <c r="D722" s="2"/>
      <c r="E722" s="3"/>
      <c r="F722" s="2"/>
      <c r="G722" s="4"/>
      <c r="H722" s="5"/>
      <c r="I722" s="6"/>
      <c r="J722" s="7"/>
      <c r="K722" s="6"/>
      <c r="L722" s="6"/>
      <c r="M722" s="6"/>
      <c r="N722" s="58"/>
      <c r="O722" s="2"/>
      <c r="P722" s="2"/>
      <c r="Q722" s="2"/>
      <c r="R722" s="2"/>
      <c r="S722" s="2"/>
      <c r="T722" s="2"/>
      <c r="U722" s="2"/>
      <c r="V722" s="2"/>
      <c r="W722" s="2"/>
      <c r="X722" s="2"/>
      <c r="Y722" s="2"/>
      <c r="Z722" s="2"/>
      <c r="AA722" s="2"/>
    </row>
    <row r="723" spans="1:27" ht="23.25" customHeight="1" x14ac:dyDescent="0.35">
      <c r="A723" s="2"/>
      <c r="B723" s="2"/>
      <c r="C723" s="2"/>
      <c r="D723" s="2"/>
      <c r="E723" s="3"/>
      <c r="F723" s="2"/>
      <c r="G723" s="4"/>
      <c r="H723" s="5"/>
      <c r="I723" s="6"/>
      <c r="J723" s="7"/>
      <c r="K723" s="6"/>
      <c r="L723" s="6"/>
      <c r="M723" s="6"/>
      <c r="N723" s="58"/>
      <c r="O723" s="2"/>
      <c r="P723" s="2"/>
      <c r="Q723" s="2"/>
      <c r="R723" s="2"/>
      <c r="S723" s="2"/>
      <c r="T723" s="2"/>
      <c r="U723" s="2"/>
      <c r="V723" s="2"/>
      <c r="W723" s="2"/>
      <c r="X723" s="2"/>
      <c r="Y723" s="2"/>
      <c r="Z723" s="2"/>
      <c r="AA723" s="2"/>
    </row>
    <row r="724" spans="1:27" ht="23.25" customHeight="1" x14ac:dyDescent="0.35">
      <c r="A724" s="2"/>
      <c r="B724" s="2"/>
      <c r="C724" s="2"/>
      <c r="D724" s="2"/>
      <c r="E724" s="3"/>
      <c r="F724" s="2"/>
      <c r="G724" s="4"/>
      <c r="H724" s="5"/>
      <c r="I724" s="6"/>
      <c r="J724" s="7"/>
      <c r="K724" s="6"/>
      <c r="L724" s="6"/>
      <c r="M724" s="6"/>
      <c r="N724" s="58"/>
      <c r="O724" s="2"/>
      <c r="P724" s="2"/>
      <c r="Q724" s="2"/>
      <c r="R724" s="2"/>
      <c r="S724" s="2"/>
      <c r="T724" s="2"/>
      <c r="U724" s="2"/>
      <c r="V724" s="2"/>
      <c r="W724" s="2"/>
      <c r="X724" s="2"/>
      <c r="Y724" s="2"/>
      <c r="Z724" s="2"/>
      <c r="AA724" s="2"/>
    </row>
    <row r="725" spans="1:27" ht="23.25" customHeight="1" x14ac:dyDescent="0.35">
      <c r="A725" s="2"/>
      <c r="B725" s="2"/>
      <c r="C725" s="2"/>
      <c r="D725" s="2"/>
      <c r="E725" s="3"/>
      <c r="F725" s="2"/>
      <c r="G725" s="4"/>
      <c r="H725" s="5"/>
      <c r="I725" s="6"/>
      <c r="J725" s="7"/>
      <c r="K725" s="6"/>
      <c r="L725" s="6"/>
      <c r="M725" s="6"/>
      <c r="N725" s="58"/>
      <c r="O725" s="2"/>
      <c r="P725" s="2"/>
      <c r="Q725" s="2"/>
      <c r="R725" s="2"/>
      <c r="S725" s="2"/>
      <c r="T725" s="2"/>
      <c r="U725" s="2"/>
      <c r="V725" s="2"/>
      <c r="W725" s="2"/>
      <c r="X725" s="2"/>
      <c r="Y725" s="2"/>
      <c r="Z725" s="2"/>
      <c r="AA725" s="2"/>
    </row>
    <row r="726" spans="1:27" ht="23.25" customHeight="1" x14ac:dyDescent="0.35">
      <c r="A726" s="2"/>
      <c r="B726" s="2"/>
      <c r="C726" s="2"/>
      <c r="D726" s="2"/>
      <c r="E726" s="3"/>
      <c r="F726" s="2"/>
      <c r="G726" s="4"/>
      <c r="H726" s="5"/>
      <c r="I726" s="6"/>
      <c r="J726" s="7"/>
      <c r="K726" s="6"/>
      <c r="L726" s="6"/>
      <c r="M726" s="6"/>
      <c r="N726" s="58"/>
      <c r="O726" s="2"/>
      <c r="P726" s="2"/>
      <c r="Q726" s="2"/>
      <c r="R726" s="2"/>
      <c r="S726" s="2"/>
      <c r="T726" s="2"/>
      <c r="U726" s="2"/>
      <c r="V726" s="2"/>
      <c r="W726" s="2"/>
      <c r="X726" s="2"/>
      <c r="Y726" s="2"/>
      <c r="Z726" s="2"/>
      <c r="AA726" s="2"/>
    </row>
    <row r="727" spans="1:27" ht="23.25" customHeight="1" x14ac:dyDescent="0.35">
      <c r="A727" s="2"/>
      <c r="B727" s="2"/>
      <c r="C727" s="2"/>
      <c r="D727" s="2"/>
      <c r="E727" s="3"/>
      <c r="F727" s="2"/>
      <c r="G727" s="4"/>
      <c r="H727" s="5"/>
      <c r="I727" s="6"/>
      <c r="J727" s="7"/>
      <c r="K727" s="6"/>
      <c r="L727" s="6"/>
      <c r="M727" s="6"/>
      <c r="N727" s="58"/>
      <c r="O727" s="2"/>
      <c r="P727" s="2"/>
      <c r="Q727" s="2"/>
      <c r="R727" s="2"/>
      <c r="S727" s="2"/>
      <c r="T727" s="2"/>
      <c r="U727" s="2"/>
      <c r="V727" s="2"/>
      <c r="W727" s="2"/>
      <c r="X727" s="2"/>
      <c r="Y727" s="2"/>
      <c r="Z727" s="2"/>
      <c r="AA727" s="2"/>
    </row>
    <row r="728" spans="1:27" ht="23.25" customHeight="1" x14ac:dyDescent="0.35">
      <c r="A728" s="2"/>
      <c r="B728" s="2"/>
      <c r="C728" s="2"/>
      <c r="D728" s="2"/>
      <c r="E728" s="3"/>
      <c r="F728" s="2"/>
      <c r="G728" s="4"/>
      <c r="H728" s="5"/>
      <c r="I728" s="6"/>
      <c r="J728" s="7"/>
      <c r="K728" s="6"/>
      <c r="L728" s="6"/>
      <c r="M728" s="6"/>
      <c r="N728" s="58"/>
      <c r="O728" s="2"/>
      <c r="P728" s="2"/>
      <c r="Q728" s="2"/>
      <c r="R728" s="2"/>
      <c r="S728" s="2"/>
      <c r="T728" s="2"/>
      <c r="U728" s="2"/>
      <c r="V728" s="2"/>
      <c r="W728" s="2"/>
      <c r="X728" s="2"/>
      <c r="Y728" s="2"/>
      <c r="Z728" s="2"/>
      <c r="AA728" s="2"/>
    </row>
    <row r="729" spans="1:27" ht="23.25" customHeight="1" x14ac:dyDescent="0.35">
      <c r="A729" s="2"/>
      <c r="B729" s="2"/>
      <c r="C729" s="2"/>
      <c r="D729" s="2"/>
      <c r="E729" s="3"/>
      <c r="F729" s="2"/>
      <c r="G729" s="4"/>
      <c r="H729" s="5"/>
      <c r="I729" s="6"/>
      <c r="J729" s="7"/>
      <c r="K729" s="6"/>
      <c r="L729" s="6"/>
      <c r="M729" s="6"/>
      <c r="N729" s="58"/>
      <c r="O729" s="2"/>
      <c r="P729" s="2"/>
      <c r="Q729" s="2"/>
      <c r="R729" s="2"/>
      <c r="S729" s="2"/>
      <c r="T729" s="2"/>
      <c r="U729" s="2"/>
      <c r="V729" s="2"/>
      <c r="W729" s="2"/>
      <c r="X729" s="2"/>
      <c r="Y729" s="2"/>
      <c r="Z729" s="2"/>
      <c r="AA729" s="2"/>
    </row>
    <row r="730" spans="1:27" ht="23.25" customHeight="1" x14ac:dyDescent="0.35">
      <c r="A730" s="2"/>
      <c r="B730" s="2"/>
      <c r="C730" s="2"/>
      <c r="D730" s="2"/>
      <c r="E730" s="3"/>
      <c r="F730" s="2"/>
      <c r="G730" s="4"/>
      <c r="H730" s="5"/>
      <c r="I730" s="6"/>
      <c r="J730" s="7"/>
      <c r="K730" s="6"/>
      <c r="L730" s="6"/>
      <c r="M730" s="6"/>
      <c r="N730" s="58"/>
      <c r="O730" s="2"/>
      <c r="P730" s="2"/>
      <c r="Q730" s="2"/>
      <c r="R730" s="2"/>
      <c r="S730" s="2"/>
      <c r="T730" s="2"/>
      <c r="U730" s="2"/>
      <c r="V730" s="2"/>
      <c r="W730" s="2"/>
      <c r="X730" s="2"/>
      <c r="Y730" s="2"/>
      <c r="Z730" s="2"/>
      <c r="AA730" s="2"/>
    </row>
    <row r="731" spans="1:27" ht="23.25" customHeight="1" x14ac:dyDescent="0.35">
      <c r="A731" s="2"/>
      <c r="B731" s="2"/>
      <c r="C731" s="2"/>
      <c r="D731" s="2"/>
      <c r="E731" s="3"/>
      <c r="F731" s="2"/>
      <c r="G731" s="4"/>
      <c r="H731" s="5"/>
      <c r="I731" s="6"/>
      <c r="J731" s="7"/>
      <c r="K731" s="6"/>
      <c r="L731" s="6"/>
      <c r="M731" s="6"/>
      <c r="N731" s="58"/>
      <c r="O731" s="2"/>
      <c r="P731" s="2"/>
      <c r="Q731" s="2"/>
      <c r="R731" s="2"/>
      <c r="S731" s="2"/>
      <c r="T731" s="2"/>
      <c r="U731" s="2"/>
      <c r="V731" s="2"/>
      <c r="W731" s="2"/>
      <c r="X731" s="2"/>
      <c r="Y731" s="2"/>
      <c r="Z731" s="2"/>
      <c r="AA731" s="2"/>
    </row>
    <row r="732" spans="1:27" ht="23.25" customHeight="1" x14ac:dyDescent="0.35">
      <c r="A732" s="2"/>
      <c r="B732" s="2"/>
      <c r="C732" s="2"/>
      <c r="D732" s="2"/>
      <c r="E732" s="3"/>
      <c r="F732" s="2"/>
      <c r="G732" s="4"/>
      <c r="H732" s="5"/>
      <c r="I732" s="6"/>
      <c r="J732" s="7"/>
      <c r="K732" s="6"/>
      <c r="L732" s="6"/>
      <c r="M732" s="6"/>
      <c r="N732" s="58"/>
      <c r="O732" s="2"/>
      <c r="P732" s="2"/>
      <c r="Q732" s="2"/>
      <c r="R732" s="2"/>
      <c r="S732" s="2"/>
      <c r="T732" s="2"/>
      <c r="U732" s="2"/>
      <c r="V732" s="2"/>
      <c r="W732" s="2"/>
      <c r="X732" s="2"/>
      <c r="Y732" s="2"/>
      <c r="Z732" s="2"/>
      <c r="AA732" s="2"/>
    </row>
    <row r="733" spans="1:27" ht="23.25" customHeight="1" x14ac:dyDescent="0.35">
      <c r="A733" s="2"/>
      <c r="B733" s="2"/>
      <c r="C733" s="2"/>
      <c r="D733" s="2"/>
      <c r="E733" s="3"/>
      <c r="F733" s="2"/>
      <c r="G733" s="4"/>
      <c r="H733" s="5"/>
      <c r="I733" s="6"/>
      <c r="J733" s="7"/>
      <c r="K733" s="6"/>
      <c r="L733" s="6"/>
      <c r="M733" s="6"/>
      <c r="N733" s="58"/>
      <c r="O733" s="2"/>
      <c r="P733" s="2"/>
      <c r="Q733" s="2"/>
      <c r="R733" s="2"/>
      <c r="S733" s="2"/>
      <c r="T733" s="2"/>
      <c r="U733" s="2"/>
      <c r="V733" s="2"/>
      <c r="W733" s="2"/>
      <c r="X733" s="2"/>
      <c r="Y733" s="2"/>
      <c r="Z733" s="2"/>
      <c r="AA733" s="2"/>
    </row>
    <row r="734" spans="1:27" ht="23.25" customHeight="1" x14ac:dyDescent="0.35">
      <c r="A734" s="2"/>
      <c r="B734" s="2"/>
      <c r="C734" s="2"/>
      <c r="D734" s="2"/>
      <c r="E734" s="3"/>
      <c r="F734" s="2"/>
      <c r="G734" s="4"/>
      <c r="H734" s="5"/>
      <c r="I734" s="6"/>
      <c r="J734" s="7"/>
      <c r="K734" s="6"/>
      <c r="L734" s="6"/>
      <c r="M734" s="6"/>
      <c r="N734" s="58"/>
      <c r="O734" s="2"/>
      <c r="P734" s="2"/>
      <c r="Q734" s="2"/>
      <c r="R734" s="2"/>
      <c r="S734" s="2"/>
      <c r="T734" s="2"/>
      <c r="U734" s="2"/>
      <c r="V734" s="2"/>
      <c r="W734" s="2"/>
      <c r="X734" s="2"/>
      <c r="Y734" s="2"/>
      <c r="Z734" s="2"/>
      <c r="AA734" s="2"/>
    </row>
    <row r="735" spans="1:27" ht="23.25" customHeight="1" x14ac:dyDescent="0.35">
      <c r="A735" s="2"/>
      <c r="B735" s="2"/>
      <c r="C735" s="2"/>
      <c r="D735" s="2"/>
      <c r="E735" s="3"/>
      <c r="F735" s="2"/>
      <c r="G735" s="4"/>
      <c r="H735" s="5"/>
      <c r="I735" s="6"/>
      <c r="J735" s="7"/>
      <c r="K735" s="6"/>
      <c r="L735" s="6"/>
      <c r="M735" s="6"/>
      <c r="N735" s="58"/>
      <c r="O735" s="2"/>
      <c r="P735" s="2"/>
      <c r="Q735" s="2"/>
      <c r="R735" s="2"/>
      <c r="S735" s="2"/>
      <c r="T735" s="2"/>
      <c r="U735" s="2"/>
      <c r="V735" s="2"/>
      <c r="W735" s="2"/>
      <c r="X735" s="2"/>
      <c r="Y735" s="2"/>
      <c r="Z735" s="2"/>
      <c r="AA735" s="2"/>
    </row>
    <row r="736" spans="1:27" ht="23.25" customHeight="1" x14ac:dyDescent="0.35">
      <c r="A736" s="2"/>
      <c r="B736" s="2"/>
      <c r="C736" s="2"/>
      <c r="D736" s="2"/>
      <c r="E736" s="3"/>
      <c r="F736" s="2"/>
      <c r="G736" s="4"/>
      <c r="H736" s="5"/>
      <c r="I736" s="6"/>
      <c r="J736" s="7"/>
      <c r="K736" s="6"/>
      <c r="L736" s="6"/>
      <c r="M736" s="6"/>
      <c r="N736" s="58"/>
      <c r="O736" s="2"/>
      <c r="P736" s="2"/>
      <c r="Q736" s="2"/>
      <c r="R736" s="2"/>
      <c r="S736" s="2"/>
      <c r="T736" s="2"/>
      <c r="U736" s="2"/>
      <c r="V736" s="2"/>
      <c r="W736" s="2"/>
      <c r="X736" s="2"/>
      <c r="Y736" s="2"/>
      <c r="Z736" s="2"/>
      <c r="AA736" s="2"/>
    </row>
    <row r="737" spans="1:27" ht="23.25" customHeight="1" x14ac:dyDescent="0.35">
      <c r="A737" s="2"/>
      <c r="B737" s="2"/>
      <c r="C737" s="2"/>
      <c r="D737" s="2"/>
      <c r="E737" s="3"/>
      <c r="F737" s="2"/>
      <c r="G737" s="4"/>
      <c r="H737" s="5"/>
      <c r="I737" s="6"/>
      <c r="J737" s="7"/>
      <c r="K737" s="6"/>
      <c r="L737" s="6"/>
      <c r="M737" s="6"/>
      <c r="N737" s="58"/>
      <c r="O737" s="2"/>
      <c r="P737" s="2"/>
      <c r="Q737" s="2"/>
      <c r="R737" s="2"/>
      <c r="S737" s="2"/>
      <c r="T737" s="2"/>
      <c r="U737" s="2"/>
      <c r="V737" s="2"/>
      <c r="W737" s="2"/>
      <c r="X737" s="2"/>
      <c r="Y737" s="2"/>
      <c r="Z737" s="2"/>
      <c r="AA737" s="2"/>
    </row>
    <row r="738" spans="1:27" ht="23.25" customHeight="1" x14ac:dyDescent="0.35">
      <c r="A738" s="2"/>
      <c r="B738" s="2"/>
      <c r="C738" s="2"/>
      <c r="D738" s="2"/>
      <c r="E738" s="3"/>
      <c r="F738" s="2"/>
      <c r="G738" s="4"/>
      <c r="H738" s="5"/>
      <c r="I738" s="6"/>
      <c r="J738" s="7"/>
      <c r="K738" s="6"/>
      <c r="L738" s="6"/>
      <c r="M738" s="6"/>
      <c r="N738" s="58"/>
      <c r="O738" s="2"/>
      <c r="P738" s="2"/>
      <c r="Q738" s="2"/>
      <c r="R738" s="2"/>
      <c r="S738" s="2"/>
      <c r="T738" s="2"/>
      <c r="U738" s="2"/>
      <c r="V738" s="2"/>
      <c r="W738" s="2"/>
      <c r="X738" s="2"/>
      <c r="Y738" s="2"/>
      <c r="Z738" s="2"/>
      <c r="AA738" s="2"/>
    </row>
    <row r="739" spans="1:27" ht="23.25" customHeight="1" x14ac:dyDescent="0.35">
      <c r="A739" s="2"/>
      <c r="B739" s="2"/>
      <c r="C739" s="2"/>
      <c r="D739" s="2"/>
      <c r="E739" s="3"/>
      <c r="F739" s="2"/>
      <c r="G739" s="4"/>
      <c r="H739" s="5"/>
      <c r="I739" s="6"/>
      <c r="J739" s="7"/>
      <c r="K739" s="6"/>
      <c r="L739" s="6"/>
      <c r="M739" s="6"/>
      <c r="N739" s="58"/>
      <c r="O739" s="2"/>
      <c r="P739" s="2"/>
      <c r="Q739" s="2"/>
      <c r="R739" s="2"/>
      <c r="S739" s="2"/>
      <c r="T739" s="2"/>
      <c r="U739" s="2"/>
      <c r="V739" s="2"/>
      <c r="W739" s="2"/>
      <c r="X739" s="2"/>
      <c r="Y739" s="2"/>
      <c r="Z739" s="2"/>
      <c r="AA739" s="2"/>
    </row>
    <row r="740" spans="1:27" ht="23.25" customHeight="1" x14ac:dyDescent="0.35">
      <c r="A740" s="2"/>
      <c r="B740" s="2"/>
      <c r="C740" s="2"/>
      <c r="D740" s="2"/>
      <c r="E740" s="3"/>
      <c r="F740" s="2"/>
      <c r="G740" s="4"/>
      <c r="H740" s="5"/>
      <c r="I740" s="6"/>
      <c r="J740" s="7"/>
      <c r="K740" s="6"/>
      <c r="L740" s="6"/>
      <c r="M740" s="6"/>
      <c r="N740" s="58"/>
      <c r="O740" s="2"/>
      <c r="P740" s="2"/>
      <c r="Q740" s="2"/>
      <c r="R740" s="2"/>
      <c r="S740" s="2"/>
      <c r="T740" s="2"/>
      <c r="U740" s="2"/>
      <c r="V740" s="2"/>
      <c r="W740" s="2"/>
      <c r="X740" s="2"/>
      <c r="Y740" s="2"/>
      <c r="Z740" s="2"/>
      <c r="AA740" s="2"/>
    </row>
    <row r="741" spans="1:27" ht="23.25" customHeight="1" x14ac:dyDescent="0.35">
      <c r="A741" s="2"/>
      <c r="B741" s="2"/>
      <c r="C741" s="2"/>
      <c r="D741" s="2"/>
      <c r="E741" s="3"/>
      <c r="F741" s="2"/>
      <c r="G741" s="4"/>
      <c r="H741" s="5"/>
      <c r="I741" s="6"/>
      <c r="J741" s="7"/>
      <c r="K741" s="6"/>
      <c r="L741" s="6"/>
      <c r="M741" s="6"/>
      <c r="N741" s="58"/>
      <c r="O741" s="2"/>
      <c r="P741" s="2"/>
      <c r="Q741" s="2"/>
      <c r="R741" s="2"/>
      <c r="S741" s="2"/>
      <c r="T741" s="2"/>
      <c r="U741" s="2"/>
      <c r="V741" s="2"/>
      <c r="W741" s="2"/>
      <c r="X741" s="2"/>
      <c r="Y741" s="2"/>
      <c r="Z741" s="2"/>
      <c r="AA741" s="2"/>
    </row>
    <row r="742" spans="1:27" ht="23.25" customHeight="1" x14ac:dyDescent="0.35">
      <c r="A742" s="2"/>
      <c r="B742" s="2"/>
      <c r="C742" s="2"/>
      <c r="D742" s="2"/>
      <c r="E742" s="3"/>
      <c r="F742" s="2"/>
      <c r="G742" s="4"/>
      <c r="H742" s="5"/>
      <c r="I742" s="6"/>
      <c r="J742" s="7"/>
      <c r="K742" s="6"/>
      <c r="L742" s="6"/>
      <c r="M742" s="6"/>
      <c r="N742" s="58"/>
      <c r="O742" s="2"/>
      <c r="P742" s="2"/>
      <c r="Q742" s="2"/>
      <c r="R742" s="2"/>
      <c r="S742" s="2"/>
      <c r="T742" s="2"/>
      <c r="U742" s="2"/>
      <c r="V742" s="2"/>
      <c r="W742" s="2"/>
      <c r="X742" s="2"/>
      <c r="Y742" s="2"/>
      <c r="Z742" s="2"/>
      <c r="AA742" s="2"/>
    </row>
    <row r="743" spans="1:27" ht="23.25" customHeight="1" x14ac:dyDescent="0.35">
      <c r="A743" s="2"/>
      <c r="B743" s="2"/>
      <c r="C743" s="2"/>
      <c r="D743" s="2"/>
      <c r="E743" s="3"/>
      <c r="F743" s="2"/>
      <c r="G743" s="4"/>
      <c r="H743" s="5"/>
      <c r="I743" s="6"/>
      <c r="J743" s="7"/>
      <c r="K743" s="6"/>
      <c r="L743" s="6"/>
      <c r="M743" s="6"/>
      <c r="N743" s="58"/>
      <c r="O743" s="2"/>
      <c r="P743" s="2"/>
      <c r="Q743" s="2"/>
      <c r="R743" s="2"/>
      <c r="S743" s="2"/>
      <c r="T743" s="2"/>
      <c r="U743" s="2"/>
      <c r="V743" s="2"/>
      <c r="W743" s="2"/>
      <c r="X743" s="2"/>
      <c r="Y743" s="2"/>
      <c r="Z743" s="2"/>
      <c r="AA743" s="2"/>
    </row>
    <row r="744" spans="1:27" ht="23.25" customHeight="1" x14ac:dyDescent="0.35">
      <c r="A744" s="2"/>
      <c r="B744" s="2"/>
      <c r="C744" s="2"/>
      <c r="D744" s="2"/>
      <c r="E744" s="3"/>
      <c r="F744" s="2"/>
      <c r="G744" s="4"/>
      <c r="H744" s="5"/>
      <c r="I744" s="6"/>
      <c r="J744" s="7"/>
      <c r="K744" s="6"/>
      <c r="L744" s="6"/>
      <c r="M744" s="6"/>
      <c r="N744" s="58"/>
      <c r="O744" s="2"/>
      <c r="P744" s="2"/>
      <c r="Q744" s="2"/>
      <c r="R744" s="2"/>
      <c r="S744" s="2"/>
      <c r="T744" s="2"/>
      <c r="U744" s="2"/>
      <c r="V744" s="2"/>
      <c r="W744" s="2"/>
      <c r="X744" s="2"/>
      <c r="Y744" s="2"/>
      <c r="Z744" s="2"/>
      <c r="AA744" s="2"/>
    </row>
    <row r="745" spans="1:27" ht="23.25" customHeight="1" x14ac:dyDescent="0.35">
      <c r="A745" s="2"/>
      <c r="B745" s="2"/>
      <c r="C745" s="2"/>
      <c r="D745" s="2"/>
      <c r="E745" s="3"/>
      <c r="F745" s="2"/>
      <c r="G745" s="4"/>
      <c r="H745" s="5"/>
      <c r="I745" s="6"/>
      <c r="J745" s="7"/>
      <c r="K745" s="6"/>
      <c r="L745" s="6"/>
      <c r="M745" s="6"/>
      <c r="N745" s="58"/>
      <c r="O745" s="2"/>
      <c r="P745" s="2"/>
      <c r="Q745" s="2"/>
      <c r="R745" s="2"/>
      <c r="S745" s="2"/>
      <c r="T745" s="2"/>
      <c r="U745" s="2"/>
      <c r="V745" s="2"/>
      <c r="W745" s="2"/>
      <c r="X745" s="2"/>
      <c r="Y745" s="2"/>
      <c r="Z745" s="2"/>
      <c r="AA745" s="2"/>
    </row>
    <row r="746" spans="1:27" ht="23.25" customHeight="1" x14ac:dyDescent="0.35">
      <c r="A746" s="2"/>
      <c r="B746" s="2"/>
      <c r="C746" s="2"/>
      <c r="D746" s="2"/>
      <c r="E746" s="3"/>
      <c r="F746" s="2"/>
      <c r="G746" s="4"/>
      <c r="H746" s="5"/>
      <c r="I746" s="6"/>
      <c r="J746" s="7"/>
      <c r="K746" s="6"/>
      <c r="L746" s="6"/>
      <c r="M746" s="6"/>
      <c r="N746" s="58"/>
      <c r="O746" s="2"/>
      <c r="P746" s="2"/>
      <c r="Q746" s="2"/>
      <c r="R746" s="2"/>
      <c r="S746" s="2"/>
      <c r="T746" s="2"/>
      <c r="U746" s="2"/>
      <c r="V746" s="2"/>
      <c r="W746" s="2"/>
      <c r="X746" s="2"/>
      <c r="Y746" s="2"/>
      <c r="Z746" s="2"/>
      <c r="AA746" s="2"/>
    </row>
    <row r="747" spans="1:27" ht="23.25" customHeight="1" x14ac:dyDescent="0.35">
      <c r="A747" s="2"/>
      <c r="B747" s="2"/>
      <c r="C747" s="2"/>
      <c r="D747" s="2"/>
      <c r="E747" s="3"/>
      <c r="F747" s="2"/>
      <c r="G747" s="4"/>
      <c r="H747" s="5"/>
      <c r="I747" s="6"/>
      <c r="J747" s="7"/>
      <c r="K747" s="6"/>
      <c r="L747" s="6"/>
      <c r="M747" s="6"/>
      <c r="N747" s="58"/>
      <c r="O747" s="2"/>
      <c r="P747" s="2"/>
      <c r="Q747" s="2"/>
      <c r="R747" s="2"/>
      <c r="S747" s="2"/>
      <c r="T747" s="2"/>
      <c r="U747" s="2"/>
      <c r="V747" s="2"/>
      <c r="W747" s="2"/>
      <c r="X747" s="2"/>
      <c r="Y747" s="2"/>
      <c r="Z747" s="2"/>
      <c r="AA747" s="2"/>
    </row>
    <row r="748" spans="1:27" ht="23.25" customHeight="1" x14ac:dyDescent="0.35">
      <c r="A748" s="2"/>
      <c r="B748" s="2"/>
      <c r="C748" s="2"/>
      <c r="D748" s="2"/>
      <c r="E748" s="3"/>
      <c r="F748" s="2"/>
      <c r="G748" s="4"/>
      <c r="H748" s="5"/>
      <c r="I748" s="6"/>
      <c r="J748" s="7"/>
      <c r="K748" s="6"/>
      <c r="L748" s="6"/>
      <c r="M748" s="6"/>
      <c r="N748" s="58"/>
      <c r="O748" s="2"/>
      <c r="P748" s="2"/>
      <c r="Q748" s="2"/>
      <c r="R748" s="2"/>
      <c r="S748" s="2"/>
      <c r="T748" s="2"/>
      <c r="U748" s="2"/>
      <c r="V748" s="2"/>
      <c r="W748" s="2"/>
      <c r="X748" s="2"/>
      <c r="Y748" s="2"/>
      <c r="Z748" s="2"/>
      <c r="AA748" s="2"/>
    </row>
    <row r="749" spans="1:27" ht="23.25" customHeight="1" x14ac:dyDescent="0.35">
      <c r="A749" s="2"/>
      <c r="B749" s="2"/>
      <c r="C749" s="2"/>
      <c r="D749" s="2"/>
      <c r="E749" s="3"/>
      <c r="F749" s="2"/>
      <c r="G749" s="4"/>
      <c r="H749" s="5"/>
      <c r="I749" s="6"/>
      <c r="J749" s="7"/>
      <c r="K749" s="6"/>
      <c r="L749" s="6"/>
      <c r="M749" s="6"/>
      <c r="N749" s="58"/>
      <c r="O749" s="2"/>
      <c r="P749" s="2"/>
      <c r="Q749" s="2"/>
      <c r="R749" s="2"/>
      <c r="S749" s="2"/>
      <c r="T749" s="2"/>
      <c r="U749" s="2"/>
      <c r="V749" s="2"/>
      <c r="W749" s="2"/>
      <c r="X749" s="2"/>
      <c r="Y749" s="2"/>
      <c r="Z749" s="2"/>
      <c r="AA749" s="2"/>
    </row>
    <row r="750" spans="1:27" ht="23.25" customHeight="1" x14ac:dyDescent="0.35">
      <c r="A750" s="2"/>
      <c r="B750" s="2"/>
      <c r="C750" s="2"/>
      <c r="D750" s="2"/>
      <c r="E750" s="3"/>
      <c r="F750" s="2"/>
      <c r="G750" s="4"/>
      <c r="H750" s="5"/>
      <c r="I750" s="6"/>
      <c r="J750" s="7"/>
      <c r="K750" s="6"/>
      <c r="L750" s="6"/>
      <c r="M750" s="6"/>
      <c r="N750" s="58"/>
      <c r="O750" s="2"/>
      <c r="P750" s="2"/>
      <c r="Q750" s="2"/>
      <c r="R750" s="2"/>
      <c r="S750" s="2"/>
      <c r="T750" s="2"/>
      <c r="U750" s="2"/>
      <c r="V750" s="2"/>
      <c r="W750" s="2"/>
      <c r="X750" s="2"/>
      <c r="Y750" s="2"/>
      <c r="Z750" s="2"/>
      <c r="AA750" s="2"/>
    </row>
    <row r="751" spans="1:27" ht="23.25" customHeight="1" x14ac:dyDescent="0.35">
      <c r="A751" s="2"/>
      <c r="B751" s="2"/>
      <c r="C751" s="2"/>
      <c r="D751" s="2"/>
      <c r="E751" s="3"/>
      <c r="F751" s="2"/>
      <c r="G751" s="4"/>
      <c r="H751" s="5"/>
      <c r="I751" s="6"/>
      <c r="J751" s="7"/>
      <c r="K751" s="6"/>
      <c r="L751" s="6"/>
      <c r="M751" s="6"/>
      <c r="N751" s="58"/>
      <c r="O751" s="2"/>
      <c r="P751" s="2"/>
      <c r="Q751" s="2"/>
      <c r="R751" s="2"/>
      <c r="S751" s="2"/>
      <c r="T751" s="2"/>
      <c r="U751" s="2"/>
      <c r="V751" s="2"/>
      <c r="W751" s="2"/>
      <c r="X751" s="2"/>
      <c r="Y751" s="2"/>
      <c r="Z751" s="2"/>
      <c r="AA751" s="2"/>
    </row>
    <row r="752" spans="1:27" ht="23.25" customHeight="1" x14ac:dyDescent="0.35">
      <c r="A752" s="2"/>
      <c r="B752" s="2"/>
      <c r="C752" s="2"/>
      <c r="D752" s="2"/>
      <c r="E752" s="3"/>
      <c r="F752" s="2"/>
      <c r="G752" s="4"/>
      <c r="H752" s="5"/>
      <c r="I752" s="6"/>
      <c r="J752" s="7"/>
      <c r="K752" s="6"/>
      <c r="L752" s="6"/>
      <c r="M752" s="6"/>
      <c r="N752" s="58"/>
      <c r="O752" s="2"/>
      <c r="P752" s="2"/>
      <c r="Q752" s="2"/>
      <c r="R752" s="2"/>
      <c r="S752" s="2"/>
      <c r="T752" s="2"/>
      <c r="U752" s="2"/>
      <c r="V752" s="2"/>
      <c r="W752" s="2"/>
      <c r="X752" s="2"/>
      <c r="Y752" s="2"/>
      <c r="Z752" s="2"/>
      <c r="AA752" s="2"/>
    </row>
    <row r="753" spans="1:27" ht="23.25" customHeight="1" x14ac:dyDescent="0.35">
      <c r="A753" s="2"/>
      <c r="B753" s="2"/>
      <c r="C753" s="2"/>
      <c r="D753" s="2"/>
      <c r="E753" s="3"/>
      <c r="F753" s="2"/>
      <c r="G753" s="4"/>
      <c r="H753" s="5"/>
      <c r="I753" s="6"/>
      <c r="J753" s="7"/>
      <c r="K753" s="6"/>
      <c r="L753" s="6"/>
      <c r="M753" s="6"/>
      <c r="N753" s="58"/>
      <c r="O753" s="2"/>
      <c r="P753" s="2"/>
      <c r="Q753" s="2"/>
      <c r="R753" s="2"/>
      <c r="S753" s="2"/>
      <c r="T753" s="2"/>
      <c r="U753" s="2"/>
      <c r="V753" s="2"/>
      <c r="W753" s="2"/>
      <c r="X753" s="2"/>
      <c r="Y753" s="2"/>
      <c r="Z753" s="2"/>
      <c r="AA753" s="2"/>
    </row>
    <row r="754" spans="1:27" ht="23.25" customHeight="1" x14ac:dyDescent="0.35">
      <c r="A754" s="2"/>
      <c r="B754" s="2"/>
      <c r="C754" s="2"/>
      <c r="D754" s="2"/>
      <c r="E754" s="3"/>
      <c r="F754" s="2"/>
      <c r="G754" s="4"/>
      <c r="H754" s="5"/>
      <c r="I754" s="6"/>
      <c r="J754" s="7"/>
      <c r="K754" s="6"/>
      <c r="L754" s="6"/>
      <c r="M754" s="6"/>
      <c r="N754" s="58"/>
      <c r="O754" s="2"/>
      <c r="P754" s="2"/>
      <c r="Q754" s="2"/>
      <c r="R754" s="2"/>
      <c r="S754" s="2"/>
      <c r="T754" s="2"/>
      <c r="U754" s="2"/>
      <c r="V754" s="2"/>
      <c r="W754" s="2"/>
      <c r="X754" s="2"/>
      <c r="Y754" s="2"/>
      <c r="Z754" s="2"/>
      <c r="AA754" s="2"/>
    </row>
    <row r="755" spans="1:27" ht="23.25" customHeight="1" x14ac:dyDescent="0.35">
      <c r="A755" s="2"/>
      <c r="B755" s="2"/>
      <c r="C755" s="2"/>
      <c r="D755" s="2"/>
      <c r="E755" s="3"/>
      <c r="F755" s="2"/>
      <c r="G755" s="4"/>
      <c r="H755" s="5"/>
      <c r="I755" s="6"/>
      <c r="J755" s="7"/>
      <c r="K755" s="6"/>
      <c r="L755" s="6"/>
      <c r="M755" s="6"/>
      <c r="N755" s="58"/>
      <c r="O755" s="2"/>
      <c r="P755" s="2"/>
      <c r="Q755" s="2"/>
      <c r="R755" s="2"/>
      <c r="S755" s="2"/>
      <c r="T755" s="2"/>
      <c r="U755" s="2"/>
      <c r="V755" s="2"/>
      <c r="W755" s="2"/>
      <c r="X755" s="2"/>
      <c r="Y755" s="2"/>
      <c r="Z755" s="2"/>
      <c r="AA755" s="2"/>
    </row>
    <row r="756" spans="1:27" ht="23.25" customHeight="1" x14ac:dyDescent="0.35">
      <c r="A756" s="2"/>
      <c r="B756" s="2"/>
      <c r="C756" s="2"/>
      <c r="D756" s="2"/>
      <c r="E756" s="3"/>
      <c r="F756" s="2"/>
      <c r="G756" s="4"/>
      <c r="H756" s="5"/>
      <c r="I756" s="6"/>
      <c r="J756" s="7"/>
      <c r="K756" s="6"/>
      <c r="L756" s="6"/>
      <c r="M756" s="6"/>
      <c r="N756" s="58"/>
      <c r="O756" s="2"/>
      <c r="P756" s="2"/>
      <c r="Q756" s="2"/>
      <c r="R756" s="2"/>
      <c r="S756" s="2"/>
      <c r="T756" s="2"/>
      <c r="U756" s="2"/>
      <c r="V756" s="2"/>
      <c r="W756" s="2"/>
      <c r="X756" s="2"/>
      <c r="Y756" s="2"/>
      <c r="Z756" s="2"/>
      <c r="AA756" s="2"/>
    </row>
    <row r="757" spans="1:27" ht="23.25" customHeight="1" x14ac:dyDescent="0.35">
      <c r="A757" s="2"/>
      <c r="B757" s="2"/>
      <c r="C757" s="2"/>
      <c r="D757" s="2"/>
      <c r="E757" s="3"/>
      <c r="F757" s="2"/>
      <c r="G757" s="4"/>
      <c r="H757" s="5"/>
      <c r="I757" s="6"/>
      <c r="J757" s="7"/>
      <c r="K757" s="6"/>
      <c r="L757" s="6"/>
      <c r="M757" s="6"/>
      <c r="N757" s="58"/>
      <c r="O757" s="2"/>
      <c r="P757" s="2"/>
      <c r="Q757" s="2"/>
      <c r="R757" s="2"/>
      <c r="S757" s="2"/>
      <c r="T757" s="2"/>
      <c r="U757" s="2"/>
      <c r="V757" s="2"/>
      <c r="W757" s="2"/>
      <c r="X757" s="2"/>
      <c r="Y757" s="2"/>
      <c r="Z757" s="2"/>
      <c r="AA757" s="2"/>
    </row>
    <row r="758" spans="1:27" ht="23.25" customHeight="1" x14ac:dyDescent="0.35">
      <c r="A758" s="2"/>
      <c r="B758" s="2"/>
      <c r="C758" s="2"/>
      <c r="D758" s="2"/>
      <c r="E758" s="3"/>
      <c r="F758" s="2"/>
      <c r="G758" s="4"/>
      <c r="H758" s="5"/>
      <c r="I758" s="6"/>
      <c r="J758" s="7"/>
      <c r="K758" s="6"/>
      <c r="L758" s="6"/>
      <c r="M758" s="6"/>
      <c r="N758" s="58"/>
      <c r="O758" s="2"/>
      <c r="P758" s="2"/>
      <c r="Q758" s="2"/>
      <c r="R758" s="2"/>
      <c r="S758" s="2"/>
      <c r="T758" s="2"/>
      <c r="U758" s="2"/>
      <c r="V758" s="2"/>
      <c r="W758" s="2"/>
      <c r="X758" s="2"/>
      <c r="Y758" s="2"/>
      <c r="Z758" s="2"/>
      <c r="AA758" s="2"/>
    </row>
    <row r="759" spans="1:27" ht="23.25" customHeight="1" x14ac:dyDescent="0.35">
      <c r="A759" s="2"/>
      <c r="B759" s="2"/>
      <c r="C759" s="2"/>
      <c r="D759" s="2"/>
      <c r="E759" s="3"/>
      <c r="F759" s="2"/>
      <c r="G759" s="4"/>
      <c r="H759" s="5"/>
      <c r="I759" s="6"/>
      <c r="J759" s="7"/>
      <c r="K759" s="6"/>
      <c r="L759" s="6"/>
      <c r="M759" s="6"/>
      <c r="N759" s="58"/>
      <c r="O759" s="2"/>
      <c r="P759" s="2"/>
      <c r="Q759" s="2"/>
      <c r="R759" s="2"/>
      <c r="S759" s="2"/>
      <c r="T759" s="2"/>
      <c r="U759" s="2"/>
      <c r="V759" s="2"/>
      <c r="W759" s="2"/>
      <c r="X759" s="2"/>
      <c r="Y759" s="2"/>
      <c r="Z759" s="2"/>
      <c r="AA759" s="2"/>
    </row>
    <row r="760" spans="1:27" ht="23.25" customHeight="1" x14ac:dyDescent="0.35">
      <c r="A760" s="2"/>
      <c r="B760" s="2"/>
      <c r="C760" s="2"/>
      <c r="D760" s="2"/>
      <c r="E760" s="3"/>
      <c r="F760" s="2"/>
      <c r="G760" s="4"/>
      <c r="H760" s="5"/>
      <c r="I760" s="6"/>
      <c r="J760" s="7"/>
      <c r="K760" s="6"/>
      <c r="L760" s="6"/>
      <c r="M760" s="6"/>
      <c r="N760" s="58"/>
      <c r="O760" s="2"/>
      <c r="P760" s="2"/>
      <c r="Q760" s="2"/>
      <c r="R760" s="2"/>
      <c r="S760" s="2"/>
      <c r="T760" s="2"/>
      <c r="U760" s="2"/>
      <c r="V760" s="2"/>
      <c r="W760" s="2"/>
      <c r="X760" s="2"/>
      <c r="Y760" s="2"/>
      <c r="Z760" s="2"/>
      <c r="AA760" s="2"/>
    </row>
    <row r="761" spans="1:27" ht="23.25" customHeight="1" x14ac:dyDescent="0.35">
      <c r="A761" s="2"/>
      <c r="B761" s="2"/>
      <c r="C761" s="2"/>
      <c r="D761" s="2"/>
      <c r="E761" s="3"/>
      <c r="F761" s="2"/>
      <c r="G761" s="4"/>
      <c r="H761" s="5"/>
      <c r="I761" s="6"/>
      <c r="J761" s="7"/>
      <c r="K761" s="6"/>
      <c r="L761" s="6"/>
      <c r="M761" s="6"/>
      <c r="N761" s="58"/>
      <c r="O761" s="2"/>
      <c r="P761" s="2"/>
      <c r="Q761" s="2"/>
      <c r="R761" s="2"/>
      <c r="S761" s="2"/>
      <c r="T761" s="2"/>
      <c r="U761" s="2"/>
      <c r="V761" s="2"/>
      <c r="W761" s="2"/>
      <c r="X761" s="2"/>
      <c r="Y761" s="2"/>
      <c r="Z761" s="2"/>
      <c r="AA761" s="2"/>
    </row>
    <row r="762" spans="1:27" ht="23.25" customHeight="1" x14ac:dyDescent="0.35">
      <c r="A762" s="2"/>
      <c r="B762" s="2"/>
      <c r="C762" s="2"/>
      <c r="D762" s="2"/>
      <c r="E762" s="3"/>
      <c r="F762" s="2"/>
      <c r="G762" s="4"/>
      <c r="H762" s="5"/>
      <c r="I762" s="6"/>
      <c r="J762" s="7"/>
      <c r="K762" s="6"/>
      <c r="L762" s="6"/>
      <c r="M762" s="6"/>
      <c r="N762" s="58"/>
      <c r="O762" s="2"/>
      <c r="P762" s="2"/>
      <c r="Q762" s="2"/>
      <c r="R762" s="2"/>
      <c r="S762" s="2"/>
      <c r="T762" s="2"/>
      <c r="U762" s="2"/>
      <c r="V762" s="2"/>
      <c r="W762" s="2"/>
      <c r="X762" s="2"/>
      <c r="Y762" s="2"/>
      <c r="Z762" s="2"/>
      <c r="AA762" s="2"/>
    </row>
    <row r="763" spans="1:27" ht="23.25" customHeight="1" x14ac:dyDescent="0.35">
      <c r="A763" s="2"/>
      <c r="B763" s="2"/>
      <c r="C763" s="2"/>
      <c r="D763" s="2"/>
      <c r="E763" s="3"/>
      <c r="F763" s="2"/>
      <c r="G763" s="4"/>
      <c r="H763" s="5"/>
      <c r="I763" s="6"/>
      <c r="J763" s="7"/>
      <c r="K763" s="6"/>
      <c r="L763" s="6"/>
      <c r="M763" s="6"/>
      <c r="N763" s="58"/>
      <c r="O763" s="2"/>
      <c r="P763" s="2"/>
      <c r="Q763" s="2"/>
      <c r="R763" s="2"/>
      <c r="S763" s="2"/>
      <c r="T763" s="2"/>
      <c r="U763" s="2"/>
      <c r="V763" s="2"/>
      <c r="W763" s="2"/>
      <c r="X763" s="2"/>
      <c r="Y763" s="2"/>
      <c r="Z763" s="2"/>
      <c r="AA763" s="2"/>
    </row>
    <row r="764" spans="1:27" ht="23.25" customHeight="1" x14ac:dyDescent="0.35">
      <c r="A764" s="2"/>
      <c r="B764" s="2"/>
      <c r="C764" s="2"/>
      <c r="D764" s="2"/>
      <c r="E764" s="3"/>
      <c r="F764" s="2"/>
      <c r="G764" s="4"/>
      <c r="H764" s="5"/>
      <c r="I764" s="6"/>
      <c r="J764" s="7"/>
      <c r="K764" s="6"/>
      <c r="L764" s="6"/>
      <c r="M764" s="6"/>
      <c r="N764" s="58"/>
      <c r="O764" s="2"/>
      <c r="P764" s="2"/>
      <c r="Q764" s="2"/>
      <c r="R764" s="2"/>
      <c r="S764" s="2"/>
      <c r="T764" s="2"/>
      <c r="U764" s="2"/>
      <c r="V764" s="2"/>
      <c r="W764" s="2"/>
      <c r="X764" s="2"/>
      <c r="Y764" s="2"/>
      <c r="Z764" s="2"/>
      <c r="AA764" s="2"/>
    </row>
    <row r="765" spans="1:27" ht="23.25" customHeight="1" x14ac:dyDescent="0.35">
      <c r="A765" s="2"/>
      <c r="B765" s="2"/>
      <c r="C765" s="2"/>
      <c r="D765" s="2"/>
      <c r="E765" s="3"/>
      <c r="F765" s="2"/>
      <c r="G765" s="4"/>
      <c r="H765" s="5"/>
      <c r="I765" s="6"/>
      <c r="J765" s="7"/>
      <c r="K765" s="6"/>
      <c r="L765" s="6"/>
      <c r="M765" s="6"/>
      <c r="N765" s="58"/>
      <c r="O765" s="2"/>
      <c r="P765" s="2"/>
      <c r="Q765" s="2"/>
      <c r="R765" s="2"/>
      <c r="S765" s="2"/>
      <c r="T765" s="2"/>
      <c r="U765" s="2"/>
      <c r="V765" s="2"/>
      <c r="W765" s="2"/>
      <c r="X765" s="2"/>
      <c r="Y765" s="2"/>
      <c r="Z765" s="2"/>
      <c r="AA765" s="2"/>
    </row>
    <row r="766" spans="1:27" ht="23.25" customHeight="1" x14ac:dyDescent="0.35">
      <c r="A766" s="2"/>
      <c r="B766" s="2"/>
      <c r="C766" s="2"/>
      <c r="D766" s="2"/>
      <c r="E766" s="3"/>
      <c r="F766" s="2"/>
      <c r="G766" s="4"/>
      <c r="H766" s="5"/>
      <c r="I766" s="6"/>
      <c r="J766" s="7"/>
      <c r="K766" s="6"/>
      <c r="L766" s="6"/>
      <c r="M766" s="6"/>
      <c r="N766" s="58"/>
      <c r="O766" s="2"/>
      <c r="P766" s="2"/>
      <c r="Q766" s="2"/>
      <c r="R766" s="2"/>
      <c r="S766" s="2"/>
      <c r="T766" s="2"/>
      <c r="U766" s="2"/>
      <c r="V766" s="2"/>
      <c r="W766" s="2"/>
      <c r="X766" s="2"/>
      <c r="Y766" s="2"/>
      <c r="Z766" s="2"/>
      <c r="AA766" s="2"/>
    </row>
    <row r="767" spans="1:27" ht="23.25" customHeight="1" x14ac:dyDescent="0.35">
      <c r="A767" s="2"/>
      <c r="B767" s="2"/>
      <c r="C767" s="2"/>
      <c r="D767" s="2"/>
      <c r="E767" s="3"/>
      <c r="F767" s="2"/>
      <c r="G767" s="4"/>
      <c r="H767" s="5"/>
      <c r="I767" s="6"/>
      <c r="J767" s="7"/>
      <c r="K767" s="6"/>
      <c r="L767" s="6"/>
      <c r="M767" s="6"/>
      <c r="N767" s="58"/>
      <c r="O767" s="2"/>
      <c r="P767" s="2"/>
      <c r="Q767" s="2"/>
      <c r="R767" s="2"/>
      <c r="S767" s="2"/>
      <c r="T767" s="2"/>
      <c r="U767" s="2"/>
      <c r="V767" s="2"/>
      <c r="W767" s="2"/>
      <c r="X767" s="2"/>
      <c r="Y767" s="2"/>
      <c r="Z767" s="2"/>
      <c r="AA767" s="2"/>
    </row>
    <row r="768" spans="1:27" ht="23.25" customHeight="1" x14ac:dyDescent="0.35">
      <c r="A768" s="2"/>
      <c r="B768" s="2"/>
      <c r="C768" s="2"/>
      <c r="D768" s="2"/>
      <c r="E768" s="3"/>
      <c r="F768" s="2"/>
      <c r="G768" s="4"/>
      <c r="H768" s="5"/>
      <c r="I768" s="6"/>
      <c r="J768" s="7"/>
      <c r="K768" s="6"/>
      <c r="L768" s="6"/>
      <c r="M768" s="6"/>
      <c r="N768" s="58"/>
      <c r="O768" s="2"/>
      <c r="P768" s="2"/>
      <c r="Q768" s="2"/>
      <c r="R768" s="2"/>
      <c r="S768" s="2"/>
      <c r="T768" s="2"/>
      <c r="U768" s="2"/>
      <c r="V768" s="2"/>
      <c r="W768" s="2"/>
      <c r="X768" s="2"/>
      <c r="Y768" s="2"/>
      <c r="Z768" s="2"/>
      <c r="AA768" s="2"/>
    </row>
    <row r="769" spans="1:27" ht="23.25" customHeight="1" x14ac:dyDescent="0.35">
      <c r="A769" s="2"/>
      <c r="B769" s="2"/>
      <c r="C769" s="2"/>
      <c r="D769" s="2"/>
      <c r="E769" s="3"/>
      <c r="F769" s="2"/>
      <c r="G769" s="4"/>
      <c r="H769" s="5"/>
      <c r="I769" s="6"/>
      <c r="J769" s="7"/>
      <c r="K769" s="6"/>
      <c r="L769" s="6"/>
      <c r="M769" s="6"/>
      <c r="N769" s="58"/>
      <c r="O769" s="2"/>
      <c r="P769" s="2"/>
      <c r="Q769" s="2"/>
      <c r="R769" s="2"/>
      <c r="S769" s="2"/>
      <c r="T769" s="2"/>
      <c r="U769" s="2"/>
      <c r="V769" s="2"/>
      <c r="W769" s="2"/>
      <c r="X769" s="2"/>
      <c r="Y769" s="2"/>
      <c r="Z769" s="2"/>
      <c r="AA769" s="2"/>
    </row>
    <row r="770" spans="1:27" ht="23.25" customHeight="1" x14ac:dyDescent="0.35">
      <c r="A770" s="2"/>
      <c r="B770" s="2"/>
      <c r="C770" s="2"/>
      <c r="D770" s="2"/>
      <c r="E770" s="3"/>
      <c r="F770" s="2"/>
      <c r="G770" s="4"/>
      <c r="H770" s="5"/>
      <c r="I770" s="6"/>
      <c r="J770" s="7"/>
      <c r="K770" s="6"/>
      <c r="L770" s="6"/>
      <c r="M770" s="6"/>
      <c r="N770" s="58"/>
      <c r="O770" s="2"/>
      <c r="P770" s="2"/>
      <c r="Q770" s="2"/>
      <c r="R770" s="2"/>
      <c r="S770" s="2"/>
      <c r="T770" s="2"/>
      <c r="U770" s="2"/>
      <c r="V770" s="2"/>
      <c r="W770" s="2"/>
      <c r="X770" s="2"/>
      <c r="Y770" s="2"/>
      <c r="Z770" s="2"/>
      <c r="AA770" s="2"/>
    </row>
    <row r="771" spans="1:27" ht="23.25" customHeight="1" x14ac:dyDescent="0.35">
      <c r="A771" s="2"/>
      <c r="B771" s="2"/>
      <c r="C771" s="2"/>
      <c r="D771" s="2"/>
      <c r="E771" s="3"/>
      <c r="F771" s="2"/>
      <c r="G771" s="4"/>
      <c r="H771" s="5"/>
      <c r="I771" s="6"/>
      <c r="J771" s="7"/>
      <c r="K771" s="6"/>
      <c r="L771" s="6"/>
      <c r="M771" s="6"/>
      <c r="N771" s="58"/>
      <c r="O771" s="2"/>
      <c r="P771" s="2"/>
      <c r="Q771" s="2"/>
      <c r="R771" s="2"/>
      <c r="S771" s="2"/>
      <c r="T771" s="2"/>
      <c r="U771" s="2"/>
      <c r="V771" s="2"/>
      <c r="W771" s="2"/>
      <c r="X771" s="2"/>
      <c r="Y771" s="2"/>
      <c r="Z771" s="2"/>
      <c r="AA771" s="2"/>
    </row>
    <row r="772" spans="1:27" ht="23.25" customHeight="1" x14ac:dyDescent="0.35">
      <c r="A772" s="2"/>
      <c r="B772" s="2"/>
      <c r="C772" s="2"/>
      <c r="D772" s="2"/>
      <c r="E772" s="3"/>
      <c r="F772" s="2"/>
      <c r="G772" s="4"/>
      <c r="H772" s="5"/>
      <c r="I772" s="6"/>
      <c r="J772" s="7"/>
      <c r="K772" s="6"/>
      <c r="L772" s="6"/>
      <c r="M772" s="6"/>
      <c r="N772" s="58"/>
      <c r="O772" s="2"/>
      <c r="P772" s="2"/>
      <c r="Q772" s="2"/>
      <c r="R772" s="2"/>
      <c r="S772" s="2"/>
      <c r="T772" s="2"/>
      <c r="U772" s="2"/>
      <c r="V772" s="2"/>
      <c r="W772" s="2"/>
      <c r="X772" s="2"/>
      <c r="Y772" s="2"/>
      <c r="Z772" s="2"/>
      <c r="AA772" s="2"/>
    </row>
    <row r="773" spans="1:27" ht="23.25" customHeight="1" x14ac:dyDescent="0.35">
      <c r="A773" s="2"/>
      <c r="B773" s="2"/>
      <c r="C773" s="2"/>
      <c r="D773" s="2"/>
      <c r="E773" s="3"/>
      <c r="F773" s="2"/>
      <c r="G773" s="4"/>
      <c r="H773" s="5"/>
      <c r="I773" s="6"/>
      <c r="J773" s="7"/>
      <c r="K773" s="6"/>
      <c r="L773" s="6"/>
      <c r="M773" s="6"/>
      <c r="N773" s="58"/>
      <c r="O773" s="2"/>
      <c r="P773" s="2"/>
      <c r="Q773" s="2"/>
      <c r="R773" s="2"/>
      <c r="S773" s="2"/>
      <c r="T773" s="2"/>
      <c r="U773" s="2"/>
      <c r="V773" s="2"/>
      <c r="W773" s="2"/>
      <c r="X773" s="2"/>
      <c r="Y773" s="2"/>
      <c r="Z773" s="2"/>
      <c r="AA773" s="2"/>
    </row>
    <row r="774" spans="1:27" ht="23.25" customHeight="1" x14ac:dyDescent="0.35">
      <c r="A774" s="2"/>
      <c r="B774" s="2"/>
      <c r="C774" s="2"/>
      <c r="D774" s="2"/>
      <c r="E774" s="3"/>
      <c r="F774" s="2"/>
      <c r="G774" s="4"/>
      <c r="H774" s="5"/>
      <c r="I774" s="6"/>
      <c r="J774" s="7"/>
      <c r="K774" s="6"/>
      <c r="L774" s="6"/>
      <c r="M774" s="6"/>
      <c r="N774" s="58"/>
      <c r="O774" s="2"/>
      <c r="P774" s="2"/>
      <c r="Q774" s="2"/>
      <c r="R774" s="2"/>
      <c r="S774" s="2"/>
      <c r="T774" s="2"/>
      <c r="U774" s="2"/>
      <c r="V774" s="2"/>
      <c r="W774" s="2"/>
      <c r="X774" s="2"/>
      <c r="Y774" s="2"/>
      <c r="Z774" s="2"/>
      <c r="AA774" s="2"/>
    </row>
    <row r="775" spans="1:27" ht="23.25" customHeight="1" x14ac:dyDescent="0.35">
      <c r="A775" s="2"/>
      <c r="B775" s="2"/>
      <c r="C775" s="2"/>
      <c r="D775" s="2"/>
      <c r="E775" s="3"/>
      <c r="F775" s="2"/>
      <c r="G775" s="4"/>
      <c r="H775" s="5"/>
      <c r="I775" s="6"/>
      <c r="J775" s="7"/>
      <c r="K775" s="6"/>
      <c r="L775" s="6"/>
      <c r="M775" s="6"/>
      <c r="N775" s="58"/>
      <c r="O775" s="2"/>
      <c r="P775" s="2"/>
      <c r="Q775" s="2"/>
      <c r="R775" s="2"/>
      <c r="S775" s="2"/>
      <c r="T775" s="2"/>
      <c r="U775" s="2"/>
      <c r="V775" s="2"/>
      <c r="W775" s="2"/>
      <c r="X775" s="2"/>
      <c r="Y775" s="2"/>
      <c r="Z775" s="2"/>
      <c r="AA775" s="2"/>
    </row>
    <row r="776" spans="1:27" ht="23.25" customHeight="1" x14ac:dyDescent="0.35">
      <c r="A776" s="2"/>
      <c r="B776" s="2"/>
      <c r="C776" s="2"/>
      <c r="D776" s="2"/>
      <c r="E776" s="3"/>
      <c r="F776" s="2"/>
      <c r="G776" s="4"/>
      <c r="H776" s="5"/>
      <c r="I776" s="6"/>
      <c r="J776" s="7"/>
      <c r="K776" s="6"/>
      <c r="L776" s="6"/>
      <c r="M776" s="6"/>
      <c r="N776" s="58"/>
      <c r="O776" s="2"/>
      <c r="P776" s="2"/>
      <c r="Q776" s="2"/>
      <c r="R776" s="2"/>
      <c r="S776" s="2"/>
      <c r="T776" s="2"/>
      <c r="U776" s="2"/>
      <c r="V776" s="2"/>
      <c r="W776" s="2"/>
      <c r="X776" s="2"/>
      <c r="Y776" s="2"/>
      <c r="Z776" s="2"/>
      <c r="AA776" s="2"/>
    </row>
    <row r="777" spans="1:27" ht="23.25" customHeight="1" x14ac:dyDescent="0.35">
      <c r="A777" s="2"/>
      <c r="B777" s="2"/>
      <c r="C777" s="2"/>
      <c r="D777" s="2"/>
      <c r="E777" s="3"/>
      <c r="F777" s="2"/>
      <c r="G777" s="4"/>
      <c r="H777" s="5"/>
      <c r="I777" s="6"/>
      <c r="J777" s="7"/>
      <c r="K777" s="6"/>
      <c r="L777" s="6"/>
      <c r="M777" s="6"/>
      <c r="N777" s="58"/>
      <c r="O777" s="2"/>
      <c r="P777" s="2"/>
      <c r="Q777" s="2"/>
      <c r="R777" s="2"/>
      <c r="S777" s="2"/>
      <c r="T777" s="2"/>
      <c r="U777" s="2"/>
      <c r="V777" s="2"/>
      <c r="W777" s="2"/>
      <c r="X777" s="2"/>
      <c r="Y777" s="2"/>
      <c r="Z777" s="2"/>
      <c r="AA777" s="2"/>
    </row>
    <row r="778" spans="1:27" ht="23.25" customHeight="1" x14ac:dyDescent="0.35">
      <c r="A778" s="2"/>
      <c r="B778" s="2"/>
      <c r="C778" s="2"/>
      <c r="D778" s="2"/>
      <c r="E778" s="3"/>
      <c r="F778" s="2"/>
      <c r="G778" s="4"/>
      <c r="H778" s="5"/>
      <c r="I778" s="6"/>
      <c r="J778" s="7"/>
      <c r="K778" s="6"/>
      <c r="L778" s="6"/>
      <c r="M778" s="6"/>
      <c r="N778" s="58"/>
      <c r="O778" s="2"/>
      <c r="P778" s="2"/>
      <c r="Q778" s="2"/>
      <c r="R778" s="2"/>
      <c r="S778" s="2"/>
      <c r="T778" s="2"/>
      <c r="U778" s="2"/>
      <c r="V778" s="2"/>
      <c r="W778" s="2"/>
      <c r="X778" s="2"/>
      <c r="Y778" s="2"/>
      <c r="Z778" s="2"/>
      <c r="AA778" s="2"/>
    </row>
    <row r="779" spans="1:27" ht="23.25" customHeight="1" x14ac:dyDescent="0.35">
      <c r="A779" s="2"/>
      <c r="B779" s="2"/>
      <c r="C779" s="2"/>
      <c r="D779" s="2"/>
      <c r="E779" s="3"/>
      <c r="F779" s="2"/>
      <c r="G779" s="4"/>
      <c r="H779" s="5"/>
      <c r="I779" s="6"/>
      <c r="J779" s="7"/>
      <c r="K779" s="6"/>
      <c r="L779" s="6"/>
      <c r="M779" s="6"/>
      <c r="N779" s="58"/>
      <c r="O779" s="2"/>
      <c r="P779" s="2"/>
      <c r="Q779" s="2"/>
      <c r="R779" s="2"/>
      <c r="S779" s="2"/>
      <c r="T779" s="2"/>
      <c r="U779" s="2"/>
      <c r="V779" s="2"/>
      <c r="W779" s="2"/>
      <c r="X779" s="2"/>
      <c r="Y779" s="2"/>
      <c r="Z779" s="2"/>
      <c r="AA779" s="2"/>
    </row>
    <row r="780" spans="1:27" ht="23.25" customHeight="1" x14ac:dyDescent="0.35">
      <c r="A780" s="2"/>
      <c r="B780" s="2"/>
      <c r="C780" s="2"/>
      <c r="D780" s="2"/>
      <c r="E780" s="3"/>
      <c r="F780" s="2"/>
      <c r="G780" s="4"/>
      <c r="H780" s="5"/>
      <c r="I780" s="6"/>
      <c r="J780" s="7"/>
      <c r="K780" s="6"/>
      <c r="L780" s="6"/>
      <c r="M780" s="6"/>
      <c r="N780" s="58"/>
      <c r="O780" s="2"/>
      <c r="P780" s="2"/>
      <c r="Q780" s="2"/>
      <c r="R780" s="2"/>
      <c r="S780" s="2"/>
      <c r="T780" s="2"/>
      <c r="U780" s="2"/>
      <c r="V780" s="2"/>
      <c r="W780" s="2"/>
      <c r="X780" s="2"/>
      <c r="Y780" s="2"/>
      <c r="Z780" s="2"/>
      <c r="AA780" s="2"/>
    </row>
    <row r="781" spans="1:27" ht="23.25" customHeight="1" x14ac:dyDescent="0.35">
      <c r="A781" s="2"/>
      <c r="B781" s="2"/>
      <c r="C781" s="2"/>
      <c r="D781" s="2"/>
      <c r="E781" s="3"/>
      <c r="F781" s="2"/>
      <c r="G781" s="4"/>
      <c r="H781" s="5"/>
      <c r="I781" s="6"/>
      <c r="J781" s="7"/>
      <c r="K781" s="6"/>
      <c r="L781" s="6"/>
      <c r="M781" s="6"/>
      <c r="N781" s="58"/>
      <c r="O781" s="2"/>
      <c r="P781" s="2"/>
      <c r="Q781" s="2"/>
      <c r="R781" s="2"/>
      <c r="S781" s="2"/>
      <c r="T781" s="2"/>
      <c r="U781" s="2"/>
      <c r="V781" s="2"/>
      <c r="W781" s="2"/>
      <c r="X781" s="2"/>
      <c r="Y781" s="2"/>
      <c r="Z781" s="2"/>
      <c r="AA781" s="2"/>
    </row>
    <row r="782" spans="1:27" ht="23.25" customHeight="1" x14ac:dyDescent="0.35">
      <c r="A782" s="2"/>
      <c r="B782" s="2"/>
      <c r="C782" s="2"/>
      <c r="D782" s="2"/>
      <c r="E782" s="3"/>
      <c r="F782" s="2"/>
      <c r="G782" s="4"/>
      <c r="H782" s="5"/>
      <c r="I782" s="6"/>
      <c r="J782" s="7"/>
      <c r="K782" s="6"/>
      <c r="L782" s="6"/>
      <c r="M782" s="6"/>
      <c r="N782" s="58"/>
      <c r="O782" s="2"/>
      <c r="P782" s="2"/>
      <c r="Q782" s="2"/>
      <c r="R782" s="2"/>
      <c r="S782" s="2"/>
      <c r="T782" s="2"/>
      <c r="U782" s="2"/>
      <c r="V782" s="2"/>
      <c r="W782" s="2"/>
      <c r="X782" s="2"/>
      <c r="Y782" s="2"/>
      <c r="Z782" s="2"/>
      <c r="AA782" s="2"/>
    </row>
    <row r="783" spans="1:27" ht="23.25" customHeight="1" x14ac:dyDescent="0.35">
      <c r="A783" s="2"/>
      <c r="B783" s="2"/>
      <c r="C783" s="2"/>
      <c r="D783" s="2"/>
      <c r="E783" s="3"/>
      <c r="F783" s="2"/>
      <c r="G783" s="4"/>
      <c r="H783" s="5"/>
      <c r="I783" s="6"/>
      <c r="J783" s="7"/>
      <c r="K783" s="6"/>
      <c r="L783" s="6"/>
      <c r="M783" s="6"/>
      <c r="N783" s="58"/>
      <c r="O783" s="2"/>
      <c r="P783" s="2"/>
      <c r="Q783" s="2"/>
      <c r="R783" s="2"/>
      <c r="S783" s="2"/>
      <c r="T783" s="2"/>
      <c r="U783" s="2"/>
      <c r="V783" s="2"/>
      <c r="W783" s="2"/>
      <c r="X783" s="2"/>
      <c r="Y783" s="2"/>
      <c r="Z783" s="2"/>
      <c r="AA783" s="2"/>
    </row>
    <row r="784" spans="1:27" ht="23.25" customHeight="1" x14ac:dyDescent="0.35">
      <c r="A784" s="2"/>
      <c r="B784" s="2"/>
      <c r="C784" s="2"/>
      <c r="D784" s="2"/>
      <c r="E784" s="3"/>
      <c r="F784" s="2"/>
      <c r="G784" s="4"/>
      <c r="H784" s="5"/>
      <c r="I784" s="6"/>
      <c r="J784" s="7"/>
      <c r="K784" s="6"/>
      <c r="L784" s="6"/>
      <c r="M784" s="6"/>
      <c r="N784" s="58"/>
      <c r="O784" s="2"/>
      <c r="P784" s="2"/>
      <c r="Q784" s="2"/>
      <c r="R784" s="2"/>
      <c r="S784" s="2"/>
      <c r="T784" s="2"/>
      <c r="U784" s="2"/>
      <c r="V784" s="2"/>
      <c r="W784" s="2"/>
      <c r="X784" s="2"/>
      <c r="Y784" s="2"/>
      <c r="Z784" s="2"/>
      <c r="AA784" s="2"/>
    </row>
    <row r="785" spans="1:27" ht="23.25" customHeight="1" x14ac:dyDescent="0.35">
      <c r="A785" s="2"/>
      <c r="B785" s="2"/>
      <c r="C785" s="2"/>
      <c r="D785" s="2"/>
      <c r="E785" s="3"/>
      <c r="F785" s="2"/>
      <c r="G785" s="4"/>
      <c r="H785" s="5"/>
      <c r="I785" s="6"/>
      <c r="J785" s="7"/>
      <c r="K785" s="6"/>
      <c r="L785" s="6"/>
      <c r="M785" s="6"/>
      <c r="N785" s="58"/>
      <c r="O785" s="2"/>
      <c r="P785" s="2"/>
      <c r="Q785" s="2"/>
      <c r="R785" s="2"/>
      <c r="S785" s="2"/>
      <c r="T785" s="2"/>
      <c r="U785" s="2"/>
      <c r="V785" s="2"/>
      <c r="W785" s="2"/>
      <c r="X785" s="2"/>
      <c r="Y785" s="2"/>
      <c r="Z785" s="2"/>
      <c r="AA785" s="2"/>
    </row>
    <row r="786" spans="1:27" ht="23.25" customHeight="1" x14ac:dyDescent="0.35">
      <c r="A786" s="2"/>
      <c r="B786" s="2"/>
      <c r="C786" s="2"/>
      <c r="D786" s="2"/>
      <c r="E786" s="3"/>
      <c r="F786" s="2"/>
      <c r="G786" s="4"/>
      <c r="H786" s="5"/>
      <c r="I786" s="6"/>
      <c r="J786" s="7"/>
      <c r="K786" s="6"/>
      <c r="L786" s="6"/>
      <c r="M786" s="6"/>
      <c r="N786" s="58"/>
      <c r="O786" s="2"/>
      <c r="P786" s="2"/>
      <c r="Q786" s="2"/>
      <c r="R786" s="2"/>
      <c r="S786" s="2"/>
      <c r="T786" s="2"/>
      <c r="U786" s="2"/>
      <c r="V786" s="2"/>
      <c r="W786" s="2"/>
      <c r="X786" s="2"/>
      <c r="Y786" s="2"/>
      <c r="Z786" s="2"/>
      <c r="AA786" s="2"/>
    </row>
    <row r="787" spans="1:27" ht="23.25" customHeight="1" x14ac:dyDescent="0.35">
      <c r="A787" s="2"/>
      <c r="B787" s="2"/>
      <c r="C787" s="2"/>
      <c r="D787" s="2"/>
      <c r="E787" s="3"/>
      <c r="F787" s="2"/>
      <c r="G787" s="4"/>
      <c r="H787" s="5"/>
      <c r="I787" s="6"/>
      <c r="J787" s="7"/>
      <c r="K787" s="6"/>
      <c r="L787" s="6"/>
      <c r="M787" s="6"/>
      <c r="N787" s="58"/>
      <c r="O787" s="2"/>
      <c r="P787" s="2"/>
      <c r="Q787" s="2"/>
      <c r="R787" s="2"/>
      <c r="S787" s="2"/>
      <c r="T787" s="2"/>
      <c r="U787" s="2"/>
      <c r="V787" s="2"/>
      <c r="W787" s="2"/>
      <c r="X787" s="2"/>
      <c r="Y787" s="2"/>
      <c r="Z787" s="2"/>
      <c r="AA787" s="2"/>
    </row>
    <row r="788" spans="1:27" ht="23.25" customHeight="1" x14ac:dyDescent="0.35">
      <c r="A788" s="2"/>
      <c r="B788" s="2"/>
      <c r="C788" s="2"/>
      <c r="D788" s="2"/>
      <c r="E788" s="3"/>
      <c r="F788" s="2"/>
      <c r="G788" s="4"/>
      <c r="H788" s="5"/>
      <c r="I788" s="6"/>
      <c r="J788" s="7"/>
      <c r="K788" s="6"/>
      <c r="L788" s="6"/>
      <c r="M788" s="6"/>
      <c r="N788" s="58"/>
      <c r="O788" s="2"/>
      <c r="P788" s="2"/>
      <c r="Q788" s="2"/>
      <c r="R788" s="2"/>
      <c r="S788" s="2"/>
      <c r="T788" s="2"/>
      <c r="U788" s="2"/>
      <c r="V788" s="2"/>
      <c r="W788" s="2"/>
      <c r="X788" s="2"/>
      <c r="Y788" s="2"/>
      <c r="Z788" s="2"/>
      <c r="AA788" s="2"/>
    </row>
    <row r="789" spans="1:27" ht="23.25" customHeight="1" x14ac:dyDescent="0.35">
      <c r="A789" s="2"/>
      <c r="B789" s="2"/>
      <c r="C789" s="2"/>
      <c r="D789" s="2"/>
      <c r="E789" s="3"/>
      <c r="F789" s="2"/>
      <c r="G789" s="4"/>
      <c r="H789" s="5"/>
      <c r="I789" s="6"/>
      <c r="J789" s="7"/>
      <c r="K789" s="6"/>
      <c r="L789" s="6"/>
      <c r="M789" s="6"/>
      <c r="N789" s="58"/>
      <c r="O789" s="2"/>
      <c r="P789" s="2"/>
      <c r="Q789" s="2"/>
      <c r="R789" s="2"/>
      <c r="S789" s="2"/>
      <c r="T789" s="2"/>
      <c r="U789" s="2"/>
      <c r="V789" s="2"/>
      <c r="W789" s="2"/>
      <c r="X789" s="2"/>
      <c r="Y789" s="2"/>
      <c r="Z789" s="2"/>
      <c r="AA789" s="2"/>
    </row>
    <row r="790" spans="1:27" ht="23.25" customHeight="1" x14ac:dyDescent="0.35">
      <c r="A790" s="2"/>
      <c r="B790" s="2"/>
      <c r="C790" s="2"/>
      <c r="D790" s="2"/>
      <c r="E790" s="3"/>
      <c r="F790" s="2"/>
      <c r="G790" s="4"/>
      <c r="H790" s="5"/>
      <c r="I790" s="6"/>
      <c r="J790" s="7"/>
      <c r="K790" s="6"/>
      <c r="L790" s="6"/>
      <c r="M790" s="6"/>
      <c r="N790" s="58"/>
      <c r="O790" s="2"/>
      <c r="P790" s="2"/>
      <c r="Q790" s="2"/>
      <c r="R790" s="2"/>
      <c r="S790" s="2"/>
      <c r="T790" s="2"/>
      <c r="U790" s="2"/>
      <c r="V790" s="2"/>
      <c r="W790" s="2"/>
      <c r="X790" s="2"/>
      <c r="Y790" s="2"/>
      <c r="Z790" s="2"/>
      <c r="AA790" s="2"/>
    </row>
    <row r="791" spans="1:27" ht="23.25" customHeight="1" x14ac:dyDescent="0.35">
      <c r="A791" s="2"/>
      <c r="B791" s="2"/>
      <c r="C791" s="2"/>
      <c r="D791" s="2"/>
      <c r="E791" s="3"/>
      <c r="F791" s="2"/>
      <c r="G791" s="4"/>
      <c r="H791" s="5"/>
      <c r="I791" s="6"/>
      <c r="J791" s="7"/>
      <c r="K791" s="6"/>
      <c r="L791" s="6"/>
      <c r="M791" s="6"/>
      <c r="N791" s="58"/>
      <c r="O791" s="2"/>
      <c r="P791" s="2"/>
      <c r="Q791" s="2"/>
      <c r="R791" s="2"/>
      <c r="S791" s="2"/>
      <c r="T791" s="2"/>
      <c r="U791" s="2"/>
      <c r="V791" s="2"/>
      <c r="W791" s="2"/>
      <c r="X791" s="2"/>
      <c r="Y791" s="2"/>
      <c r="Z791" s="2"/>
      <c r="AA791" s="2"/>
    </row>
    <row r="792" spans="1:27" ht="23.25" customHeight="1" x14ac:dyDescent="0.35">
      <c r="A792" s="2"/>
      <c r="B792" s="2"/>
      <c r="C792" s="2"/>
      <c r="D792" s="2"/>
      <c r="E792" s="3"/>
      <c r="F792" s="2"/>
      <c r="G792" s="4"/>
      <c r="H792" s="5"/>
      <c r="I792" s="6"/>
      <c r="J792" s="7"/>
      <c r="K792" s="6"/>
      <c r="L792" s="6"/>
      <c r="M792" s="6"/>
      <c r="N792" s="58"/>
      <c r="O792" s="2"/>
      <c r="P792" s="2"/>
      <c r="Q792" s="2"/>
      <c r="R792" s="2"/>
      <c r="S792" s="2"/>
      <c r="T792" s="2"/>
      <c r="U792" s="2"/>
      <c r="V792" s="2"/>
      <c r="W792" s="2"/>
      <c r="X792" s="2"/>
      <c r="Y792" s="2"/>
      <c r="Z792" s="2"/>
      <c r="AA792" s="2"/>
    </row>
    <row r="793" spans="1:27" ht="23.25" customHeight="1" x14ac:dyDescent="0.35">
      <c r="A793" s="2"/>
      <c r="B793" s="2"/>
      <c r="C793" s="2"/>
      <c r="D793" s="2"/>
      <c r="E793" s="3"/>
      <c r="F793" s="2"/>
      <c r="G793" s="4"/>
      <c r="H793" s="5"/>
      <c r="I793" s="6"/>
      <c r="J793" s="7"/>
      <c r="K793" s="6"/>
      <c r="L793" s="6"/>
      <c r="M793" s="6"/>
      <c r="N793" s="58"/>
      <c r="O793" s="2"/>
      <c r="P793" s="2"/>
      <c r="Q793" s="2"/>
      <c r="R793" s="2"/>
      <c r="S793" s="2"/>
      <c r="T793" s="2"/>
      <c r="U793" s="2"/>
      <c r="V793" s="2"/>
      <c r="W793" s="2"/>
      <c r="X793" s="2"/>
      <c r="Y793" s="2"/>
      <c r="Z793" s="2"/>
      <c r="AA793" s="2"/>
    </row>
    <row r="794" spans="1:27" ht="23.25" customHeight="1" x14ac:dyDescent="0.35">
      <c r="A794" s="2"/>
      <c r="B794" s="2"/>
      <c r="C794" s="2"/>
      <c r="D794" s="2"/>
      <c r="E794" s="3"/>
      <c r="F794" s="2"/>
      <c r="G794" s="4"/>
      <c r="H794" s="5"/>
      <c r="I794" s="6"/>
      <c r="J794" s="7"/>
      <c r="K794" s="6"/>
      <c r="L794" s="6"/>
      <c r="M794" s="6"/>
      <c r="N794" s="58"/>
      <c r="O794" s="2"/>
      <c r="P794" s="2"/>
      <c r="Q794" s="2"/>
      <c r="R794" s="2"/>
      <c r="S794" s="2"/>
      <c r="T794" s="2"/>
      <c r="U794" s="2"/>
      <c r="V794" s="2"/>
      <c r="W794" s="2"/>
      <c r="X794" s="2"/>
      <c r="Y794" s="2"/>
      <c r="Z794" s="2"/>
      <c r="AA794" s="2"/>
    </row>
    <row r="795" spans="1:27" ht="23.25" customHeight="1" x14ac:dyDescent="0.35">
      <c r="A795" s="2"/>
      <c r="B795" s="2"/>
      <c r="C795" s="2"/>
      <c r="D795" s="2"/>
      <c r="E795" s="3"/>
      <c r="F795" s="2"/>
      <c r="G795" s="4"/>
      <c r="H795" s="5"/>
      <c r="I795" s="6"/>
      <c r="J795" s="7"/>
      <c r="K795" s="6"/>
      <c r="L795" s="6"/>
      <c r="M795" s="6"/>
      <c r="N795" s="58"/>
      <c r="O795" s="2"/>
      <c r="P795" s="2"/>
      <c r="Q795" s="2"/>
      <c r="R795" s="2"/>
      <c r="S795" s="2"/>
      <c r="T795" s="2"/>
      <c r="U795" s="2"/>
      <c r="V795" s="2"/>
      <c r="W795" s="2"/>
      <c r="X795" s="2"/>
      <c r="Y795" s="2"/>
      <c r="Z795" s="2"/>
      <c r="AA795" s="2"/>
    </row>
    <row r="796" spans="1:27" ht="23.25" customHeight="1" x14ac:dyDescent="0.35">
      <c r="A796" s="2"/>
      <c r="B796" s="2"/>
      <c r="C796" s="2"/>
      <c r="D796" s="2"/>
      <c r="E796" s="3"/>
      <c r="F796" s="2"/>
      <c r="G796" s="4"/>
      <c r="H796" s="5"/>
      <c r="I796" s="6"/>
      <c r="J796" s="7"/>
      <c r="K796" s="6"/>
      <c r="L796" s="6"/>
      <c r="M796" s="6"/>
      <c r="N796" s="58"/>
      <c r="O796" s="2"/>
      <c r="P796" s="2"/>
      <c r="Q796" s="2"/>
      <c r="R796" s="2"/>
      <c r="S796" s="2"/>
      <c r="T796" s="2"/>
      <c r="U796" s="2"/>
      <c r="V796" s="2"/>
      <c r="W796" s="2"/>
      <c r="X796" s="2"/>
      <c r="Y796" s="2"/>
      <c r="Z796" s="2"/>
      <c r="AA796" s="2"/>
    </row>
    <row r="797" spans="1:27" ht="23.25" customHeight="1" x14ac:dyDescent="0.35">
      <c r="A797" s="2"/>
      <c r="B797" s="2"/>
      <c r="C797" s="2"/>
      <c r="D797" s="2"/>
      <c r="E797" s="3"/>
      <c r="F797" s="2"/>
      <c r="G797" s="4"/>
      <c r="H797" s="5"/>
      <c r="I797" s="6"/>
      <c r="J797" s="7"/>
      <c r="K797" s="6"/>
      <c r="L797" s="6"/>
      <c r="M797" s="6"/>
      <c r="N797" s="58"/>
      <c r="O797" s="2"/>
      <c r="P797" s="2"/>
      <c r="Q797" s="2"/>
      <c r="R797" s="2"/>
      <c r="S797" s="2"/>
      <c r="T797" s="2"/>
      <c r="U797" s="2"/>
      <c r="V797" s="2"/>
      <c r="W797" s="2"/>
      <c r="X797" s="2"/>
      <c r="Y797" s="2"/>
      <c r="Z797" s="2"/>
      <c r="AA797" s="2"/>
    </row>
    <row r="798" spans="1:27" ht="23.25" customHeight="1" x14ac:dyDescent="0.35">
      <c r="A798" s="2"/>
      <c r="B798" s="2"/>
      <c r="C798" s="2"/>
      <c r="D798" s="2"/>
      <c r="E798" s="3"/>
      <c r="F798" s="2"/>
      <c r="G798" s="4"/>
      <c r="H798" s="5"/>
      <c r="I798" s="6"/>
      <c r="J798" s="7"/>
      <c r="K798" s="6"/>
      <c r="L798" s="6"/>
      <c r="M798" s="6"/>
      <c r="N798" s="58"/>
      <c r="O798" s="2"/>
      <c r="P798" s="2"/>
      <c r="Q798" s="2"/>
      <c r="R798" s="2"/>
      <c r="S798" s="2"/>
      <c r="T798" s="2"/>
      <c r="U798" s="2"/>
      <c r="V798" s="2"/>
      <c r="W798" s="2"/>
      <c r="X798" s="2"/>
      <c r="Y798" s="2"/>
      <c r="Z798" s="2"/>
      <c r="AA798" s="2"/>
    </row>
    <row r="799" spans="1:27" ht="23.25" customHeight="1" x14ac:dyDescent="0.35">
      <c r="A799" s="2"/>
      <c r="B799" s="2"/>
      <c r="C799" s="2"/>
      <c r="D799" s="2"/>
      <c r="E799" s="3"/>
      <c r="F799" s="2"/>
      <c r="G799" s="4"/>
      <c r="H799" s="5"/>
      <c r="I799" s="6"/>
      <c r="J799" s="7"/>
      <c r="K799" s="6"/>
      <c r="L799" s="6"/>
      <c r="M799" s="6"/>
      <c r="N799" s="58"/>
      <c r="O799" s="2"/>
      <c r="P799" s="2"/>
      <c r="Q799" s="2"/>
      <c r="R799" s="2"/>
      <c r="S799" s="2"/>
      <c r="T799" s="2"/>
      <c r="U799" s="2"/>
      <c r="V799" s="2"/>
      <c r="W799" s="2"/>
      <c r="X799" s="2"/>
      <c r="Y799" s="2"/>
      <c r="Z799" s="2"/>
      <c r="AA799" s="2"/>
    </row>
    <row r="800" spans="1:27" ht="23.25" customHeight="1" x14ac:dyDescent="0.35">
      <c r="A800" s="2"/>
      <c r="B800" s="2"/>
      <c r="C800" s="2"/>
      <c r="D800" s="2"/>
      <c r="E800" s="3"/>
      <c r="F800" s="2"/>
      <c r="G800" s="4"/>
      <c r="H800" s="5"/>
      <c r="I800" s="6"/>
      <c r="J800" s="7"/>
      <c r="K800" s="6"/>
      <c r="L800" s="6"/>
      <c r="M800" s="6"/>
      <c r="N800" s="58"/>
      <c r="O800" s="2"/>
      <c r="P800" s="2"/>
      <c r="Q800" s="2"/>
      <c r="R800" s="2"/>
      <c r="S800" s="2"/>
      <c r="T800" s="2"/>
      <c r="U800" s="2"/>
      <c r="V800" s="2"/>
      <c r="W800" s="2"/>
      <c r="X800" s="2"/>
      <c r="Y800" s="2"/>
      <c r="Z800" s="2"/>
      <c r="AA800" s="2"/>
    </row>
    <row r="801" spans="1:27" ht="23.25" customHeight="1" x14ac:dyDescent="0.35">
      <c r="A801" s="2"/>
      <c r="B801" s="2"/>
      <c r="C801" s="2"/>
      <c r="D801" s="2"/>
      <c r="E801" s="3"/>
      <c r="F801" s="2"/>
      <c r="G801" s="4"/>
      <c r="H801" s="5"/>
      <c r="I801" s="6"/>
      <c r="J801" s="7"/>
      <c r="K801" s="6"/>
      <c r="L801" s="6"/>
      <c r="M801" s="6"/>
      <c r="N801" s="58"/>
      <c r="O801" s="2"/>
      <c r="P801" s="2"/>
      <c r="Q801" s="2"/>
      <c r="R801" s="2"/>
      <c r="S801" s="2"/>
      <c r="T801" s="2"/>
      <c r="U801" s="2"/>
      <c r="V801" s="2"/>
      <c r="W801" s="2"/>
      <c r="X801" s="2"/>
      <c r="Y801" s="2"/>
      <c r="Z801" s="2"/>
      <c r="AA801" s="2"/>
    </row>
    <row r="802" spans="1:27" ht="23.25" customHeight="1" x14ac:dyDescent="0.35">
      <c r="A802" s="2"/>
      <c r="B802" s="2"/>
      <c r="C802" s="2"/>
      <c r="D802" s="2"/>
      <c r="E802" s="3"/>
      <c r="F802" s="2"/>
      <c r="G802" s="4"/>
      <c r="H802" s="5"/>
      <c r="I802" s="6"/>
      <c r="J802" s="7"/>
      <c r="K802" s="6"/>
      <c r="L802" s="6"/>
      <c r="M802" s="6"/>
      <c r="N802" s="58"/>
      <c r="O802" s="2"/>
      <c r="P802" s="2"/>
      <c r="Q802" s="2"/>
      <c r="R802" s="2"/>
      <c r="S802" s="2"/>
      <c r="T802" s="2"/>
      <c r="U802" s="2"/>
      <c r="V802" s="2"/>
      <c r="W802" s="2"/>
      <c r="X802" s="2"/>
      <c r="Y802" s="2"/>
      <c r="Z802" s="2"/>
      <c r="AA802" s="2"/>
    </row>
    <row r="803" spans="1:27" ht="23.25" customHeight="1" x14ac:dyDescent="0.35">
      <c r="A803" s="2"/>
      <c r="B803" s="2"/>
      <c r="C803" s="2"/>
      <c r="D803" s="2"/>
      <c r="E803" s="3"/>
      <c r="F803" s="2"/>
      <c r="G803" s="4"/>
      <c r="H803" s="5"/>
      <c r="I803" s="6"/>
      <c r="J803" s="7"/>
      <c r="K803" s="6"/>
      <c r="L803" s="6"/>
      <c r="M803" s="6"/>
      <c r="N803" s="58"/>
      <c r="O803" s="2"/>
      <c r="P803" s="2"/>
      <c r="Q803" s="2"/>
      <c r="R803" s="2"/>
      <c r="S803" s="2"/>
      <c r="T803" s="2"/>
      <c r="U803" s="2"/>
      <c r="V803" s="2"/>
      <c r="W803" s="2"/>
      <c r="X803" s="2"/>
      <c r="Y803" s="2"/>
      <c r="Z803" s="2"/>
      <c r="AA803" s="2"/>
    </row>
    <row r="804" spans="1:27" ht="23.25" customHeight="1" x14ac:dyDescent="0.35">
      <c r="A804" s="2"/>
      <c r="B804" s="2"/>
      <c r="C804" s="2"/>
      <c r="D804" s="2"/>
      <c r="E804" s="3"/>
      <c r="F804" s="2"/>
      <c r="G804" s="4"/>
      <c r="H804" s="5"/>
      <c r="I804" s="6"/>
      <c r="J804" s="7"/>
      <c r="K804" s="6"/>
      <c r="L804" s="6"/>
      <c r="M804" s="6"/>
      <c r="N804" s="58"/>
      <c r="O804" s="2"/>
      <c r="P804" s="2"/>
      <c r="Q804" s="2"/>
      <c r="R804" s="2"/>
      <c r="S804" s="2"/>
      <c r="T804" s="2"/>
      <c r="U804" s="2"/>
      <c r="V804" s="2"/>
      <c r="W804" s="2"/>
      <c r="X804" s="2"/>
      <c r="Y804" s="2"/>
      <c r="Z804" s="2"/>
      <c r="AA804" s="2"/>
    </row>
    <row r="805" spans="1:27" ht="23.25" customHeight="1" x14ac:dyDescent="0.35">
      <c r="A805" s="2"/>
      <c r="B805" s="2"/>
      <c r="C805" s="2"/>
      <c r="D805" s="2"/>
      <c r="E805" s="3"/>
      <c r="F805" s="2"/>
      <c r="G805" s="4"/>
      <c r="H805" s="5"/>
      <c r="I805" s="6"/>
      <c r="J805" s="7"/>
      <c r="K805" s="6"/>
      <c r="L805" s="6"/>
      <c r="M805" s="6"/>
      <c r="N805" s="58"/>
      <c r="O805" s="2"/>
      <c r="P805" s="2"/>
      <c r="Q805" s="2"/>
      <c r="R805" s="2"/>
      <c r="S805" s="2"/>
      <c r="T805" s="2"/>
      <c r="U805" s="2"/>
      <c r="V805" s="2"/>
      <c r="W805" s="2"/>
      <c r="X805" s="2"/>
      <c r="Y805" s="2"/>
      <c r="Z805" s="2"/>
      <c r="AA805" s="2"/>
    </row>
    <row r="806" spans="1:27" ht="23.25" customHeight="1" x14ac:dyDescent="0.35">
      <c r="A806" s="2"/>
      <c r="B806" s="2"/>
      <c r="C806" s="2"/>
      <c r="D806" s="2"/>
      <c r="E806" s="3"/>
      <c r="F806" s="2"/>
      <c r="G806" s="4"/>
      <c r="H806" s="5"/>
      <c r="I806" s="6"/>
      <c r="J806" s="7"/>
      <c r="K806" s="6"/>
      <c r="L806" s="6"/>
      <c r="M806" s="6"/>
      <c r="N806" s="58"/>
      <c r="O806" s="2"/>
      <c r="P806" s="2"/>
      <c r="Q806" s="2"/>
      <c r="R806" s="2"/>
      <c r="S806" s="2"/>
      <c r="T806" s="2"/>
      <c r="U806" s="2"/>
      <c r="V806" s="2"/>
      <c r="W806" s="2"/>
      <c r="X806" s="2"/>
      <c r="Y806" s="2"/>
      <c r="Z806" s="2"/>
      <c r="AA806" s="2"/>
    </row>
    <row r="807" spans="1:27" ht="23.25" customHeight="1" x14ac:dyDescent="0.35">
      <c r="A807" s="2"/>
      <c r="B807" s="2"/>
      <c r="C807" s="2"/>
      <c r="D807" s="2"/>
      <c r="E807" s="3"/>
      <c r="F807" s="2"/>
      <c r="G807" s="4"/>
      <c r="H807" s="5"/>
      <c r="I807" s="6"/>
      <c r="J807" s="7"/>
      <c r="K807" s="6"/>
      <c r="L807" s="6"/>
      <c r="M807" s="6"/>
      <c r="N807" s="58"/>
      <c r="O807" s="2"/>
      <c r="P807" s="2"/>
      <c r="Q807" s="2"/>
      <c r="R807" s="2"/>
      <c r="S807" s="2"/>
      <c r="T807" s="2"/>
      <c r="U807" s="2"/>
      <c r="V807" s="2"/>
      <c r="W807" s="2"/>
      <c r="X807" s="2"/>
      <c r="Y807" s="2"/>
      <c r="Z807" s="2"/>
      <c r="AA807" s="2"/>
    </row>
    <row r="808" spans="1:27" ht="23.25" customHeight="1" x14ac:dyDescent="0.35">
      <c r="A808" s="2"/>
      <c r="B808" s="2"/>
      <c r="C808" s="2"/>
      <c r="D808" s="2"/>
      <c r="E808" s="3"/>
      <c r="F808" s="2"/>
      <c r="G808" s="4"/>
      <c r="H808" s="5"/>
      <c r="I808" s="6"/>
      <c r="J808" s="7"/>
      <c r="K808" s="6"/>
      <c r="L808" s="6"/>
      <c r="M808" s="6"/>
      <c r="N808" s="58"/>
      <c r="O808" s="2"/>
      <c r="P808" s="2"/>
      <c r="Q808" s="2"/>
      <c r="R808" s="2"/>
      <c r="S808" s="2"/>
      <c r="T808" s="2"/>
      <c r="U808" s="2"/>
      <c r="V808" s="2"/>
      <c r="W808" s="2"/>
      <c r="X808" s="2"/>
      <c r="Y808" s="2"/>
      <c r="Z808" s="2"/>
      <c r="AA808" s="2"/>
    </row>
    <row r="809" spans="1:27" ht="23.25" customHeight="1" x14ac:dyDescent="0.35">
      <c r="A809" s="2"/>
      <c r="B809" s="2"/>
      <c r="C809" s="2"/>
      <c r="D809" s="2"/>
      <c r="E809" s="3"/>
      <c r="F809" s="2"/>
      <c r="G809" s="4"/>
      <c r="H809" s="5"/>
      <c r="I809" s="6"/>
      <c r="J809" s="7"/>
      <c r="K809" s="6"/>
      <c r="L809" s="6"/>
      <c r="M809" s="6"/>
      <c r="N809" s="58"/>
      <c r="O809" s="2"/>
      <c r="P809" s="2"/>
      <c r="Q809" s="2"/>
      <c r="R809" s="2"/>
      <c r="S809" s="2"/>
      <c r="T809" s="2"/>
      <c r="U809" s="2"/>
      <c r="V809" s="2"/>
      <c r="W809" s="2"/>
      <c r="X809" s="2"/>
      <c r="Y809" s="2"/>
      <c r="Z809" s="2"/>
      <c r="AA809" s="2"/>
    </row>
    <row r="810" spans="1:27" ht="23.25" customHeight="1" x14ac:dyDescent="0.35">
      <c r="A810" s="2"/>
      <c r="B810" s="2"/>
      <c r="C810" s="2"/>
      <c r="D810" s="2"/>
      <c r="E810" s="3"/>
      <c r="F810" s="2"/>
      <c r="G810" s="4"/>
      <c r="H810" s="5"/>
      <c r="I810" s="6"/>
      <c r="J810" s="7"/>
      <c r="K810" s="6"/>
      <c r="L810" s="6"/>
      <c r="M810" s="6"/>
      <c r="N810" s="58"/>
      <c r="O810" s="2"/>
      <c r="P810" s="2"/>
      <c r="Q810" s="2"/>
      <c r="R810" s="2"/>
      <c r="S810" s="2"/>
      <c r="T810" s="2"/>
      <c r="U810" s="2"/>
      <c r="V810" s="2"/>
      <c r="W810" s="2"/>
      <c r="X810" s="2"/>
      <c r="Y810" s="2"/>
      <c r="Z810" s="2"/>
      <c r="AA810" s="2"/>
    </row>
    <row r="811" spans="1:27" ht="23.25" customHeight="1" x14ac:dyDescent="0.35">
      <c r="A811" s="2"/>
      <c r="B811" s="2"/>
      <c r="C811" s="2"/>
      <c r="D811" s="2"/>
      <c r="E811" s="3"/>
      <c r="F811" s="2"/>
      <c r="G811" s="4"/>
      <c r="H811" s="5"/>
      <c r="I811" s="6"/>
      <c r="J811" s="7"/>
      <c r="K811" s="6"/>
      <c r="L811" s="6"/>
      <c r="M811" s="6"/>
      <c r="N811" s="58"/>
      <c r="O811" s="2"/>
      <c r="P811" s="2"/>
      <c r="Q811" s="2"/>
      <c r="R811" s="2"/>
      <c r="S811" s="2"/>
      <c r="T811" s="2"/>
      <c r="U811" s="2"/>
      <c r="V811" s="2"/>
      <c r="W811" s="2"/>
      <c r="X811" s="2"/>
      <c r="Y811" s="2"/>
      <c r="Z811" s="2"/>
      <c r="AA811" s="2"/>
    </row>
    <row r="812" spans="1:27" ht="23.25" customHeight="1" x14ac:dyDescent="0.35">
      <c r="A812" s="2"/>
      <c r="B812" s="2"/>
      <c r="C812" s="2"/>
      <c r="D812" s="2"/>
      <c r="E812" s="3"/>
      <c r="F812" s="2"/>
      <c r="G812" s="4"/>
      <c r="H812" s="5"/>
      <c r="I812" s="6"/>
      <c r="J812" s="7"/>
      <c r="K812" s="6"/>
      <c r="L812" s="6"/>
      <c r="M812" s="6"/>
      <c r="N812" s="58"/>
      <c r="O812" s="2"/>
      <c r="P812" s="2"/>
      <c r="Q812" s="2"/>
      <c r="R812" s="2"/>
      <c r="S812" s="2"/>
      <c r="T812" s="2"/>
      <c r="U812" s="2"/>
      <c r="V812" s="2"/>
      <c r="W812" s="2"/>
      <c r="X812" s="2"/>
      <c r="Y812" s="2"/>
      <c r="Z812" s="2"/>
      <c r="AA812" s="2"/>
    </row>
    <row r="813" spans="1:27" ht="23.25" customHeight="1" x14ac:dyDescent="0.35">
      <c r="A813" s="2"/>
      <c r="B813" s="2"/>
      <c r="C813" s="2"/>
      <c r="D813" s="2"/>
      <c r="E813" s="3"/>
      <c r="F813" s="2"/>
      <c r="G813" s="4"/>
      <c r="H813" s="5"/>
      <c r="I813" s="6"/>
      <c r="J813" s="7"/>
      <c r="K813" s="6"/>
      <c r="L813" s="6"/>
      <c r="M813" s="6"/>
      <c r="N813" s="58"/>
      <c r="O813" s="2"/>
      <c r="P813" s="2"/>
      <c r="Q813" s="2"/>
      <c r="R813" s="2"/>
      <c r="S813" s="2"/>
      <c r="T813" s="2"/>
      <c r="U813" s="2"/>
      <c r="V813" s="2"/>
      <c r="W813" s="2"/>
      <c r="X813" s="2"/>
      <c r="Y813" s="2"/>
      <c r="Z813" s="2"/>
      <c r="AA813" s="2"/>
    </row>
    <row r="814" spans="1:27" ht="23.25" customHeight="1" x14ac:dyDescent="0.35">
      <c r="A814" s="2"/>
      <c r="B814" s="2"/>
      <c r="C814" s="2"/>
      <c r="D814" s="2"/>
      <c r="E814" s="3"/>
      <c r="F814" s="2"/>
      <c r="G814" s="4"/>
      <c r="H814" s="5"/>
      <c r="I814" s="6"/>
      <c r="J814" s="7"/>
      <c r="K814" s="6"/>
      <c r="L814" s="6"/>
      <c r="M814" s="6"/>
      <c r="N814" s="58"/>
      <c r="O814" s="2"/>
      <c r="P814" s="2"/>
      <c r="Q814" s="2"/>
      <c r="R814" s="2"/>
      <c r="S814" s="2"/>
      <c r="T814" s="2"/>
      <c r="U814" s="2"/>
      <c r="V814" s="2"/>
      <c r="W814" s="2"/>
      <c r="X814" s="2"/>
      <c r="Y814" s="2"/>
      <c r="Z814" s="2"/>
      <c r="AA814" s="2"/>
    </row>
    <row r="815" spans="1:27" ht="23.25" customHeight="1" x14ac:dyDescent="0.35">
      <c r="A815" s="2"/>
      <c r="B815" s="2"/>
      <c r="C815" s="2"/>
      <c r="D815" s="2"/>
      <c r="E815" s="3"/>
      <c r="F815" s="2"/>
      <c r="G815" s="4"/>
      <c r="H815" s="5"/>
      <c r="I815" s="6"/>
      <c r="J815" s="7"/>
      <c r="K815" s="6"/>
      <c r="L815" s="6"/>
      <c r="M815" s="6"/>
      <c r="N815" s="58"/>
      <c r="O815" s="2"/>
      <c r="P815" s="2"/>
      <c r="Q815" s="2"/>
      <c r="R815" s="2"/>
      <c r="S815" s="2"/>
      <c r="T815" s="2"/>
      <c r="U815" s="2"/>
      <c r="V815" s="2"/>
      <c r="W815" s="2"/>
      <c r="X815" s="2"/>
      <c r="Y815" s="2"/>
      <c r="Z815" s="2"/>
      <c r="AA815" s="2"/>
    </row>
    <row r="816" spans="1:27" ht="23.25" customHeight="1" x14ac:dyDescent="0.35">
      <c r="A816" s="2"/>
      <c r="B816" s="2"/>
      <c r="C816" s="2"/>
      <c r="D816" s="2"/>
      <c r="E816" s="3"/>
      <c r="F816" s="2"/>
      <c r="G816" s="4"/>
      <c r="H816" s="5"/>
      <c r="I816" s="6"/>
      <c r="J816" s="7"/>
      <c r="K816" s="6"/>
      <c r="L816" s="6"/>
      <c r="M816" s="6"/>
      <c r="N816" s="58"/>
      <c r="O816" s="2"/>
      <c r="P816" s="2"/>
      <c r="Q816" s="2"/>
      <c r="R816" s="2"/>
      <c r="S816" s="2"/>
      <c r="T816" s="2"/>
      <c r="U816" s="2"/>
      <c r="V816" s="2"/>
      <c r="W816" s="2"/>
      <c r="X816" s="2"/>
      <c r="Y816" s="2"/>
      <c r="Z816" s="2"/>
      <c r="AA816" s="2"/>
    </row>
    <row r="817" spans="1:27" ht="23.25" customHeight="1" x14ac:dyDescent="0.35">
      <c r="A817" s="2"/>
      <c r="B817" s="2"/>
      <c r="C817" s="2"/>
      <c r="D817" s="2"/>
      <c r="E817" s="3"/>
      <c r="F817" s="2"/>
      <c r="G817" s="4"/>
      <c r="H817" s="5"/>
      <c r="I817" s="6"/>
      <c r="J817" s="7"/>
      <c r="K817" s="6"/>
      <c r="L817" s="6"/>
      <c r="M817" s="6"/>
      <c r="N817" s="58"/>
      <c r="O817" s="2"/>
      <c r="P817" s="2"/>
      <c r="Q817" s="2"/>
      <c r="R817" s="2"/>
      <c r="S817" s="2"/>
      <c r="T817" s="2"/>
      <c r="U817" s="2"/>
      <c r="V817" s="2"/>
      <c r="W817" s="2"/>
      <c r="X817" s="2"/>
      <c r="Y817" s="2"/>
      <c r="Z817" s="2"/>
      <c r="AA817" s="2"/>
    </row>
    <row r="818" spans="1:27" ht="23.25" customHeight="1" x14ac:dyDescent="0.35">
      <c r="A818" s="2"/>
      <c r="B818" s="2"/>
      <c r="C818" s="2"/>
      <c r="D818" s="2"/>
      <c r="E818" s="3"/>
      <c r="F818" s="2"/>
      <c r="G818" s="4"/>
      <c r="H818" s="5"/>
      <c r="I818" s="6"/>
      <c r="J818" s="7"/>
      <c r="K818" s="6"/>
      <c r="L818" s="6"/>
      <c r="M818" s="6"/>
      <c r="N818" s="58"/>
      <c r="O818" s="2"/>
      <c r="P818" s="2"/>
      <c r="Q818" s="2"/>
      <c r="R818" s="2"/>
      <c r="S818" s="2"/>
      <c r="T818" s="2"/>
      <c r="U818" s="2"/>
      <c r="V818" s="2"/>
      <c r="W818" s="2"/>
      <c r="X818" s="2"/>
      <c r="Y818" s="2"/>
      <c r="Z818" s="2"/>
      <c r="AA818" s="2"/>
    </row>
    <row r="819" spans="1:27" ht="23.25" customHeight="1" x14ac:dyDescent="0.35">
      <c r="A819" s="2"/>
      <c r="B819" s="2"/>
      <c r="C819" s="2"/>
      <c r="D819" s="2"/>
      <c r="E819" s="3"/>
      <c r="F819" s="2"/>
      <c r="G819" s="4"/>
      <c r="H819" s="5"/>
      <c r="I819" s="6"/>
      <c r="J819" s="7"/>
      <c r="K819" s="6"/>
      <c r="L819" s="6"/>
      <c r="M819" s="6"/>
      <c r="N819" s="58"/>
      <c r="O819" s="2"/>
      <c r="P819" s="2"/>
      <c r="Q819" s="2"/>
      <c r="R819" s="2"/>
      <c r="S819" s="2"/>
      <c r="T819" s="2"/>
      <c r="U819" s="2"/>
      <c r="V819" s="2"/>
      <c r="W819" s="2"/>
      <c r="X819" s="2"/>
      <c r="Y819" s="2"/>
      <c r="Z819" s="2"/>
      <c r="AA819" s="2"/>
    </row>
    <row r="820" spans="1:27" ht="23.25" customHeight="1" x14ac:dyDescent="0.35">
      <c r="A820" s="2"/>
      <c r="B820" s="2"/>
      <c r="C820" s="2"/>
      <c r="D820" s="2"/>
      <c r="E820" s="3"/>
      <c r="F820" s="2"/>
      <c r="G820" s="4"/>
      <c r="H820" s="5"/>
      <c r="I820" s="6"/>
      <c r="J820" s="7"/>
      <c r="K820" s="6"/>
      <c r="L820" s="6"/>
      <c r="M820" s="6"/>
      <c r="N820" s="58"/>
      <c r="O820" s="2"/>
      <c r="P820" s="2"/>
      <c r="Q820" s="2"/>
      <c r="R820" s="2"/>
      <c r="S820" s="2"/>
      <c r="T820" s="2"/>
      <c r="U820" s="2"/>
      <c r="V820" s="2"/>
      <c r="W820" s="2"/>
      <c r="X820" s="2"/>
      <c r="Y820" s="2"/>
      <c r="Z820" s="2"/>
      <c r="AA820" s="2"/>
    </row>
    <row r="821" spans="1:27" ht="23.25" customHeight="1" x14ac:dyDescent="0.35">
      <c r="A821" s="2"/>
      <c r="B821" s="2"/>
      <c r="C821" s="2"/>
      <c r="D821" s="2"/>
      <c r="E821" s="3"/>
      <c r="F821" s="2"/>
      <c r="G821" s="4"/>
      <c r="H821" s="5"/>
      <c r="I821" s="6"/>
      <c r="J821" s="7"/>
      <c r="K821" s="6"/>
      <c r="L821" s="6"/>
      <c r="M821" s="6"/>
      <c r="N821" s="58"/>
      <c r="O821" s="2"/>
      <c r="P821" s="2"/>
      <c r="Q821" s="2"/>
      <c r="R821" s="2"/>
      <c r="S821" s="2"/>
      <c r="T821" s="2"/>
      <c r="U821" s="2"/>
      <c r="V821" s="2"/>
      <c r="W821" s="2"/>
      <c r="X821" s="2"/>
      <c r="Y821" s="2"/>
      <c r="Z821" s="2"/>
      <c r="AA821" s="2"/>
    </row>
    <row r="822" spans="1:27" ht="23.25" customHeight="1" x14ac:dyDescent="0.35">
      <c r="A822" s="2"/>
      <c r="B822" s="2"/>
      <c r="C822" s="2"/>
      <c r="D822" s="2"/>
      <c r="E822" s="3"/>
      <c r="F822" s="2"/>
      <c r="G822" s="4"/>
      <c r="H822" s="5"/>
      <c r="I822" s="6"/>
      <c r="J822" s="7"/>
      <c r="K822" s="6"/>
      <c r="L822" s="6"/>
      <c r="M822" s="6"/>
      <c r="N822" s="58"/>
      <c r="O822" s="2"/>
      <c r="P822" s="2"/>
      <c r="Q822" s="2"/>
      <c r="R822" s="2"/>
      <c r="S822" s="2"/>
      <c r="T822" s="2"/>
      <c r="U822" s="2"/>
      <c r="V822" s="2"/>
      <c r="W822" s="2"/>
      <c r="X822" s="2"/>
      <c r="Y822" s="2"/>
      <c r="Z822" s="2"/>
      <c r="AA822" s="2"/>
    </row>
    <row r="823" spans="1:27" ht="23.25" customHeight="1" x14ac:dyDescent="0.35">
      <c r="A823" s="2"/>
      <c r="B823" s="2"/>
      <c r="C823" s="2"/>
      <c r="D823" s="2"/>
      <c r="E823" s="3"/>
      <c r="F823" s="2"/>
      <c r="G823" s="4"/>
      <c r="H823" s="5"/>
      <c r="I823" s="6"/>
      <c r="J823" s="7"/>
      <c r="K823" s="6"/>
      <c r="L823" s="6"/>
      <c r="M823" s="6"/>
      <c r="N823" s="58"/>
      <c r="O823" s="2"/>
      <c r="P823" s="2"/>
      <c r="Q823" s="2"/>
      <c r="R823" s="2"/>
      <c r="S823" s="2"/>
      <c r="T823" s="2"/>
      <c r="U823" s="2"/>
      <c r="V823" s="2"/>
      <c r="W823" s="2"/>
      <c r="X823" s="2"/>
      <c r="Y823" s="2"/>
      <c r="Z823" s="2"/>
      <c r="AA823" s="2"/>
    </row>
    <row r="824" spans="1:27" ht="23.25" customHeight="1" x14ac:dyDescent="0.35">
      <c r="A824" s="2"/>
      <c r="B824" s="2"/>
      <c r="C824" s="2"/>
      <c r="D824" s="2"/>
      <c r="E824" s="3"/>
      <c r="F824" s="2"/>
      <c r="G824" s="4"/>
      <c r="H824" s="5"/>
      <c r="I824" s="6"/>
      <c r="J824" s="7"/>
      <c r="K824" s="6"/>
      <c r="L824" s="6"/>
      <c r="M824" s="6"/>
      <c r="N824" s="58"/>
      <c r="O824" s="2"/>
      <c r="P824" s="2"/>
      <c r="Q824" s="2"/>
      <c r="R824" s="2"/>
      <c r="S824" s="2"/>
      <c r="T824" s="2"/>
      <c r="U824" s="2"/>
      <c r="V824" s="2"/>
      <c r="W824" s="2"/>
      <c r="X824" s="2"/>
      <c r="Y824" s="2"/>
      <c r="Z824" s="2"/>
      <c r="AA824" s="2"/>
    </row>
    <row r="825" spans="1:27" ht="23.25" customHeight="1" x14ac:dyDescent="0.35">
      <c r="A825" s="2"/>
      <c r="B825" s="2"/>
      <c r="C825" s="2"/>
      <c r="D825" s="2"/>
      <c r="E825" s="3"/>
      <c r="F825" s="2"/>
      <c r="G825" s="4"/>
      <c r="H825" s="5"/>
      <c r="I825" s="6"/>
      <c r="J825" s="7"/>
      <c r="K825" s="6"/>
      <c r="L825" s="6"/>
      <c r="M825" s="6"/>
      <c r="N825" s="58"/>
      <c r="O825" s="2"/>
      <c r="P825" s="2"/>
      <c r="Q825" s="2"/>
      <c r="R825" s="2"/>
      <c r="S825" s="2"/>
      <c r="T825" s="2"/>
      <c r="U825" s="2"/>
      <c r="V825" s="2"/>
      <c r="W825" s="2"/>
      <c r="X825" s="2"/>
      <c r="Y825" s="2"/>
      <c r="Z825" s="2"/>
      <c r="AA825" s="2"/>
    </row>
    <row r="826" spans="1:27" ht="23.25" customHeight="1" x14ac:dyDescent="0.35">
      <c r="A826" s="2"/>
      <c r="B826" s="2"/>
      <c r="C826" s="2"/>
      <c r="D826" s="2"/>
      <c r="E826" s="3"/>
      <c r="F826" s="2"/>
      <c r="G826" s="4"/>
      <c r="H826" s="5"/>
      <c r="I826" s="6"/>
      <c r="J826" s="7"/>
      <c r="K826" s="6"/>
      <c r="L826" s="6"/>
      <c r="M826" s="6"/>
      <c r="N826" s="58"/>
      <c r="O826" s="2"/>
      <c r="P826" s="2"/>
      <c r="Q826" s="2"/>
      <c r="R826" s="2"/>
      <c r="S826" s="2"/>
      <c r="T826" s="2"/>
      <c r="U826" s="2"/>
      <c r="V826" s="2"/>
      <c r="W826" s="2"/>
      <c r="X826" s="2"/>
      <c r="Y826" s="2"/>
      <c r="Z826" s="2"/>
      <c r="AA826" s="2"/>
    </row>
    <row r="827" spans="1:27" ht="23.25" customHeight="1" x14ac:dyDescent="0.35">
      <c r="A827" s="2"/>
      <c r="B827" s="2"/>
      <c r="C827" s="2"/>
      <c r="D827" s="2"/>
      <c r="E827" s="3"/>
      <c r="F827" s="2"/>
      <c r="G827" s="4"/>
      <c r="H827" s="5"/>
      <c r="I827" s="6"/>
      <c r="J827" s="7"/>
      <c r="K827" s="6"/>
      <c r="L827" s="6"/>
      <c r="M827" s="6"/>
      <c r="N827" s="58"/>
      <c r="O827" s="2"/>
      <c r="P827" s="2"/>
      <c r="Q827" s="2"/>
      <c r="R827" s="2"/>
      <c r="S827" s="2"/>
      <c r="T827" s="2"/>
      <c r="U827" s="2"/>
      <c r="V827" s="2"/>
      <c r="W827" s="2"/>
      <c r="X827" s="2"/>
      <c r="Y827" s="2"/>
      <c r="Z827" s="2"/>
      <c r="AA827" s="2"/>
    </row>
    <row r="828" spans="1:27" ht="23.25" customHeight="1" x14ac:dyDescent="0.35">
      <c r="A828" s="2"/>
      <c r="B828" s="2"/>
      <c r="C828" s="2"/>
      <c r="D828" s="2"/>
      <c r="E828" s="3"/>
      <c r="F828" s="2"/>
      <c r="G828" s="4"/>
      <c r="H828" s="5"/>
      <c r="I828" s="6"/>
      <c r="J828" s="7"/>
      <c r="K828" s="6"/>
      <c r="L828" s="6"/>
      <c r="M828" s="6"/>
      <c r="N828" s="58"/>
      <c r="O828" s="2"/>
      <c r="P828" s="2"/>
      <c r="Q828" s="2"/>
      <c r="R828" s="2"/>
      <c r="S828" s="2"/>
      <c r="T828" s="2"/>
      <c r="U828" s="2"/>
      <c r="V828" s="2"/>
      <c r="W828" s="2"/>
      <c r="X828" s="2"/>
      <c r="Y828" s="2"/>
      <c r="Z828" s="2"/>
      <c r="AA828" s="2"/>
    </row>
    <row r="829" spans="1:27" ht="23.25" customHeight="1" x14ac:dyDescent="0.35">
      <c r="A829" s="2"/>
      <c r="B829" s="2"/>
      <c r="C829" s="2"/>
      <c r="D829" s="2"/>
      <c r="E829" s="3"/>
      <c r="F829" s="2"/>
      <c r="G829" s="4"/>
      <c r="H829" s="5"/>
      <c r="I829" s="6"/>
      <c r="J829" s="7"/>
      <c r="K829" s="6"/>
      <c r="L829" s="6"/>
      <c r="M829" s="6"/>
      <c r="N829" s="58"/>
      <c r="O829" s="2"/>
      <c r="P829" s="2"/>
      <c r="Q829" s="2"/>
      <c r="R829" s="2"/>
      <c r="S829" s="2"/>
      <c r="T829" s="2"/>
      <c r="U829" s="2"/>
      <c r="V829" s="2"/>
      <c r="W829" s="2"/>
      <c r="X829" s="2"/>
      <c r="Y829" s="2"/>
      <c r="Z829" s="2"/>
      <c r="AA829" s="2"/>
    </row>
    <row r="830" spans="1:27" ht="23.25" customHeight="1" x14ac:dyDescent="0.35">
      <c r="A830" s="2"/>
      <c r="B830" s="2"/>
      <c r="C830" s="2"/>
      <c r="D830" s="2"/>
      <c r="E830" s="3"/>
      <c r="F830" s="2"/>
      <c r="G830" s="4"/>
      <c r="H830" s="5"/>
      <c r="I830" s="6"/>
      <c r="J830" s="7"/>
      <c r="K830" s="6"/>
      <c r="L830" s="6"/>
      <c r="M830" s="6"/>
      <c r="N830" s="58"/>
      <c r="O830" s="2"/>
      <c r="P830" s="2"/>
      <c r="Q830" s="2"/>
      <c r="R830" s="2"/>
      <c r="S830" s="2"/>
      <c r="T830" s="2"/>
      <c r="U830" s="2"/>
      <c r="V830" s="2"/>
      <c r="W830" s="2"/>
      <c r="X830" s="2"/>
      <c r="Y830" s="2"/>
      <c r="Z830" s="2"/>
      <c r="AA830" s="2"/>
    </row>
    <row r="831" spans="1:27" ht="23.25" customHeight="1" x14ac:dyDescent="0.35">
      <c r="A831" s="2"/>
      <c r="B831" s="2"/>
      <c r="C831" s="2"/>
      <c r="D831" s="2"/>
      <c r="E831" s="3"/>
      <c r="F831" s="2"/>
      <c r="G831" s="4"/>
      <c r="H831" s="5"/>
      <c r="I831" s="6"/>
      <c r="J831" s="7"/>
      <c r="K831" s="6"/>
      <c r="L831" s="6"/>
      <c r="M831" s="6"/>
      <c r="N831" s="58"/>
      <c r="O831" s="2"/>
      <c r="P831" s="2"/>
      <c r="Q831" s="2"/>
      <c r="R831" s="2"/>
      <c r="S831" s="2"/>
      <c r="T831" s="2"/>
      <c r="U831" s="2"/>
      <c r="V831" s="2"/>
      <c r="W831" s="2"/>
      <c r="X831" s="2"/>
      <c r="Y831" s="2"/>
      <c r="Z831" s="2"/>
      <c r="AA831" s="2"/>
    </row>
    <row r="832" spans="1:27" ht="23.25" customHeight="1" x14ac:dyDescent="0.35">
      <c r="A832" s="2"/>
      <c r="B832" s="2"/>
      <c r="C832" s="2"/>
      <c r="D832" s="2"/>
      <c r="E832" s="3"/>
      <c r="F832" s="2"/>
      <c r="G832" s="4"/>
      <c r="H832" s="5"/>
      <c r="I832" s="6"/>
      <c r="J832" s="7"/>
      <c r="K832" s="6"/>
      <c r="L832" s="6"/>
      <c r="M832" s="6"/>
      <c r="N832" s="58"/>
      <c r="O832" s="2"/>
      <c r="P832" s="2"/>
      <c r="Q832" s="2"/>
      <c r="R832" s="2"/>
      <c r="S832" s="2"/>
      <c r="T832" s="2"/>
      <c r="U832" s="2"/>
      <c r="V832" s="2"/>
      <c r="W832" s="2"/>
      <c r="X832" s="2"/>
      <c r="Y832" s="2"/>
      <c r="Z832" s="2"/>
      <c r="AA832" s="2"/>
    </row>
    <row r="833" spans="1:27" ht="23.25" customHeight="1" x14ac:dyDescent="0.35">
      <c r="A833" s="2"/>
      <c r="B833" s="2"/>
      <c r="C833" s="2"/>
      <c r="D833" s="2"/>
      <c r="E833" s="3"/>
      <c r="F833" s="2"/>
      <c r="G833" s="4"/>
      <c r="H833" s="5"/>
      <c r="I833" s="6"/>
      <c r="J833" s="7"/>
      <c r="K833" s="6"/>
      <c r="L833" s="6"/>
      <c r="M833" s="6"/>
      <c r="N833" s="58"/>
      <c r="O833" s="2"/>
      <c r="P833" s="2"/>
      <c r="Q833" s="2"/>
      <c r="R833" s="2"/>
      <c r="S833" s="2"/>
      <c r="T833" s="2"/>
      <c r="U833" s="2"/>
      <c r="V833" s="2"/>
      <c r="W833" s="2"/>
      <c r="X833" s="2"/>
      <c r="Y833" s="2"/>
      <c r="Z833" s="2"/>
      <c r="AA833" s="2"/>
    </row>
    <row r="834" spans="1:27" ht="23.25" customHeight="1" x14ac:dyDescent="0.35">
      <c r="A834" s="2"/>
      <c r="B834" s="2"/>
      <c r="C834" s="2"/>
      <c r="D834" s="2"/>
      <c r="E834" s="3"/>
      <c r="F834" s="2"/>
      <c r="G834" s="4"/>
      <c r="H834" s="5"/>
      <c r="I834" s="6"/>
      <c r="J834" s="7"/>
      <c r="K834" s="6"/>
      <c r="L834" s="6"/>
      <c r="M834" s="6"/>
      <c r="N834" s="58"/>
      <c r="O834" s="2"/>
      <c r="P834" s="2"/>
      <c r="Q834" s="2"/>
      <c r="R834" s="2"/>
      <c r="S834" s="2"/>
      <c r="T834" s="2"/>
      <c r="U834" s="2"/>
      <c r="V834" s="2"/>
      <c r="W834" s="2"/>
      <c r="X834" s="2"/>
      <c r="Y834" s="2"/>
      <c r="Z834" s="2"/>
      <c r="AA834" s="2"/>
    </row>
    <row r="835" spans="1:27" ht="23.25" customHeight="1" x14ac:dyDescent="0.35">
      <c r="A835" s="2"/>
      <c r="B835" s="2"/>
      <c r="C835" s="2"/>
      <c r="D835" s="2"/>
      <c r="E835" s="3"/>
      <c r="F835" s="2"/>
      <c r="G835" s="4"/>
      <c r="H835" s="5"/>
      <c r="I835" s="6"/>
      <c r="J835" s="7"/>
      <c r="K835" s="6"/>
      <c r="L835" s="6"/>
      <c r="M835" s="6"/>
      <c r="N835" s="58"/>
      <c r="O835" s="2"/>
      <c r="P835" s="2"/>
      <c r="Q835" s="2"/>
      <c r="R835" s="2"/>
      <c r="S835" s="2"/>
      <c r="T835" s="2"/>
      <c r="U835" s="2"/>
      <c r="V835" s="2"/>
      <c r="W835" s="2"/>
      <c r="X835" s="2"/>
      <c r="Y835" s="2"/>
      <c r="Z835" s="2"/>
      <c r="AA835" s="2"/>
    </row>
    <row r="836" spans="1:27" ht="23.25" customHeight="1" x14ac:dyDescent="0.35">
      <c r="A836" s="2"/>
      <c r="B836" s="2"/>
      <c r="C836" s="2"/>
      <c r="D836" s="2"/>
      <c r="E836" s="3"/>
      <c r="F836" s="2"/>
      <c r="G836" s="4"/>
      <c r="H836" s="5"/>
      <c r="I836" s="6"/>
      <c r="J836" s="7"/>
      <c r="K836" s="6"/>
      <c r="L836" s="6"/>
      <c r="M836" s="6"/>
      <c r="N836" s="58"/>
      <c r="O836" s="2"/>
      <c r="P836" s="2"/>
      <c r="Q836" s="2"/>
      <c r="R836" s="2"/>
      <c r="S836" s="2"/>
      <c r="T836" s="2"/>
      <c r="U836" s="2"/>
      <c r="V836" s="2"/>
      <c r="W836" s="2"/>
      <c r="X836" s="2"/>
      <c r="Y836" s="2"/>
      <c r="Z836" s="2"/>
      <c r="AA836" s="2"/>
    </row>
    <row r="837" spans="1:27" ht="23.25" customHeight="1" x14ac:dyDescent="0.35">
      <c r="A837" s="2"/>
      <c r="B837" s="2"/>
      <c r="C837" s="2"/>
      <c r="D837" s="2"/>
      <c r="E837" s="3"/>
      <c r="F837" s="2"/>
      <c r="G837" s="4"/>
      <c r="H837" s="5"/>
      <c r="I837" s="6"/>
      <c r="J837" s="7"/>
      <c r="K837" s="6"/>
      <c r="L837" s="6"/>
      <c r="M837" s="6"/>
      <c r="N837" s="58"/>
      <c r="O837" s="2"/>
      <c r="P837" s="2"/>
      <c r="Q837" s="2"/>
      <c r="R837" s="2"/>
      <c r="S837" s="2"/>
      <c r="T837" s="2"/>
      <c r="U837" s="2"/>
      <c r="V837" s="2"/>
      <c r="W837" s="2"/>
      <c r="X837" s="2"/>
      <c r="Y837" s="2"/>
      <c r="Z837" s="2"/>
      <c r="AA837" s="2"/>
    </row>
    <row r="838" spans="1:27" ht="23.25" customHeight="1" x14ac:dyDescent="0.35">
      <c r="A838" s="2"/>
      <c r="B838" s="2"/>
      <c r="C838" s="2"/>
      <c r="D838" s="2"/>
      <c r="E838" s="3"/>
      <c r="F838" s="2"/>
      <c r="G838" s="4"/>
      <c r="H838" s="5"/>
      <c r="I838" s="6"/>
      <c r="J838" s="7"/>
      <c r="K838" s="6"/>
      <c r="L838" s="6"/>
      <c r="M838" s="6"/>
      <c r="N838" s="58"/>
      <c r="O838" s="2"/>
      <c r="P838" s="2"/>
      <c r="Q838" s="2"/>
      <c r="R838" s="2"/>
      <c r="S838" s="2"/>
      <c r="T838" s="2"/>
      <c r="U838" s="2"/>
      <c r="V838" s="2"/>
      <c r="W838" s="2"/>
      <c r="X838" s="2"/>
      <c r="Y838" s="2"/>
      <c r="Z838" s="2"/>
      <c r="AA838" s="2"/>
    </row>
    <row r="839" spans="1:27" ht="23.25" customHeight="1" x14ac:dyDescent="0.35">
      <c r="A839" s="2"/>
      <c r="B839" s="2"/>
      <c r="C839" s="2"/>
      <c r="D839" s="2"/>
      <c r="E839" s="3"/>
      <c r="F839" s="2"/>
      <c r="G839" s="4"/>
      <c r="H839" s="5"/>
      <c r="I839" s="6"/>
      <c r="J839" s="7"/>
      <c r="K839" s="6"/>
      <c r="L839" s="6"/>
      <c r="M839" s="6"/>
      <c r="N839" s="58"/>
      <c r="O839" s="2"/>
      <c r="P839" s="2"/>
      <c r="Q839" s="2"/>
      <c r="R839" s="2"/>
      <c r="S839" s="2"/>
      <c r="T839" s="2"/>
      <c r="U839" s="2"/>
      <c r="V839" s="2"/>
      <c r="W839" s="2"/>
      <c r="X839" s="2"/>
      <c r="Y839" s="2"/>
      <c r="Z839" s="2"/>
      <c r="AA839" s="2"/>
    </row>
    <row r="840" spans="1:27" ht="23.25" customHeight="1" x14ac:dyDescent="0.35">
      <c r="A840" s="2"/>
      <c r="B840" s="2"/>
      <c r="C840" s="2"/>
      <c r="D840" s="2"/>
      <c r="E840" s="3"/>
      <c r="F840" s="2"/>
      <c r="G840" s="4"/>
      <c r="H840" s="5"/>
      <c r="I840" s="6"/>
      <c r="J840" s="7"/>
      <c r="K840" s="6"/>
      <c r="L840" s="6"/>
      <c r="M840" s="6"/>
      <c r="N840" s="58"/>
      <c r="O840" s="2"/>
      <c r="P840" s="2"/>
      <c r="Q840" s="2"/>
      <c r="R840" s="2"/>
      <c r="S840" s="2"/>
      <c r="T840" s="2"/>
      <c r="U840" s="2"/>
      <c r="V840" s="2"/>
      <c r="W840" s="2"/>
      <c r="X840" s="2"/>
      <c r="Y840" s="2"/>
      <c r="Z840" s="2"/>
      <c r="AA840" s="2"/>
    </row>
    <row r="841" spans="1:27" ht="23.25" customHeight="1" x14ac:dyDescent="0.35">
      <c r="A841" s="2"/>
      <c r="B841" s="2"/>
      <c r="C841" s="2"/>
      <c r="D841" s="2"/>
      <c r="E841" s="3"/>
      <c r="F841" s="2"/>
      <c r="G841" s="4"/>
      <c r="H841" s="5"/>
      <c r="I841" s="6"/>
      <c r="J841" s="7"/>
      <c r="K841" s="6"/>
      <c r="L841" s="6"/>
      <c r="M841" s="6"/>
      <c r="N841" s="58"/>
      <c r="O841" s="2"/>
      <c r="P841" s="2"/>
      <c r="Q841" s="2"/>
      <c r="R841" s="2"/>
      <c r="S841" s="2"/>
      <c r="T841" s="2"/>
      <c r="U841" s="2"/>
      <c r="V841" s="2"/>
      <c r="W841" s="2"/>
      <c r="X841" s="2"/>
      <c r="Y841" s="2"/>
      <c r="Z841" s="2"/>
      <c r="AA841" s="2"/>
    </row>
    <row r="842" spans="1:27" ht="23.25" customHeight="1" x14ac:dyDescent="0.35">
      <c r="A842" s="2"/>
      <c r="B842" s="2"/>
      <c r="C842" s="2"/>
      <c r="D842" s="2"/>
      <c r="E842" s="3"/>
      <c r="F842" s="2"/>
      <c r="G842" s="4"/>
      <c r="H842" s="5"/>
      <c r="I842" s="6"/>
      <c r="J842" s="7"/>
      <c r="K842" s="6"/>
      <c r="L842" s="6"/>
      <c r="M842" s="6"/>
      <c r="N842" s="58"/>
      <c r="O842" s="2"/>
      <c r="P842" s="2"/>
      <c r="Q842" s="2"/>
      <c r="R842" s="2"/>
      <c r="S842" s="2"/>
      <c r="T842" s="2"/>
      <c r="U842" s="2"/>
      <c r="V842" s="2"/>
      <c r="W842" s="2"/>
      <c r="X842" s="2"/>
      <c r="Y842" s="2"/>
      <c r="Z842" s="2"/>
      <c r="AA842" s="2"/>
    </row>
    <row r="843" spans="1:27" ht="23.25" customHeight="1" x14ac:dyDescent="0.35">
      <c r="A843" s="2"/>
      <c r="B843" s="2"/>
      <c r="C843" s="2"/>
      <c r="D843" s="2"/>
      <c r="E843" s="3"/>
      <c r="F843" s="2"/>
      <c r="G843" s="4"/>
      <c r="H843" s="5"/>
      <c r="I843" s="6"/>
      <c r="J843" s="7"/>
      <c r="K843" s="6"/>
      <c r="L843" s="6"/>
      <c r="M843" s="6"/>
      <c r="N843" s="58"/>
      <c r="O843" s="2"/>
      <c r="P843" s="2"/>
      <c r="Q843" s="2"/>
      <c r="R843" s="2"/>
      <c r="S843" s="2"/>
      <c r="T843" s="2"/>
      <c r="U843" s="2"/>
      <c r="V843" s="2"/>
      <c r="W843" s="2"/>
      <c r="X843" s="2"/>
      <c r="Y843" s="2"/>
      <c r="Z843" s="2"/>
      <c r="AA843" s="2"/>
    </row>
    <row r="844" spans="1:27" ht="23.25" customHeight="1" x14ac:dyDescent="0.35">
      <c r="A844" s="2"/>
      <c r="B844" s="2"/>
      <c r="C844" s="2"/>
      <c r="D844" s="2"/>
      <c r="E844" s="3"/>
      <c r="F844" s="2"/>
      <c r="G844" s="4"/>
      <c r="H844" s="5"/>
      <c r="I844" s="6"/>
      <c r="J844" s="7"/>
      <c r="K844" s="6"/>
      <c r="L844" s="6"/>
      <c r="M844" s="6"/>
      <c r="N844" s="58"/>
      <c r="O844" s="2"/>
      <c r="P844" s="2"/>
      <c r="Q844" s="2"/>
      <c r="R844" s="2"/>
      <c r="S844" s="2"/>
      <c r="T844" s="2"/>
      <c r="U844" s="2"/>
      <c r="V844" s="2"/>
      <c r="W844" s="2"/>
      <c r="X844" s="2"/>
      <c r="Y844" s="2"/>
      <c r="Z844" s="2"/>
      <c r="AA844" s="2"/>
    </row>
    <row r="845" spans="1:27" ht="23.25" customHeight="1" x14ac:dyDescent="0.35">
      <c r="A845" s="2"/>
      <c r="B845" s="2"/>
      <c r="C845" s="2"/>
      <c r="D845" s="2"/>
      <c r="E845" s="3"/>
      <c r="F845" s="2"/>
      <c r="G845" s="4"/>
      <c r="H845" s="5"/>
      <c r="I845" s="6"/>
      <c r="J845" s="7"/>
      <c r="K845" s="6"/>
      <c r="L845" s="6"/>
      <c r="M845" s="6"/>
      <c r="N845" s="58"/>
      <c r="O845" s="2"/>
      <c r="P845" s="2"/>
      <c r="Q845" s="2"/>
      <c r="R845" s="2"/>
      <c r="S845" s="2"/>
      <c r="T845" s="2"/>
      <c r="U845" s="2"/>
      <c r="V845" s="2"/>
      <c r="W845" s="2"/>
      <c r="X845" s="2"/>
      <c r="Y845" s="2"/>
      <c r="Z845" s="2"/>
      <c r="AA845" s="2"/>
    </row>
    <row r="846" spans="1:27" ht="23.25" customHeight="1" x14ac:dyDescent="0.35">
      <c r="A846" s="2"/>
      <c r="B846" s="2"/>
      <c r="C846" s="2"/>
      <c r="D846" s="2"/>
      <c r="E846" s="3"/>
      <c r="F846" s="2"/>
      <c r="G846" s="4"/>
      <c r="H846" s="5"/>
      <c r="I846" s="6"/>
      <c r="J846" s="7"/>
      <c r="K846" s="6"/>
      <c r="L846" s="6"/>
      <c r="M846" s="6"/>
      <c r="N846" s="58"/>
      <c r="O846" s="2"/>
      <c r="P846" s="2"/>
      <c r="Q846" s="2"/>
      <c r="R846" s="2"/>
      <c r="S846" s="2"/>
      <c r="T846" s="2"/>
      <c r="U846" s="2"/>
      <c r="V846" s="2"/>
      <c r="W846" s="2"/>
      <c r="X846" s="2"/>
      <c r="Y846" s="2"/>
      <c r="Z846" s="2"/>
      <c r="AA846" s="2"/>
    </row>
    <row r="847" spans="1:27" ht="23.25" customHeight="1" x14ac:dyDescent="0.35">
      <c r="A847" s="2"/>
      <c r="B847" s="2"/>
      <c r="C847" s="2"/>
      <c r="D847" s="2"/>
      <c r="E847" s="3"/>
      <c r="F847" s="2"/>
      <c r="G847" s="4"/>
      <c r="H847" s="5"/>
      <c r="I847" s="6"/>
      <c r="J847" s="7"/>
      <c r="K847" s="6"/>
      <c r="L847" s="6"/>
      <c r="M847" s="6"/>
      <c r="N847" s="58"/>
      <c r="O847" s="2"/>
      <c r="P847" s="2"/>
      <c r="Q847" s="2"/>
      <c r="R847" s="2"/>
      <c r="S847" s="2"/>
      <c r="T847" s="2"/>
      <c r="U847" s="2"/>
      <c r="V847" s="2"/>
      <c r="W847" s="2"/>
      <c r="X847" s="2"/>
      <c r="Y847" s="2"/>
      <c r="Z847" s="2"/>
      <c r="AA847" s="2"/>
    </row>
    <row r="848" spans="1:27" ht="23.25" customHeight="1" x14ac:dyDescent="0.35">
      <c r="A848" s="2"/>
      <c r="B848" s="2"/>
      <c r="C848" s="2"/>
      <c r="D848" s="2"/>
      <c r="E848" s="3"/>
      <c r="F848" s="2"/>
      <c r="G848" s="4"/>
      <c r="H848" s="5"/>
      <c r="I848" s="6"/>
      <c r="J848" s="7"/>
      <c r="K848" s="6"/>
      <c r="L848" s="6"/>
      <c r="M848" s="6"/>
      <c r="N848" s="58"/>
      <c r="O848" s="2"/>
      <c r="P848" s="2"/>
      <c r="Q848" s="2"/>
      <c r="R848" s="2"/>
      <c r="S848" s="2"/>
      <c r="T848" s="2"/>
      <c r="U848" s="2"/>
      <c r="V848" s="2"/>
      <c r="W848" s="2"/>
      <c r="X848" s="2"/>
      <c r="Y848" s="2"/>
      <c r="Z848" s="2"/>
      <c r="AA848" s="2"/>
    </row>
    <row r="849" spans="1:27" ht="23.25" customHeight="1" x14ac:dyDescent="0.35">
      <c r="A849" s="2"/>
      <c r="B849" s="2"/>
      <c r="C849" s="2"/>
      <c r="D849" s="2"/>
      <c r="E849" s="3"/>
      <c r="F849" s="2"/>
      <c r="G849" s="4"/>
      <c r="H849" s="5"/>
      <c r="I849" s="6"/>
      <c r="J849" s="7"/>
      <c r="K849" s="6"/>
      <c r="L849" s="6"/>
      <c r="M849" s="6"/>
      <c r="N849" s="58"/>
      <c r="O849" s="2"/>
      <c r="P849" s="2"/>
      <c r="Q849" s="2"/>
      <c r="R849" s="2"/>
      <c r="S849" s="2"/>
      <c r="T849" s="2"/>
      <c r="U849" s="2"/>
      <c r="V849" s="2"/>
      <c r="W849" s="2"/>
      <c r="X849" s="2"/>
      <c r="Y849" s="2"/>
      <c r="Z849" s="2"/>
      <c r="AA849" s="2"/>
    </row>
    <row r="850" spans="1:27" ht="23.25" customHeight="1" x14ac:dyDescent="0.35">
      <c r="A850" s="2"/>
      <c r="B850" s="2"/>
      <c r="C850" s="2"/>
      <c r="D850" s="2"/>
      <c r="E850" s="3"/>
      <c r="F850" s="2"/>
      <c r="G850" s="4"/>
      <c r="H850" s="5"/>
      <c r="I850" s="6"/>
      <c r="J850" s="7"/>
      <c r="K850" s="6"/>
      <c r="L850" s="6"/>
      <c r="M850" s="6"/>
      <c r="N850" s="58"/>
      <c r="O850" s="2"/>
      <c r="P850" s="2"/>
      <c r="Q850" s="2"/>
      <c r="R850" s="2"/>
      <c r="S850" s="2"/>
      <c r="T850" s="2"/>
      <c r="U850" s="2"/>
      <c r="V850" s="2"/>
      <c r="W850" s="2"/>
      <c r="X850" s="2"/>
      <c r="Y850" s="2"/>
      <c r="Z850" s="2"/>
      <c r="AA850" s="2"/>
    </row>
    <row r="851" spans="1:27" ht="23.25" customHeight="1" x14ac:dyDescent="0.35">
      <c r="A851" s="2"/>
      <c r="B851" s="2"/>
      <c r="C851" s="2"/>
      <c r="D851" s="2"/>
      <c r="E851" s="3"/>
      <c r="F851" s="2"/>
      <c r="G851" s="4"/>
      <c r="H851" s="5"/>
      <c r="I851" s="6"/>
      <c r="J851" s="7"/>
      <c r="K851" s="6"/>
      <c r="L851" s="6"/>
      <c r="M851" s="6"/>
      <c r="N851" s="58"/>
      <c r="O851" s="2"/>
      <c r="P851" s="2"/>
      <c r="Q851" s="2"/>
      <c r="R851" s="2"/>
      <c r="S851" s="2"/>
      <c r="T851" s="2"/>
      <c r="U851" s="2"/>
      <c r="V851" s="2"/>
      <c r="W851" s="2"/>
      <c r="X851" s="2"/>
      <c r="Y851" s="2"/>
      <c r="Z851" s="2"/>
      <c r="AA851" s="2"/>
    </row>
    <row r="852" spans="1:27" ht="23.25" customHeight="1" x14ac:dyDescent="0.35">
      <c r="A852" s="2"/>
      <c r="B852" s="2"/>
      <c r="C852" s="2"/>
      <c r="D852" s="2"/>
      <c r="E852" s="3"/>
      <c r="F852" s="2"/>
      <c r="G852" s="4"/>
      <c r="H852" s="5"/>
      <c r="I852" s="6"/>
      <c r="J852" s="7"/>
      <c r="K852" s="6"/>
      <c r="L852" s="6"/>
      <c r="M852" s="6"/>
      <c r="N852" s="58"/>
      <c r="O852" s="2"/>
      <c r="P852" s="2"/>
      <c r="Q852" s="2"/>
      <c r="R852" s="2"/>
      <c r="S852" s="2"/>
      <c r="T852" s="2"/>
      <c r="U852" s="2"/>
      <c r="V852" s="2"/>
      <c r="W852" s="2"/>
      <c r="X852" s="2"/>
      <c r="Y852" s="2"/>
      <c r="Z852" s="2"/>
      <c r="AA852" s="2"/>
    </row>
    <row r="853" spans="1:27" ht="23.25" customHeight="1" x14ac:dyDescent="0.35">
      <c r="A853" s="2"/>
      <c r="B853" s="2"/>
      <c r="C853" s="2"/>
      <c r="D853" s="2"/>
      <c r="E853" s="3"/>
      <c r="F853" s="2"/>
      <c r="G853" s="4"/>
      <c r="H853" s="5"/>
      <c r="I853" s="6"/>
      <c r="J853" s="7"/>
      <c r="K853" s="6"/>
      <c r="L853" s="6"/>
      <c r="M853" s="6"/>
      <c r="N853" s="58"/>
      <c r="O853" s="2"/>
      <c r="P853" s="2"/>
      <c r="Q853" s="2"/>
      <c r="R853" s="2"/>
      <c r="S853" s="2"/>
      <c r="T853" s="2"/>
      <c r="U853" s="2"/>
      <c r="V853" s="2"/>
      <c r="W853" s="2"/>
      <c r="X853" s="2"/>
      <c r="Y853" s="2"/>
      <c r="Z853" s="2"/>
      <c r="AA853" s="2"/>
    </row>
    <row r="854" spans="1:27" ht="23.25" customHeight="1" x14ac:dyDescent="0.35">
      <c r="A854" s="2"/>
      <c r="B854" s="2"/>
      <c r="C854" s="2"/>
      <c r="D854" s="2"/>
      <c r="E854" s="3"/>
      <c r="F854" s="2"/>
      <c r="G854" s="4"/>
      <c r="H854" s="5"/>
      <c r="I854" s="6"/>
      <c r="J854" s="7"/>
      <c r="K854" s="6"/>
      <c r="L854" s="6"/>
      <c r="M854" s="6"/>
      <c r="N854" s="58"/>
      <c r="O854" s="2"/>
      <c r="P854" s="2"/>
      <c r="Q854" s="2"/>
      <c r="R854" s="2"/>
      <c r="S854" s="2"/>
      <c r="T854" s="2"/>
      <c r="U854" s="2"/>
      <c r="V854" s="2"/>
      <c r="W854" s="2"/>
      <c r="X854" s="2"/>
      <c r="Y854" s="2"/>
      <c r="Z854" s="2"/>
      <c r="AA854" s="2"/>
    </row>
    <row r="855" spans="1:27" ht="23.25" customHeight="1" x14ac:dyDescent="0.35">
      <c r="A855" s="2"/>
      <c r="B855" s="2"/>
      <c r="C855" s="2"/>
      <c r="D855" s="2"/>
      <c r="E855" s="3"/>
      <c r="F855" s="2"/>
      <c r="G855" s="4"/>
      <c r="H855" s="5"/>
      <c r="I855" s="6"/>
      <c r="J855" s="7"/>
      <c r="K855" s="6"/>
      <c r="L855" s="6"/>
      <c r="M855" s="6"/>
      <c r="N855" s="58"/>
      <c r="O855" s="2"/>
      <c r="P855" s="2"/>
      <c r="Q855" s="2"/>
      <c r="R855" s="2"/>
      <c r="S855" s="2"/>
      <c r="T855" s="2"/>
      <c r="U855" s="2"/>
      <c r="V855" s="2"/>
      <c r="W855" s="2"/>
      <c r="X855" s="2"/>
      <c r="Y855" s="2"/>
      <c r="Z855" s="2"/>
      <c r="AA855" s="2"/>
    </row>
    <row r="856" spans="1:27" ht="23.25" customHeight="1" x14ac:dyDescent="0.35">
      <c r="A856" s="2"/>
      <c r="B856" s="2"/>
      <c r="C856" s="2"/>
      <c r="D856" s="2"/>
      <c r="E856" s="3"/>
      <c r="F856" s="2"/>
      <c r="G856" s="4"/>
      <c r="H856" s="5"/>
      <c r="I856" s="6"/>
      <c r="J856" s="7"/>
      <c r="K856" s="6"/>
      <c r="L856" s="6"/>
      <c r="M856" s="6"/>
      <c r="N856" s="58"/>
      <c r="O856" s="2"/>
      <c r="P856" s="2"/>
      <c r="Q856" s="2"/>
      <c r="R856" s="2"/>
      <c r="S856" s="2"/>
      <c r="T856" s="2"/>
      <c r="U856" s="2"/>
      <c r="V856" s="2"/>
      <c r="W856" s="2"/>
      <c r="X856" s="2"/>
      <c r="Y856" s="2"/>
      <c r="Z856" s="2"/>
      <c r="AA856" s="2"/>
    </row>
    <row r="857" spans="1:27" ht="23.25" customHeight="1" x14ac:dyDescent="0.35">
      <c r="A857" s="2"/>
      <c r="B857" s="2"/>
      <c r="C857" s="2"/>
      <c r="D857" s="2"/>
      <c r="E857" s="3"/>
      <c r="F857" s="2"/>
      <c r="G857" s="4"/>
      <c r="H857" s="5"/>
      <c r="I857" s="6"/>
      <c r="J857" s="7"/>
      <c r="K857" s="6"/>
      <c r="L857" s="6"/>
      <c r="M857" s="6"/>
      <c r="N857" s="58"/>
      <c r="O857" s="2"/>
      <c r="P857" s="2"/>
      <c r="Q857" s="2"/>
      <c r="R857" s="2"/>
      <c r="S857" s="2"/>
      <c r="T857" s="2"/>
      <c r="U857" s="2"/>
      <c r="V857" s="2"/>
      <c r="W857" s="2"/>
      <c r="X857" s="2"/>
      <c r="Y857" s="2"/>
      <c r="Z857" s="2"/>
      <c r="AA857" s="2"/>
    </row>
    <row r="858" spans="1:27" ht="23.25" customHeight="1" x14ac:dyDescent="0.35">
      <c r="A858" s="2"/>
      <c r="B858" s="2"/>
      <c r="C858" s="2"/>
      <c r="D858" s="2"/>
      <c r="E858" s="3"/>
      <c r="F858" s="2"/>
      <c r="G858" s="4"/>
      <c r="H858" s="5"/>
      <c r="I858" s="6"/>
      <c r="J858" s="7"/>
      <c r="K858" s="6"/>
      <c r="L858" s="6"/>
      <c r="M858" s="6"/>
      <c r="N858" s="58"/>
      <c r="O858" s="2"/>
      <c r="P858" s="2"/>
      <c r="Q858" s="2"/>
      <c r="R858" s="2"/>
      <c r="S858" s="2"/>
      <c r="T858" s="2"/>
      <c r="U858" s="2"/>
      <c r="V858" s="2"/>
      <c r="W858" s="2"/>
      <c r="X858" s="2"/>
      <c r="Y858" s="2"/>
      <c r="Z858" s="2"/>
      <c r="AA858" s="2"/>
    </row>
    <row r="859" spans="1:27" ht="23.25" customHeight="1" x14ac:dyDescent="0.35">
      <c r="A859" s="2"/>
      <c r="B859" s="2"/>
      <c r="C859" s="2"/>
      <c r="D859" s="2"/>
      <c r="E859" s="3"/>
      <c r="F859" s="2"/>
      <c r="G859" s="4"/>
      <c r="H859" s="5"/>
      <c r="I859" s="6"/>
      <c r="J859" s="7"/>
      <c r="K859" s="6"/>
      <c r="L859" s="6"/>
      <c r="M859" s="6"/>
      <c r="N859" s="58"/>
      <c r="O859" s="2"/>
      <c r="P859" s="2"/>
      <c r="Q859" s="2"/>
      <c r="R859" s="2"/>
      <c r="S859" s="2"/>
      <c r="T859" s="2"/>
      <c r="U859" s="2"/>
      <c r="V859" s="2"/>
      <c r="W859" s="2"/>
      <c r="X859" s="2"/>
      <c r="Y859" s="2"/>
      <c r="Z859" s="2"/>
      <c r="AA859" s="2"/>
    </row>
    <row r="860" spans="1:27" ht="23.25" customHeight="1" x14ac:dyDescent="0.35">
      <c r="A860" s="2"/>
      <c r="B860" s="2"/>
      <c r="C860" s="2"/>
      <c r="D860" s="2"/>
      <c r="E860" s="3"/>
      <c r="F860" s="2"/>
      <c r="G860" s="4"/>
      <c r="H860" s="5"/>
      <c r="I860" s="6"/>
      <c r="J860" s="7"/>
      <c r="K860" s="6"/>
      <c r="L860" s="6"/>
      <c r="M860" s="6"/>
      <c r="N860" s="58"/>
      <c r="O860" s="2"/>
      <c r="P860" s="2"/>
      <c r="Q860" s="2"/>
      <c r="R860" s="2"/>
      <c r="S860" s="2"/>
      <c r="T860" s="2"/>
      <c r="U860" s="2"/>
      <c r="V860" s="2"/>
      <c r="W860" s="2"/>
      <c r="X860" s="2"/>
      <c r="Y860" s="2"/>
      <c r="Z860" s="2"/>
      <c r="AA860" s="2"/>
    </row>
    <row r="861" spans="1:27" ht="23.25" customHeight="1" x14ac:dyDescent="0.35">
      <c r="A861" s="2"/>
      <c r="B861" s="2"/>
      <c r="C861" s="2"/>
      <c r="D861" s="2"/>
      <c r="E861" s="3"/>
      <c r="F861" s="2"/>
      <c r="G861" s="4"/>
      <c r="H861" s="5"/>
      <c r="I861" s="6"/>
      <c r="J861" s="7"/>
      <c r="K861" s="6"/>
      <c r="L861" s="6"/>
      <c r="M861" s="6"/>
      <c r="N861" s="58"/>
      <c r="O861" s="2"/>
      <c r="P861" s="2"/>
      <c r="Q861" s="2"/>
      <c r="R861" s="2"/>
      <c r="S861" s="2"/>
      <c r="T861" s="2"/>
      <c r="U861" s="2"/>
      <c r="V861" s="2"/>
      <c r="W861" s="2"/>
      <c r="X861" s="2"/>
      <c r="Y861" s="2"/>
      <c r="Z861" s="2"/>
      <c r="AA861" s="2"/>
    </row>
    <row r="862" spans="1:27" ht="23.25" customHeight="1" x14ac:dyDescent="0.35">
      <c r="A862" s="2"/>
      <c r="B862" s="2"/>
      <c r="C862" s="2"/>
      <c r="D862" s="2"/>
      <c r="E862" s="3"/>
      <c r="F862" s="2"/>
      <c r="G862" s="4"/>
      <c r="H862" s="5"/>
      <c r="I862" s="6"/>
      <c r="J862" s="7"/>
      <c r="K862" s="6"/>
      <c r="L862" s="6"/>
      <c r="M862" s="6"/>
      <c r="N862" s="58"/>
      <c r="O862" s="2"/>
      <c r="P862" s="2"/>
      <c r="Q862" s="2"/>
      <c r="R862" s="2"/>
      <c r="S862" s="2"/>
      <c r="T862" s="2"/>
      <c r="U862" s="2"/>
      <c r="V862" s="2"/>
      <c r="W862" s="2"/>
      <c r="X862" s="2"/>
      <c r="Y862" s="2"/>
      <c r="Z862" s="2"/>
      <c r="AA862" s="2"/>
    </row>
    <row r="863" spans="1:27" ht="23.25" customHeight="1" x14ac:dyDescent="0.35">
      <c r="A863" s="2"/>
      <c r="B863" s="2"/>
      <c r="C863" s="2"/>
      <c r="D863" s="2"/>
      <c r="E863" s="3"/>
      <c r="F863" s="2"/>
      <c r="G863" s="4"/>
      <c r="H863" s="5"/>
      <c r="I863" s="6"/>
      <c r="J863" s="7"/>
      <c r="K863" s="6"/>
      <c r="L863" s="6"/>
      <c r="M863" s="6"/>
      <c r="N863" s="58"/>
      <c r="O863" s="2"/>
      <c r="P863" s="2"/>
      <c r="Q863" s="2"/>
      <c r="R863" s="2"/>
      <c r="S863" s="2"/>
      <c r="T863" s="2"/>
      <c r="U863" s="2"/>
      <c r="V863" s="2"/>
      <c r="W863" s="2"/>
      <c r="X863" s="2"/>
      <c r="Y863" s="2"/>
      <c r="Z863" s="2"/>
      <c r="AA863" s="2"/>
    </row>
    <row r="864" spans="1:27" ht="23.25" customHeight="1" x14ac:dyDescent="0.35">
      <c r="A864" s="2"/>
      <c r="B864" s="2"/>
      <c r="C864" s="2"/>
      <c r="D864" s="2"/>
      <c r="E864" s="3"/>
      <c r="F864" s="2"/>
      <c r="G864" s="4"/>
      <c r="H864" s="5"/>
      <c r="I864" s="6"/>
      <c r="J864" s="7"/>
      <c r="K864" s="6"/>
      <c r="L864" s="6"/>
      <c r="M864" s="6"/>
      <c r="N864" s="58"/>
      <c r="O864" s="2"/>
      <c r="P864" s="2"/>
      <c r="Q864" s="2"/>
      <c r="R864" s="2"/>
      <c r="S864" s="2"/>
      <c r="T864" s="2"/>
      <c r="U864" s="2"/>
      <c r="V864" s="2"/>
      <c r="W864" s="2"/>
      <c r="X864" s="2"/>
      <c r="Y864" s="2"/>
      <c r="Z864" s="2"/>
      <c r="AA864" s="2"/>
    </row>
    <row r="865" spans="1:27" ht="23.25" customHeight="1" x14ac:dyDescent="0.35">
      <c r="A865" s="2"/>
      <c r="B865" s="2"/>
      <c r="C865" s="2"/>
      <c r="D865" s="2"/>
      <c r="E865" s="3"/>
      <c r="F865" s="2"/>
      <c r="G865" s="4"/>
      <c r="H865" s="5"/>
      <c r="I865" s="6"/>
      <c r="J865" s="7"/>
      <c r="K865" s="6"/>
      <c r="L865" s="6"/>
      <c r="M865" s="6"/>
      <c r="N865" s="58"/>
      <c r="O865" s="2"/>
      <c r="P865" s="2"/>
      <c r="Q865" s="2"/>
      <c r="R865" s="2"/>
      <c r="S865" s="2"/>
      <c r="T865" s="2"/>
      <c r="U865" s="2"/>
      <c r="V865" s="2"/>
      <c r="W865" s="2"/>
      <c r="X865" s="2"/>
      <c r="Y865" s="2"/>
      <c r="Z865" s="2"/>
      <c r="AA865" s="2"/>
    </row>
    <row r="866" spans="1:27" ht="23.25" customHeight="1" x14ac:dyDescent="0.35">
      <c r="A866" s="2"/>
      <c r="B866" s="2"/>
      <c r="C866" s="2"/>
      <c r="D866" s="2"/>
      <c r="E866" s="3"/>
      <c r="F866" s="2"/>
      <c r="G866" s="4"/>
      <c r="H866" s="5"/>
      <c r="I866" s="6"/>
      <c r="J866" s="7"/>
      <c r="K866" s="6"/>
      <c r="L866" s="6"/>
      <c r="M866" s="6"/>
      <c r="N866" s="58"/>
      <c r="O866" s="2"/>
      <c r="P866" s="2"/>
      <c r="Q866" s="2"/>
      <c r="R866" s="2"/>
      <c r="S866" s="2"/>
      <c r="T866" s="2"/>
      <c r="U866" s="2"/>
      <c r="V866" s="2"/>
      <c r="W866" s="2"/>
      <c r="X866" s="2"/>
      <c r="Y866" s="2"/>
      <c r="Z866" s="2"/>
      <c r="AA866" s="2"/>
    </row>
    <row r="867" spans="1:27" ht="23.25" customHeight="1" x14ac:dyDescent="0.35">
      <c r="A867" s="2"/>
      <c r="B867" s="2"/>
      <c r="C867" s="2"/>
      <c r="D867" s="2"/>
      <c r="E867" s="3"/>
      <c r="F867" s="2"/>
      <c r="G867" s="4"/>
      <c r="H867" s="5"/>
      <c r="I867" s="6"/>
      <c r="J867" s="7"/>
      <c r="K867" s="6"/>
      <c r="L867" s="6"/>
      <c r="M867" s="6"/>
      <c r="N867" s="58"/>
      <c r="O867" s="2"/>
      <c r="P867" s="2"/>
      <c r="Q867" s="2"/>
      <c r="R867" s="2"/>
      <c r="S867" s="2"/>
      <c r="T867" s="2"/>
      <c r="U867" s="2"/>
      <c r="V867" s="2"/>
      <c r="W867" s="2"/>
      <c r="X867" s="2"/>
      <c r="Y867" s="2"/>
      <c r="Z867" s="2"/>
      <c r="AA867" s="2"/>
    </row>
    <row r="868" spans="1:27" ht="23.25" customHeight="1" x14ac:dyDescent="0.35">
      <c r="A868" s="2"/>
      <c r="B868" s="2"/>
      <c r="C868" s="2"/>
      <c r="D868" s="2"/>
      <c r="E868" s="3"/>
      <c r="F868" s="2"/>
      <c r="G868" s="4"/>
      <c r="H868" s="5"/>
      <c r="I868" s="6"/>
      <c r="J868" s="7"/>
      <c r="K868" s="6"/>
      <c r="L868" s="6"/>
      <c r="M868" s="6"/>
      <c r="N868" s="58"/>
      <c r="O868" s="2"/>
      <c r="P868" s="2"/>
      <c r="Q868" s="2"/>
      <c r="R868" s="2"/>
      <c r="S868" s="2"/>
      <c r="T868" s="2"/>
      <c r="U868" s="2"/>
      <c r="V868" s="2"/>
      <c r="W868" s="2"/>
      <c r="X868" s="2"/>
      <c r="Y868" s="2"/>
      <c r="Z868" s="2"/>
      <c r="AA868" s="2"/>
    </row>
    <row r="869" spans="1:27" ht="23.25" customHeight="1" x14ac:dyDescent="0.35">
      <c r="A869" s="2"/>
      <c r="B869" s="2"/>
      <c r="C869" s="2"/>
      <c r="D869" s="2"/>
      <c r="E869" s="3"/>
      <c r="F869" s="2"/>
      <c r="G869" s="4"/>
      <c r="H869" s="5"/>
      <c r="I869" s="6"/>
      <c r="J869" s="7"/>
      <c r="K869" s="6"/>
      <c r="L869" s="6"/>
      <c r="M869" s="6"/>
      <c r="N869" s="58"/>
      <c r="O869" s="2"/>
      <c r="P869" s="2"/>
      <c r="Q869" s="2"/>
      <c r="R869" s="2"/>
      <c r="S869" s="2"/>
      <c r="T869" s="2"/>
      <c r="U869" s="2"/>
      <c r="V869" s="2"/>
      <c r="W869" s="2"/>
      <c r="X869" s="2"/>
      <c r="Y869" s="2"/>
      <c r="Z869" s="2"/>
      <c r="AA869" s="2"/>
    </row>
    <row r="870" spans="1:27" ht="23.25" customHeight="1" x14ac:dyDescent="0.35">
      <c r="A870" s="2"/>
      <c r="B870" s="2"/>
      <c r="C870" s="2"/>
      <c r="D870" s="2"/>
      <c r="E870" s="3"/>
      <c r="F870" s="2"/>
      <c r="G870" s="4"/>
      <c r="H870" s="5"/>
      <c r="I870" s="6"/>
      <c r="J870" s="7"/>
      <c r="K870" s="6"/>
      <c r="L870" s="6"/>
      <c r="M870" s="6"/>
      <c r="N870" s="58"/>
      <c r="O870" s="2"/>
      <c r="P870" s="2"/>
      <c r="Q870" s="2"/>
      <c r="R870" s="2"/>
      <c r="S870" s="2"/>
      <c r="T870" s="2"/>
      <c r="U870" s="2"/>
      <c r="V870" s="2"/>
      <c r="W870" s="2"/>
      <c r="X870" s="2"/>
      <c r="Y870" s="2"/>
      <c r="Z870" s="2"/>
      <c r="AA870" s="2"/>
    </row>
    <row r="871" spans="1:27" ht="23.25" customHeight="1" x14ac:dyDescent="0.35">
      <c r="A871" s="2"/>
      <c r="B871" s="2"/>
      <c r="C871" s="2"/>
      <c r="D871" s="2"/>
      <c r="E871" s="3"/>
      <c r="F871" s="2"/>
      <c r="G871" s="4"/>
      <c r="H871" s="5"/>
      <c r="I871" s="6"/>
      <c r="J871" s="7"/>
      <c r="K871" s="6"/>
      <c r="L871" s="6"/>
      <c r="M871" s="6"/>
      <c r="N871" s="58"/>
      <c r="O871" s="2"/>
      <c r="P871" s="2"/>
      <c r="Q871" s="2"/>
      <c r="R871" s="2"/>
      <c r="S871" s="2"/>
      <c r="T871" s="2"/>
      <c r="U871" s="2"/>
      <c r="V871" s="2"/>
      <c r="W871" s="2"/>
      <c r="X871" s="2"/>
      <c r="Y871" s="2"/>
      <c r="Z871" s="2"/>
      <c r="AA871" s="2"/>
    </row>
    <row r="872" spans="1:27" ht="23.25" customHeight="1" x14ac:dyDescent="0.35">
      <c r="A872" s="2"/>
      <c r="B872" s="2"/>
      <c r="C872" s="2"/>
      <c r="D872" s="2"/>
      <c r="E872" s="3"/>
      <c r="F872" s="2"/>
      <c r="G872" s="4"/>
      <c r="H872" s="5"/>
      <c r="I872" s="6"/>
      <c r="J872" s="7"/>
      <c r="K872" s="6"/>
      <c r="L872" s="6"/>
      <c r="M872" s="6"/>
      <c r="N872" s="58"/>
      <c r="O872" s="2"/>
      <c r="P872" s="2"/>
      <c r="Q872" s="2"/>
      <c r="R872" s="2"/>
      <c r="S872" s="2"/>
      <c r="T872" s="2"/>
      <c r="U872" s="2"/>
      <c r="V872" s="2"/>
      <c r="W872" s="2"/>
      <c r="X872" s="2"/>
      <c r="Y872" s="2"/>
      <c r="Z872" s="2"/>
      <c r="AA872" s="2"/>
    </row>
    <row r="873" spans="1:27" ht="23.25" customHeight="1" x14ac:dyDescent="0.35">
      <c r="A873" s="2"/>
      <c r="B873" s="2"/>
      <c r="C873" s="2"/>
      <c r="D873" s="2"/>
      <c r="E873" s="3"/>
      <c r="F873" s="2"/>
      <c r="G873" s="4"/>
      <c r="H873" s="5"/>
      <c r="I873" s="6"/>
      <c r="J873" s="7"/>
      <c r="K873" s="6"/>
      <c r="L873" s="6"/>
      <c r="M873" s="6"/>
      <c r="N873" s="58"/>
      <c r="O873" s="2"/>
      <c r="P873" s="2"/>
      <c r="Q873" s="2"/>
      <c r="R873" s="2"/>
      <c r="S873" s="2"/>
      <c r="T873" s="2"/>
      <c r="U873" s="2"/>
      <c r="V873" s="2"/>
      <c r="W873" s="2"/>
      <c r="X873" s="2"/>
      <c r="Y873" s="2"/>
      <c r="Z873" s="2"/>
      <c r="AA873" s="2"/>
    </row>
    <row r="874" spans="1:27" ht="23.25" customHeight="1" x14ac:dyDescent="0.35">
      <c r="A874" s="2"/>
      <c r="B874" s="2"/>
      <c r="C874" s="2"/>
      <c r="D874" s="2"/>
      <c r="E874" s="3"/>
      <c r="F874" s="2"/>
      <c r="G874" s="4"/>
      <c r="H874" s="5"/>
      <c r="I874" s="6"/>
      <c r="J874" s="7"/>
      <c r="K874" s="6"/>
      <c r="L874" s="6"/>
      <c r="M874" s="6"/>
      <c r="N874" s="58"/>
      <c r="O874" s="2"/>
      <c r="P874" s="2"/>
      <c r="Q874" s="2"/>
      <c r="R874" s="2"/>
      <c r="S874" s="2"/>
      <c r="T874" s="2"/>
      <c r="U874" s="2"/>
      <c r="V874" s="2"/>
      <c r="W874" s="2"/>
      <c r="X874" s="2"/>
      <c r="Y874" s="2"/>
      <c r="Z874" s="2"/>
      <c r="AA874" s="2"/>
    </row>
    <row r="875" spans="1:27" ht="23.25" customHeight="1" x14ac:dyDescent="0.35">
      <c r="A875" s="2"/>
      <c r="B875" s="2"/>
      <c r="C875" s="2"/>
      <c r="D875" s="2"/>
      <c r="E875" s="3"/>
      <c r="F875" s="2"/>
      <c r="G875" s="4"/>
      <c r="H875" s="5"/>
      <c r="I875" s="6"/>
      <c r="J875" s="7"/>
      <c r="K875" s="6"/>
      <c r="L875" s="6"/>
      <c r="M875" s="6"/>
      <c r="N875" s="58"/>
      <c r="O875" s="2"/>
      <c r="P875" s="2"/>
      <c r="Q875" s="2"/>
      <c r="R875" s="2"/>
      <c r="S875" s="2"/>
      <c r="T875" s="2"/>
      <c r="U875" s="2"/>
      <c r="V875" s="2"/>
      <c r="W875" s="2"/>
      <c r="X875" s="2"/>
      <c r="Y875" s="2"/>
      <c r="Z875" s="2"/>
      <c r="AA875" s="2"/>
    </row>
    <row r="876" spans="1:27" ht="23.25" customHeight="1" x14ac:dyDescent="0.35">
      <c r="A876" s="2"/>
      <c r="B876" s="2"/>
      <c r="C876" s="2"/>
      <c r="D876" s="2"/>
      <c r="E876" s="3"/>
      <c r="F876" s="2"/>
      <c r="G876" s="4"/>
      <c r="H876" s="5"/>
      <c r="I876" s="6"/>
      <c r="J876" s="7"/>
      <c r="K876" s="6"/>
      <c r="L876" s="6"/>
      <c r="M876" s="6"/>
      <c r="N876" s="58"/>
      <c r="O876" s="2"/>
      <c r="P876" s="2"/>
      <c r="Q876" s="2"/>
      <c r="R876" s="2"/>
      <c r="S876" s="2"/>
      <c r="T876" s="2"/>
      <c r="U876" s="2"/>
      <c r="V876" s="2"/>
      <c r="W876" s="2"/>
      <c r="X876" s="2"/>
      <c r="Y876" s="2"/>
      <c r="Z876" s="2"/>
      <c r="AA876" s="2"/>
    </row>
    <row r="877" spans="1:27" ht="23.25" customHeight="1" x14ac:dyDescent="0.35">
      <c r="A877" s="2"/>
      <c r="B877" s="2"/>
      <c r="C877" s="2"/>
      <c r="D877" s="2"/>
      <c r="E877" s="3"/>
      <c r="F877" s="2"/>
      <c r="G877" s="4"/>
      <c r="H877" s="5"/>
      <c r="I877" s="6"/>
      <c r="J877" s="7"/>
      <c r="K877" s="6"/>
      <c r="L877" s="6"/>
      <c r="M877" s="6"/>
      <c r="N877" s="58"/>
      <c r="O877" s="2"/>
      <c r="P877" s="2"/>
      <c r="Q877" s="2"/>
      <c r="R877" s="2"/>
      <c r="S877" s="2"/>
      <c r="T877" s="2"/>
      <c r="U877" s="2"/>
      <c r="V877" s="2"/>
      <c r="W877" s="2"/>
      <c r="X877" s="2"/>
      <c r="Y877" s="2"/>
      <c r="Z877" s="2"/>
      <c r="AA877" s="2"/>
    </row>
    <row r="878" spans="1:27" ht="23.25" customHeight="1" x14ac:dyDescent="0.35">
      <c r="A878" s="2"/>
      <c r="B878" s="2"/>
      <c r="C878" s="2"/>
      <c r="D878" s="2"/>
      <c r="E878" s="3"/>
      <c r="F878" s="2"/>
      <c r="G878" s="4"/>
      <c r="H878" s="5"/>
      <c r="I878" s="6"/>
      <c r="J878" s="7"/>
      <c r="K878" s="6"/>
      <c r="L878" s="6"/>
      <c r="M878" s="6"/>
      <c r="N878" s="58"/>
      <c r="O878" s="2"/>
      <c r="P878" s="2"/>
      <c r="Q878" s="2"/>
      <c r="R878" s="2"/>
      <c r="S878" s="2"/>
      <c r="T878" s="2"/>
      <c r="U878" s="2"/>
      <c r="V878" s="2"/>
      <c r="W878" s="2"/>
      <c r="X878" s="2"/>
      <c r="Y878" s="2"/>
      <c r="Z878" s="2"/>
      <c r="AA878" s="2"/>
    </row>
    <row r="879" spans="1:27" ht="23.25" customHeight="1" x14ac:dyDescent="0.35">
      <c r="A879" s="2"/>
      <c r="B879" s="2"/>
      <c r="C879" s="2"/>
      <c r="D879" s="2"/>
      <c r="E879" s="3"/>
      <c r="F879" s="2"/>
      <c r="G879" s="4"/>
      <c r="H879" s="5"/>
      <c r="I879" s="6"/>
      <c r="J879" s="7"/>
      <c r="K879" s="6"/>
      <c r="L879" s="6"/>
      <c r="M879" s="6"/>
      <c r="N879" s="58"/>
      <c r="O879" s="2"/>
      <c r="P879" s="2"/>
      <c r="Q879" s="2"/>
      <c r="R879" s="2"/>
      <c r="S879" s="2"/>
      <c r="T879" s="2"/>
      <c r="U879" s="2"/>
      <c r="V879" s="2"/>
      <c r="W879" s="2"/>
      <c r="X879" s="2"/>
      <c r="Y879" s="2"/>
      <c r="Z879" s="2"/>
      <c r="AA879" s="2"/>
    </row>
    <row r="880" spans="1:27" ht="23.25" customHeight="1" x14ac:dyDescent="0.35">
      <c r="A880" s="2"/>
      <c r="B880" s="2"/>
      <c r="C880" s="2"/>
      <c r="D880" s="2"/>
      <c r="E880" s="3"/>
      <c r="F880" s="2"/>
      <c r="G880" s="4"/>
      <c r="H880" s="5"/>
      <c r="I880" s="6"/>
      <c r="J880" s="7"/>
      <c r="K880" s="6"/>
      <c r="L880" s="6"/>
      <c r="M880" s="6"/>
      <c r="N880" s="58"/>
      <c r="O880" s="2"/>
      <c r="P880" s="2"/>
      <c r="Q880" s="2"/>
      <c r="R880" s="2"/>
      <c r="S880" s="2"/>
      <c r="T880" s="2"/>
      <c r="U880" s="2"/>
      <c r="V880" s="2"/>
      <c r="W880" s="2"/>
      <c r="X880" s="2"/>
      <c r="Y880" s="2"/>
      <c r="Z880" s="2"/>
      <c r="AA880" s="2"/>
    </row>
    <row r="881" spans="1:27" ht="23.25" customHeight="1" x14ac:dyDescent="0.35">
      <c r="A881" s="2"/>
      <c r="B881" s="2"/>
      <c r="C881" s="2"/>
      <c r="D881" s="2"/>
      <c r="E881" s="3"/>
      <c r="F881" s="2"/>
      <c r="G881" s="4"/>
      <c r="H881" s="5"/>
      <c r="I881" s="6"/>
      <c r="J881" s="7"/>
      <c r="K881" s="6"/>
      <c r="L881" s="6"/>
      <c r="M881" s="6"/>
      <c r="N881" s="58"/>
      <c r="O881" s="2"/>
      <c r="P881" s="2"/>
      <c r="Q881" s="2"/>
      <c r="R881" s="2"/>
      <c r="S881" s="2"/>
      <c r="T881" s="2"/>
      <c r="U881" s="2"/>
      <c r="V881" s="2"/>
      <c r="W881" s="2"/>
      <c r="X881" s="2"/>
      <c r="Y881" s="2"/>
      <c r="Z881" s="2"/>
      <c r="AA881" s="2"/>
    </row>
    <row r="882" spans="1:27" ht="23.25" customHeight="1" x14ac:dyDescent="0.35">
      <c r="A882" s="2"/>
      <c r="B882" s="2"/>
      <c r="C882" s="2"/>
      <c r="D882" s="2"/>
      <c r="E882" s="3"/>
      <c r="F882" s="2"/>
      <c r="G882" s="4"/>
      <c r="H882" s="5"/>
      <c r="I882" s="6"/>
      <c r="J882" s="7"/>
      <c r="K882" s="6"/>
      <c r="L882" s="6"/>
      <c r="M882" s="6"/>
      <c r="N882" s="58"/>
      <c r="O882" s="2"/>
      <c r="P882" s="2"/>
      <c r="Q882" s="2"/>
      <c r="R882" s="2"/>
      <c r="S882" s="2"/>
      <c r="T882" s="2"/>
      <c r="U882" s="2"/>
      <c r="V882" s="2"/>
      <c r="W882" s="2"/>
      <c r="X882" s="2"/>
      <c r="Y882" s="2"/>
      <c r="Z882" s="2"/>
      <c r="AA882" s="2"/>
    </row>
    <row r="883" spans="1:27" ht="23.25" customHeight="1" x14ac:dyDescent="0.35">
      <c r="A883" s="2"/>
      <c r="B883" s="2"/>
      <c r="C883" s="2"/>
      <c r="D883" s="2"/>
      <c r="E883" s="3"/>
      <c r="F883" s="2"/>
      <c r="G883" s="4"/>
      <c r="H883" s="5"/>
      <c r="I883" s="6"/>
      <c r="J883" s="7"/>
      <c r="K883" s="6"/>
      <c r="L883" s="6"/>
      <c r="M883" s="6"/>
      <c r="N883" s="58"/>
      <c r="O883" s="2"/>
      <c r="P883" s="2"/>
      <c r="Q883" s="2"/>
      <c r="R883" s="2"/>
      <c r="S883" s="2"/>
      <c r="T883" s="2"/>
      <c r="U883" s="2"/>
      <c r="V883" s="2"/>
      <c r="W883" s="2"/>
      <c r="X883" s="2"/>
      <c r="Y883" s="2"/>
      <c r="Z883" s="2"/>
      <c r="AA883" s="2"/>
    </row>
    <row r="884" spans="1:27" ht="23.25" customHeight="1" x14ac:dyDescent="0.35">
      <c r="A884" s="2"/>
      <c r="B884" s="2"/>
      <c r="C884" s="2"/>
      <c r="D884" s="2"/>
      <c r="E884" s="3"/>
      <c r="F884" s="2"/>
      <c r="G884" s="4"/>
      <c r="H884" s="5"/>
      <c r="I884" s="6"/>
      <c r="J884" s="7"/>
      <c r="K884" s="6"/>
      <c r="L884" s="6"/>
      <c r="M884" s="6"/>
      <c r="N884" s="58"/>
      <c r="O884" s="2"/>
      <c r="P884" s="2"/>
      <c r="Q884" s="2"/>
      <c r="R884" s="2"/>
      <c r="S884" s="2"/>
      <c r="T884" s="2"/>
      <c r="U884" s="2"/>
      <c r="V884" s="2"/>
      <c r="W884" s="2"/>
      <c r="X884" s="2"/>
      <c r="Y884" s="2"/>
      <c r="Z884" s="2"/>
      <c r="AA884" s="2"/>
    </row>
    <row r="885" spans="1:27" ht="23.25" customHeight="1" x14ac:dyDescent="0.35">
      <c r="A885" s="2"/>
      <c r="B885" s="2"/>
      <c r="C885" s="2"/>
      <c r="D885" s="2"/>
      <c r="E885" s="3"/>
      <c r="F885" s="2"/>
      <c r="G885" s="4"/>
      <c r="H885" s="5"/>
      <c r="I885" s="6"/>
      <c r="J885" s="7"/>
      <c r="K885" s="6"/>
      <c r="L885" s="6"/>
      <c r="M885" s="6"/>
      <c r="N885" s="58"/>
      <c r="O885" s="2"/>
      <c r="P885" s="2"/>
      <c r="Q885" s="2"/>
      <c r="R885" s="2"/>
      <c r="S885" s="2"/>
      <c r="T885" s="2"/>
      <c r="U885" s="2"/>
      <c r="V885" s="2"/>
      <c r="W885" s="2"/>
      <c r="X885" s="2"/>
      <c r="Y885" s="2"/>
      <c r="Z885" s="2"/>
      <c r="AA885" s="2"/>
    </row>
    <row r="886" spans="1:27" ht="23.25" customHeight="1" x14ac:dyDescent="0.35">
      <c r="A886" s="2"/>
      <c r="B886" s="2"/>
      <c r="C886" s="2"/>
      <c r="D886" s="2"/>
      <c r="E886" s="3"/>
      <c r="F886" s="2"/>
      <c r="G886" s="4"/>
      <c r="H886" s="5"/>
      <c r="I886" s="6"/>
      <c r="J886" s="7"/>
      <c r="K886" s="6"/>
      <c r="L886" s="6"/>
      <c r="M886" s="6"/>
      <c r="N886" s="58"/>
      <c r="O886" s="2"/>
      <c r="P886" s="2"/>
      <c r="Q886" s="2"/>
      <c r="R886" s="2"/>
      <c r="S886" s="2"/>
      <c r="T886" s="2"/>
      <c r="U886" s="2"/>
      <c r="V886" s="2"/>
      <c r="W886" s="2"/>
      <c r="X886" s="2"/>
      <c r="Y886" s="2"/>
      <c r="Z886" s="2"/>
      <c r="AA886" s="2"/>
    </row>
    <row r="887" spans="1:27" ht="23.25" customHeight="1" x14ac:dyDescent="0.35">
      <c r="A887" s="2"/>
      <c r="B887" s="2"/>
      <c r="C887" s="2"/>
      <c r="D887" s="2"/>
      <c r="E887" s="3"/>
      <c r="F887" s="2"/>
      <c r="G887" s="4"/>
      <c r="H887" s="5"/>
      <c r="I887" s="6"/>
      <c r="J887" s="7"/>
      <c r="K887" s="6"/>
      <c r="L887" s="6"/>
      <c r="M887" s="6"/>
      <c r="N887" s="58"/>
      <c r="O887" s="2"/>
      <c r="P887" s="2"/>
      <c r="Q887" s="2"/>
      <c r="R887" s="2"/>
      <c r="S887" s="2"/>
      <c r="T887" s="2"/>
      <c r="U887" s="2"/>
      <c r="V887" s="2"/>
      <c r="W887" s="2"/>
      <c r="X887" s="2"/>
      <c r="Y887" s="2"/>
      <c r="Z887" s="2"/>
      <c r="AA887" s="2"/>
    </row>
    <row r="888" spans="1:27" ht="23.25" customHeight="1" x14ac:dyDescent="0.35">
      <c r="A888" s="2"/>
      <c r="B888" s="2"/>
      <c r="C888" s="2"/>
      <c r="D888" s="2"/>
      <c r="E888" s="3"/>
      <c r="F888" s="2"/>
      <c r="G888" s="4"/>
      <c r="H888" s="5"/>
      <c r="I888" s="6"/>
      <c r="J888" s="7"/>
      <c r="K888" s="6"/>
      <c r="L888" s="6"/>
      <c r="M888" s="6"/>
      <c r="N888" s="58"/>
      <c r="O888" s="2"/>
      <c r="P888" s="2"/>
      <c r="Q888" s="2"/>
      <c r="R888" s="2"/>
      <c r="S888" s="2"/>
      <c r="T888" s="2"/>
      <c r="U888" s="2"/>
      <c r="V888" s="2"/>
      <c r="W888" s="2"/>
      <c r="X888" s="2"/>
      <c r="Y888" s="2"/>
      <c r="Z888" s="2"/>
      <c r="AA888" s="2"/>
    </row>
    <row r="889" spans="1:27" ht="23.25" customHeight="1" x14ac:dyDescent="0.35">
      <c r="A889" s="2"/>
      <c r="B889" s="2"/>
      <c r="C889" s="2"/>
      <c r="D889" s="2"/>
      <c r="E889" s="3"/>
      <c r="F889" s="2"/>
      <c r="G889" s="4"/>
      <c r="H889" s="5"/>
      <c r="I889" s="6"/>
      <c r="J889" s="7"/>
      <c r="K889" s="6"/>
      <c r="L889" s="6"/>
      <c r="M889" s="6"/>
      <c r="N889" s="58"/>
      <c r="O889" s="2"/>
      <c r="P889" s="2"/>
      <c r="Q889" s="2"/>
      <c r="R889" s="2"/>
      <c r="S889" s="2"/>
      <c r="T889" s="2"/>
      <c r="U889" s="2"/>
      <c r="V889" s="2"/>
      <c r="W889" s="2"/>
      <c r="X889" s="2"/>
      <c r="Y889" s="2"/>
      <c r="Z889" s="2"/>
      <c r="AA889" s="2"/>
    </row>
    <row r="890" spans="1:27" ht="23.25" customHeight="1" x14ac:dyDescent="0.35">
      <c r="A890" s="2"/>
      <c r="B890" s="2"/>
      <c r="C890" s="2"/>
      <c r="D890" s="2"/>
      <c r="E890" s="3"/>
      <c r="F890" s="2"/>
      <c r="G890" s="4"/>
      <c r="H890" s="5"/>
      <c r="I890" s="6"/>
      <c r="J890" s="7"/>
      <c r="K890" s="6"/>
      <c r="L890" s="6"/>
      <c r="M890" s="6"/>
      <c r="N890" s="58"/>
      <c r="O890" s="2"/>
      <c r="P890" s="2"/>
      <c r="Q890" s="2"/>
      <c r="R890" s="2"/>
      <c r="S890" s="2"/>
      <c r="T890" s="2"/>
      <c r="U890" s="2"/>
      <c r="V890" s="2"/>
      <c r="W890" s="2"/>
      <c r="X890" s="2"/>
      <c r="Y890" s="2"/>
      <c r="Z890" s="2"/>
      <c r="AA890" s="2"/>
    </row>
    <row r="891" spans="1:27" ht="23.25" customHeight="1" x14ac:dyDescent="0.35">
      <c r="A891" s="2"/>
      <c r="B891" s="2"/>
      <c r="C891" s="2"/>
      <c r="D891" s="2"/>
      <c r="E891" s="3"/>
      <c r="F891" s="2"/>
      <c r="G891" s="4"/>
      <c r="H891" s="5"/>
      <c r="I891" s="6"/>
      <c r="J891" s="7"/>
      <c r="K891" s="6"/>
      <c r="L891" s="6"/>
      <c r="M891" s="6"/>
      <c r="N891" s="58"/>
      <c r="O891" s="2"/>
      <c r="P891" s="2"/>
      <c r="Q891" s="2"/>
      <c r="R891" s="2"/>
      <c r="S891" s="2"/>
      <c r="T891" s="2"/>
      <c r="U891" s="2"/>
      <c r="V891" s="2"/>
      <c r="W891" s="2"/>
      <c r="X891" s="2"/>
      <c r="Y891" s="2"/>
      <c r="Z891" s="2"/>
      <c r="AA891" s="2"/>
    </row>
    <row r="892" spans="1:27" ht="23.25" customHeight="1" x14ac:dyDescent="0.35">
      <c r="A892" s="2"/>
      <c r="B892" s="2"/>
      <c r="C892" s="2"/>
      <c r="D892" s="2"/>
      <c r="E892" s="3"/>
      <c r="F892" s="2"/>
      <c r="G892" s="4"/>
      <c r="H892" s="5"/>
      <c r="I892" s="6"/>
      <c r="J892" s="7"/>
      <c r="K892" s="6"/>
      <c r="L892" s="6"/>
      <c r="M892" s="6"/>
      <c r="N892" s="58"/>
      <c r="O892" s="2"/>
      <c r="P892" s="2"/>
      <c r="Q892" s="2"/>
      <c r="R892" s="2"/>
      <c r="S892" s="2"/>
      <c r="T892" s="2"/>
      <c r="U892" s="2"/>
      <c r="V892" s="2"/>
      <c r="W892" s="2"/>
      <c r="X892" s="2"/>
      <c r="Y892" s="2"/>
      <c r="Z892" s="2"/>
      <c r="AA892" s="2"/>
    </row>
    <row r="893" spans="1:27" ht="23.25" customHeight="1" x14ac:dyDescent="0.35">
      <c r="A893" s="2"/>
      <c r="B893" s="2"/>
      <c r="C893" s="2"/>
      <c r="D893" s="2"/>
      <c r="E893" s="3"/>
      <c r="F893" s="2"/>
      <c r="G893" s="4"/>
      <c r="H893" s="5"/>
      <c r="I893" s="6"/>
      <c r="J893" s="7"/>
      <c r="K893" s="6"/>
      <c r="L893" s="6"/>
      <c r="M893" s="6"/>
      <c r="N893" s="58"/>
      <c r="O893" s="2"/>
      <c r="P893" s="2"/>
      <c r="Q893" s="2"/>
      <c r="R893" s="2"/>
      <c r="S893" s="2"/>
      <c r="T893" s="2"/>
      <c r="U893" s="2"/>
      <c r="V893" s="2"/>
      <c r="W893" s="2"/>
      <c r="X893" s="2"/>
      <c r="Y893" s="2"/>
      <c r="Z893" s="2"/>
      <c r="AA893" s="2"/>
    </row>
    <row r="894" spans="1:27" ht="23.25" customHeight="1" x14ac:dyDescent="0.35">
      <c r="A894" s="2"/>
      <c r="B894" s="2"/>
      <c r="C894" s="2"/>
      <c r="D894" s="2"/>
      <c r="E894" s="3"/>
      <c r="F894" s="2"/>
      <c r="G894" s="4"/>
      <c r="H894" s="5"/>
      <c r="I894" s="6"/>
      <c r="J894" s="7"/>
      <c r="K894" s="6"/>
      <c r="L894" s="6"/>
      <c r="M894" s="6"/>
      <c r="N894" s="58"/>
      <c r="O894" s="2"/>
      <c r="P894" s="2"/>
      <c r="Q894" s="2"/>
      <c r="R894" s="2"/>
      <c r="S894" s="2"/>
      <c r="T894" s="2"/>
      <c r="U894" s="2"/>
      <c r="V894" s="2"/>
      <c r="W894" s="2"/>
      <c r="X894" s="2"/>
      <c r="Y894" s="2"/>
      <c r="Z894" s="2"/>
      <c r="AA894" s="2"/>
    </row>
    <row r="895" spans="1:27" ht="23.25" customHeight="1" x14ac:dyDescent="0.35">
      <c r="A895" s="2"/>
      <c r="B895" s="2"/>
      <c r="C895" s="2"/>
      <c r="D895" s="2"/>
      <c r="E895" s="3"/>
      <c r="F895" s="2"/>
      <c r="G895" s="4"/>
      <c r="H895" s="5"/>
      <c r="I895" s="6"/>
      <c r="J895" s="7"/>
      <c r="K895" s="6"/>
      <c r="L895" s="6"/>
      <c r="M895" s="6"/>
      <c r="N895" s="58"/>
      <c r="O895" s="2"/>
      <c r="P895" s="2"/>
      <c r="Q895" s="2"/>
      <c r="R895" s="2"/>
      <c r="S895" s="2"/>
      <c r="T895" s="2"/>
      <c r="U895" s="2"/>
      <c r="V895" s="2"/>
      <c r="W895" s="2"/>
      <c r="X895" s="2"/>
      <c r="Y895" s="2"/>
      <c r="Z895" s="2"/>
      <c r="AA895" s="2"/>
    </row>
    <row r="896" spans="1:27" ht="23.25" customHeight="1" x14ac:dyDescent="0.35">
      <c r="A896" s="2"/>
      <c r="B896" s="2"/>
      <c r="C896" s="2"/>
      <c r="D896" s="2"/>
      <c r="E896" s="3"/>
      <c r="F896" s="2"/>
      <c r="G896" s="4"/>
      <c r="H896" s="5"/>
      <c r="I896" s="6"/>
      <c r="J896" s="7"/>
      <c r="K896" s="6"/>
      <c r="L896" s="6"/>
      <c r="M896" s="6"/>
      <c r="N896" s="58"/>
      <c r="O896" s="2"/>
      <c r="P896" s="2"/>
      <c r="Q896" s="2"/>
      <c r="R896" s="2"/>
      <c r="S896" s="2"/>
      <c r="T896" s="2"/>
      <c r="U896" s="2"/>
      <c r="V896" s="2"/>
      <c r="W896" s="2"/>
      <c r="X896" s="2"/>
      <c r="Y896" s="2"/>
      <c r="Z896" s="2"/>
      <c r="AA896" s="2"/>
    </row>
    <row r="897" spans="1:27" ht="23.25" customHeight="1" x14ac:dyDescent="0.35">
      <c r="A897" s="2"/>
      <c r="B897" s="2"/>
      <c r="C897" s="2"/>
      <c r="D897" s="2"/>
      <c r="E897" s="3"/>
      <c r="F897" s="2"/>
      <c r="G897" s="4"/>
      <c r="H897" s="5"/>
      <c r="I897" s="6"/>
      <c r="J897" s="7"/>
      <c r="K897" s="6"/>
      <c r="L897" s="6"/>
      <c r="M897" s="6"/>
      <c r="N897" s="58"/>
      <c r="O897" s="2"/>
      <c r="P897" s="2"/>
      <c r="Q897" s="2"/>
      <c r="R897" s="2"/>
      <c r="S897" s="2"/>
      <c r="T897" s="2"/>
      <c r="U897" s="2"/>
      <c r="V897" s="2"/>
      <c r="W897" s="2"/>
      <c r="X897" s="2"/>
      <c r="Y897" s="2"/>
      <c r="Z897" s="2"/>
      <c r="AA897" s="2"/>
    </row>
    <row r="898" spans="1:27" ht="23.25" customHeight="1" x14ac:dyDescent="0.35">
      <c r="A898" s="2"/>
      <c r="B898" s="2"/>
      <c r="C898" s="2"/>
      <c r="D898" s="2"/>
      <c r="E898" s="3"/>
      <c r="F898" s="2"/>
      <c r="G898" s="4"/>
      <c r="H898" s="5"/>
      <c r="I898" s="6"/>
      <c r="J898" s="7"/>
      <c r="K898" s="6"/>
      <c r="L898" s="6"/>
      <c r="M898" s="6"/>
      <c r="N898" s="58"/>
      <c r="O898" s="2"/>
      <c r="P898" s="2"/>
      <c r="Q898" s="2"/>
      <c r="R898" s="2"/>
      <c r="S898" s="2"/>
      <c r="T898" s="2"/>
      <c r="U898" s="2"/>
      <c r="V898" s="2"/>
      <c r="W898" s="2"/>
      <c r="X898" s="2"/>
      <c r="Y898" s="2"/>
      <c r="Z898" s="2"/>
      <c r="AA898" s="2"/>
    </row>
    <row r="899" spans="1:27" ht="23.25" customHeight="1" x14ac:dyDescent="0.35">
      <c r="A899" s="2"/>
      <c r="B899" s="2"/>
      <c r="C899" s="2"/>
      <c r="D899" s="2"/>
      <c r="E899" s="3"/>
      <c r="F899" s="2"/>
      <c r="G899" s="4"/>
      <c r="H899" s="5"/>
      <c r="I899" s="6"/>
      <c r="J899" s="7"/>
      <c r="K899" s="6"/>
      <c r="L899" s="6"/>
      <c r="M899" s="6"/>
      <c r="N899" s="58"/>
      <c r="O899" s="2"/>
      <c r="P899" s="2"/>
      <c r="Q899" s="2"/>
      <c r="R899" s="2"/>
      <c r="S899" s="2"/>
      <c r="T899" s="2"/>
      <c r="U899" s="2"/>
      <c r="V899" s="2"/>
      <c r="W899" s="2"/>
      <c r="X899" s="2"/>
      <c r="Y899" s="2"/>
      <c r="Z899" s="2"/>
      <c r="AA899" s="2"/>
    </row>
    <row r="900" spans="1:27" ht="23.25" customHeight="1" x14ac:dyDescent="0.35">
      <c r="A900" s="2"/>
      <c r="B900" s="2"/>
      <c r="C900" s="2"/>
      <c r="D900" s="2"/>
      <c r="E900" s="3"/>
      <c r="F900" s="2"/>
      <c r="G900" s="4"/>
      <c r="H900" s="5"/>
      <c r="I900" s="6"/>
      <c r="J900" s="7"/>
      <c r="K900" s="6"/>
      <c r="L900" s="6"/>
      <c r="M900" s="6"/>
      <c r="N900" s="58"/>
      <c r="O900" s="2"/>
      <c r="P900" s="2"/>
      <c r="Q900" s="2"/>
      <c r="R900" s="2"/>
      <c r="S900" s="2"/>
      <c r="T900" s="2"/>
      <c r="U900" s="2"/>
      <c r="V900" s="2"/>
      <c r="W900" s="2"/>
      <c r="X900" s="2"/>
      <c r="Y900" s="2"/>
      <c r="Z900" s="2"/>
      <c r="AA900" s="2"/>
    </row>
    <row r="901" spans="1:27" ht="23.25" customHeight="1" x14ac:dyDescent="0.35">
      <c r="A901" s="2"/>
      <c r="B901" s="2"/>
      <c r="C901" s="2"/>
      <c r="D901" s="2"/>
      <c r="E901" s="3"/>
      <c r="F901" s="2"/>
      <c r="G901" s="4"/>
      <c r="H901" s="5"/>
      <c r="I901" s="6"/>
      <c r="J901" s="7"/>
      <c r="K901" s="6"/>
      <c r="L901" s="6"/>
      <c r="M901" s="6"/>
      <c r="N901" s="58"/>
      <c r="O901" s="2"/>
      <c r="P901" s="2"/>
      <c r="Q901" s="2"/>
      <c r="R901" s="2"/>
      <c r="S901" s="2"/>
      <c r="T901" s="2"/>
      <c r="U901" s="2"/>
      <c r="V901" s="2"/>
      <c r="W901" s="2"/>
      <c r="X901" s="2"/>
      <c r="Y901" s="2"/>
      <c r="Z901" s="2"/>
      <c r="AA901" s="2"/>
    </row>
    <row r="902" spans="1:27" ht="23.25" customHeight="1" x14ac:dyDescent="0.35">
      <c r="A902" s="2"/>
      <c r="B902" s="2"/>
      <c r="C902" s="2"/>
      <c r="D902" s="2"/>
      <c r="E902" s="3"/>
      <c r="F902" s="2"/>
      <c r="G902" s="4"/>
      <c r="H902" s="5"/>
      <c r="I902" s="6"/>
      <c r="J902" s="7"/>
      <c r="K902" s="6"/>
      <c r="L902" s="6"/>
      <c r="M902" s="6"/>
      <c r="N902" s="58"/>
      <c r="O902" s="2"/>
      <c r="P902" s="2"/>
      <c r="Q902" s="2"/>
      <c r="R902" s="2"/>
      <c r="S902" s="2"/>
      <c r="T902" s="2"/>
      <c r="U902" s="2"/>
      <c r="V902" s="2"/>
      <c r="W902" s="2"/>
      <c r="X902" s="2"/>
      <c r="Y902" s="2"/>
      <c r="Z902" s="2"/>
      <c r="AA902" s="2"/>
    </row>
    <row r="903" spans="1:27" ht="23.25" customHeight="1" x14ac:dyDescent="0.35">
      <c r="A903" s="2"/>
      <c r="B903" s="2"/>
      <c r="C903" s="2"/>
      <c r="D903" s="2"/>
      <c r="E903" s="3"/>
      <c r="F903" s="2"/>
      <c r="G903" s="4"/>
      <c r="H903" s="5"/>
      <c r="I903" s="6"/>
      <c r="J903" s="7"/>
      <c r="K903" s="6"/>
      <c r="L903" s="6"/>
      <c r="M903" s="6"/>
      <c r="N903" s="58"/>
      <c r="O903" s="2"/>
      <c r="P903" s="2"/>
      <c r="Q903" s="2"/>
      <c r="R903" s="2"/>
      <c r="S903" s="2"/>
      <c r="T903" s="2"/>
      <c r="U903" s="2"/>
      <c r="V903" s="2"/>
      <c r="W903" s="2"/>
      <c r="X903" s="2"/>
      <c r="Y903" s="2"/>
      <c r="Z903" s="2"/>
      <c r="AA903" s="2"/>
    </row>
    <row r="904" spans="1:27" ht="23.25" customHeight="1" x14ac:dyDescent="0.35">
      <c r="A904" s="2"/>
      <c r="B904" s="2"/>
      <c r="C904" s="2"/>
      <c r="D904" s="2"/>
      <c r="E904" s="3"/>
      <c r="F904" s="2"/>
      <c r="G904" s="4"/>
      <c r="H904" s="5"/>
      <c r="I904" s="6"/>
      <c r="J904" s="7"/>
      <c r="K904" s="6"/>
      <c r="L904" s="6"/>
      <c r="M904" s="6"/>
      <c r="N904" s="58"/>
      <c r="O904" s="2"/>
      <c r="P904" s="2"/>
      <c r="Q904" s="2"/>
      <c r="R904" s="2"/>
      <c r="S904" s="2"/>
      <c r="T904" s="2"/>
      <c r="U904" s="2"/>
      <c r="V904" s="2"/>
      <c r="W904" s="2"/>
      <c r="X904" s="2"/>
      <c r="Y904" s="2"/>
      <c r="Z904" s="2"/>
      <c r="AA904" s="2"/>
    </row>
    <row r="905" spans="1:27" ht="23.25" customHeight="1" x14ac:dyDescent="0.35">
      <c r="A905" s="2"/>
      <c r="B905" s="2"/>
      <c r="C905" s="2"/>
      <c r="D905" s="2"/>
      <c r="E905" s="3"/>
      <c r="F905" s="2"/>
      <c r="G905" s="4"/>
      <c r="H905" s="5"/>
      <c r="I905" s="6"/>
      <c r="J905" s="7"/>
      <c r="K905" s="6"/>
      <c r="L905" s="6"/>
      <c r="M905" s="6"/>
      <c r="N905" s="58"/>
      <c r="O905" s="2"/>
      <c r="P905" s="2"/>
      <c r="Q905" s="2"/>
      <c r="R905" s="2"/>
      <c r="S905" s="2"/>
      <c r="T905" s="2"/>
      <c r="U905" s="2"/>
      <c r="V905" s="2"/>
      <c r="W905" s="2"/>
      <c r="X905" s="2"/>
      <c r="Y905" s="2"/>
      <c r="Z905" s="2"/>
      <c r="AA905" s="2"/>
    </row>
    <row r="906" spans="1:27" ht="23.25" customHeight="1" x14ac:dyDescent="0.35">
      <c r="A906" s="2"/>
      <c r="B906" s="2"/>
      <c r="C906" s="2"/>
      <c r="D906" s="2"/>
      <c r="E906" s="3"/>
      <c r="F906" s="2"/>
      <c r="G906" s="4"/>
      <c r="H906" s="5"/>
      <c r="I906" s="6"/>
      <c r="J906" s="7"/>
      <c r="K906" s="6"/>
      <c r="L906" s="6"/>
      <c r="M906" s="6"/>
      <c r="N906" s="58"/>
      <c r="O906" s="2"/>
      <c r="P906" s="2"/>
      <c r="Q906" s="2"/>
      <c r="R906" s="2"/>
      <c r="S906" s="2"/>
      <c r="T906" s="2"/>
      <c r="U906" s="2"/>
      <c r="V906" s="2"/>
      <c r="W906" s="2"/>
      <c r="X906" s="2"/>
      <c r="Y906" s="2"/>
      <c r="Z906" s="2"/>
      <c r="AA906" s="2"/>
    </row>
    <row r="907" spans="1:27" ht="23.25" customHeight="1" x14ac:dyDescent="0.35">
      <c r="A907" s="2"/>
      <c r="B907" s="2"/>
      <c r="C907" s="2"/>
      <c r="D907" s="2"/>
      <c r="E907" s="3"/>
      <c r="F907" s="2"/>
      <c r="G907" s="4"/>
      <c r="H907" s="5"/>
      <c r="I907" s="6"/>
      <c r="J907" s="7"/>
      <c r="K907" s="6"/>
      <c r="L907" s="6"/>
      <c r="M907" s="6"/>
      <c r="N907" s="58"/>
      <c r="O907" s="2"/>
      <c r="P907" s="2"/>
      <c r="Q907" s="2"/>
      <c r="R907" s="2"/>
      <c r="S907" s="2"/>
      <c r="T907" s="2"/>
      <c r="U907" s="2"/>
      <c r="V907" s="2"/>
      <c r="W907" s="2"/>
      <c r="X907" s="2"/>
      <c r="Y907" s="2"/>
      <c r="Z907" s="2"/>
      <c r="AA907" s="2"/>
    </row>
    <row r="908" spans="1:27" ht="23.25" customHeight="1" x14ac:dyDescent="0.35">
      <c r="A908" s="2"/>
      <c r="B908" s="2"/>
      <c r="C908" s="2"/>
      <c r="D908" s="2"/>
      <c r="E908" s="3"/>
      <c r="F908" s="2"/>
      <c r="G908" s="4"/>
      <c r="H908" s="5"/>
      <c r="I908" s="6"/>
      <c r="J908" s="7"/>
      <c r="K908" s="6"/>
      <c r="L908" s="6"/>
      <c r="M908" s="6"/>
      <c r="N908" s="58"/>
      <c r="O908" s="2"/>
      <c r="P908" s="2"/>
      <c r="Q908" s="2"/>
      <c r="R908" s="2"/>
      <c r="S908" s="2"/>
      <c r="T908" s="2"/>
      <c r="U908" s="2"/>
      <c r="V908" s="2"/>
      <c r="W908" s="2"/>
      <c r="X908" s="2"/>
      <c r="Y908" s="2"/>
      <c r="Z908" s="2"/>
      <c r="AA908" s="2"/>
    </row>
    <row r="909" spans="1:27" ht="23.25" customHeight="1" x14ac:dyDescent="0.35">
      <c r="A909" s="2"/>
      <c r="B909" s="2"/>
      <c r="C909" s="2"/>
      <c r="D909" s="2"/>
      <c r="E909" s="3"/>
      <c r="F909" s="2"/>
      <c r="G909" s="4"/>
      <c r="H909" s="5"/>
      <c r="I909" s="6"/>
      <c r="J909" s="7"/>
      <c r="K909" s="6"/>
      <c r="L909" s="6"/>
      <c r="M909" s="6"/>
      <c r="N909" s="58"/>
      <c r="O909" s="2"/>
      <c r="P909" s="2"/>
      <c r="Q909" s="2"/>
      <c r="R909" s="2"/>
      <c r="S909" s="2"/>
      <c r="T909" s="2"/>
      <c r="U909" s="2"/>
      <c r="V909" s="2"/>
      <c r="W909" s="2"/>
      <c r="X909" s="2"/>
      <c r="Y909" s="2"/>
      <c r="Z909" s="2"/>
      <c r="AA909" s="2"/>
    </row>
    <row r="910" spans="1:27" ht="23.25" customHeight="1" x14ac:dyDescent="0.35">
      <c r="A910" s="2"/>
      <c r="B910" s="2"/>
      <c r="C910" s="2"/>
      <c r="D910" s="2"/>
      <c r="E910" s="3"/>
      <c r="F910" s="2"/>
      <c r="G910" s="4"/>
      <c r="H910" s="5"/>
      <c r="I910" s="6"/>
      <c r="J910" s="7"/>
      <c r="K910" s="6"/>
      <c r="L910" s="6"/>
      <c r="M910" s="6"/>
      <c r="N910" s="58"/>
      <c r="O910" s="2"/>
      <c r="P910" s="2"/>
      <c r="Q910" s="2"/>
      <c r="R910" s="2"/>
      <c r="S910" s="2"/>
      <c r="T910" s="2"/>
      <c r="U910" s="2"/>
      <c r="V910" s="2"/>
      <c r="W910" s="2"/>
      <c r="X910" s="2"/>
      <c r="Y910" s="2"/>
      <c r="Z910" s="2"/>
      <c r="AA910" s="2"/>
    </row>
    <row r="911" spans="1:27" ht="23.25" customHeight="1" x14ac:dyDescent="0.35">
      <c r="A911" s="2"/>
      <c r="B911" s="2"/>
      <c r="C911" s="2"/>
      <c r="D911" s="2"/>
      <c r="E911" s="3"/>
      <c r="F911" s="2"/>
      <c r="G911" s="4"/>
      <c r="H911" s="5"/>
      <c r="I911" s="6"/>
      <c r="J911" s="7"/>
      <c r="K911" s="6"/>
      <c r="L911" s="6"/>
      <c r="M911" s="6"/>
      <c r="N911" s="58"/>
      <c r="O911" s="2"/>
      <c r="P911" s="2"/>
      <c r="Q911" s="2"/>
      <c r="R911" s="2"/>
      <c r="S911" s="2"/>
      <c r="T911" s="2"/>
      <c r="U911" s="2"/>
      <c r="V911" s="2"/>
      <c r="W911" s="2"/>
      <c r="X911" s="2"/>
      <c r="Y911" s="2"/>
      <c r="Z911" s="2"/>
      <c r="AA911" s="2"/>
    </row>
    <row r="912" spans="1:27" ht="23.25" customHeight="1" x14ac:dyDescent="0.35">
      <c r="A912" s="2"/>
      <c r="B912" s="2"/>
      <c r="C912" s="2"/>
      <c r="D912" s="2"/>
      <c r="E912" s="3"/>
      <c r="F912" s="2"/>
      <c r="G912" s="4"/>
      <c r="H912" s="5"/>
      <c r="I912" s="6"/>
      <c r="J912" s="7"/>
      <c r="K912" s="6"/>
      <c r="L912" s="6"/>
      <c r="M912" s="6"/>
      <c r="N912" s="58"/>
      <c r="O912" s="2"/>
      <c r="P912" s="2"/>
      <c r="Q912" s="2"/>
      <c r="R912" s="2"/>
      <c r="S912" s="2"/>
      <c r="T912" s="2"/>
      <c r="U912" s="2"/>
      <c r="V912" s="2"/>
      <c r="W912" s="2"/>
      <c r="X912" s="2"/>
      <c r="Y912" s="2"/>
      <c r="Z912" s="2"/>
      <c r="AA912" s="2"/>
    </row>
    <row r="913" spans="1:27" ht="23.25" customHeight="1" x14ac:dyDescent="0.35">
      <c r="A913" s="2"/>
      <c r="B913" s="2"/>
      <c r="C913" s="2"/>
      <c r="D913" s="2"/>
      <c r="E913" s="3"/>
      <c r="F913" s="2"/>
      <c r="G913" s="4"/>
      <c r="H913" s="5"/>
      <c r="I913" s="6"/>
      <c r="J913" s="7"/>
      <c r="K913" s="6"/>
      <c r="L913" s="6"/>
      <c r="M913" s="6"/>
      <c r="N913" s="58"/>
      <c r="O913" s="2"/>
      <c r="P913" s="2"/>
      <c r="Q913" s="2"/>
      <c r="R913" s="2"/>
      <c r="S913" s="2"/>
      <c r="T913" s="2"/>
      <c r="U913" s="2"/>
      <c r="V913" s="2"/>
      <c r="W913" s="2"/>
      <c r="X913" s="2"/>
      <c r="Y913" s="2"/>
      <c r="Z913" s="2"/>
      <c r="AA913" s="2"/>
    </row>
    <row r="914" spans="1:27" ht="23.25" customHeight="1" x14ac:dyDescent="0.35">
      <c r="A914" s="2"/>
      <c r="B914" s="2"/>
      <c r="C914" s="2"/>
      <c r="D914" s="2"/>
      <c r="E914" s="3"/>
      <c r="F914" s="2"/>
      <c r="G914" s="4"/>
      <c r="H914" s="5"/>
      <c r="I914" s="6"/>
      <c r="J914" s="7"/>
      <c r="K914" s="6"/>
      <c r="L914" s="6"/>
      <c r="M914" s="6"/>
      <c r="N914" s="58"/>
      <c r="O914" s="2"/>
      <c r="P914" s="2"/>
      <c r="Q914" s="2"/>
      <c r="R914" s="2"/>
      <c r="S914" s="2"/>
      <c r="T914" s="2"/>
      <c r="U914" s="2"/>
      <c r="V914" s="2"/>
      <c r="W914" s="2"/>
      <c r="X914" s="2"/>
      <c r="Y914" s="2"/>
      <c r="Z914" s="2"/>
      <c r="AA914" s="2"/>
    </row>
    <row r="915" spans="1:27" ht="23.25" customHeight="1" x14ac:dyDescent="0.35">
      <c r="A915" s="2"/>
      <c r="B915" s="2"/>
      <c r="C915" s="2"/>
      <c r="D915" s="2"/>
      <c r="E915" s="3"/>
      <c r="F915" s="2"/>
      <c r="G915" s="4"/>
      <c r="H915" s="5"/>
      <c r="I915" s="6"/>
      <c r="J915" s="7"/>
      <c r="K915" s="6"/>
      <c r="L915" s="6"/>
      <c r="M915" s="6"/>
      <c r="N915" s="58"/>
      <c r="O915" s="2"/>
      <c r="P915" s="2"/>
      <c r="Q915" s="2"/>
      <c r="R915" s="2"/>
      <c r="S915" s="2"/>
      <c r="T915" s="2"/>
      <c r="U915" s="2"/>
      <c r="V915" s="2"/>
      <c r="W915" s="2"/>
      <c r="X915" s="2"/>
      <c r="Y915" s="2"/>
      <c r="Z915" s="2"/>
      <c r="AA915" s="2"/>
    </row>
    <row r="916" spans="1:27" ht="23.25" customHeight="1" x14ac:dyDescent="0.35">
      <c r="A916" s="2"/>
      <c r="B916" s="2"/>
      <c r="C916" s="2"/>
      <c r="D916" s="2"/>
      <c r="E916" s="3"/>
      <c r="F916" s="2"/>
      <c r="G916" s="4"/>
      <c r="H916" s="5"/>
      <c r="I916" s="6"/>
      <c r="J916" s="7"/>
      <c r="K916" s="6"/>
      <c r="L916" s="6"/>
      <c r="M916" s="6"/>
      <c r="N916" s="58"/>
      <c r="O916" s="2"/>
      <c r="P916" s="2"/>
      <c r="Q916" s="2"/>
      <c r="R916" s="2"/>
      <c r="S916" s="2"/>
      <c r="T916" s="2"/>
      <c r="U916" s="2"/>
      <c r="V916" s="2"/>
      <c r="W916" s="2"/>
      <c r="X916" s="2"/>
      <c r="Y916" s="2"/>
      <c r="Z916" s="2"/>
      <c r="AA916" s="2"/>
    </row>
    <row r="917" spans="1:27" ht="23.25" customHeight="1" x14ac:dyDescent="0.35">
      <c r="A917" s="2"/>
      <c r="B917" s="2"/>
      <c r="C917" s="2"/>
      <c r="D917" s="2"/>
      <c r="E917" s="3"/>
      <c r="F917" s="2"/>
      <c r="G917" s="4"/>
      <c r="H917" s="5"/>
      <c r="I917" s="6"/>
      <c r="J917" s="7"/>
      <c r="K917" s="6"/>
      <c r="L917" s="6"/>
      <c r="M917" s="6"/>
      <c r="N917" s="58"/>
      <c r="O917" s="2"/>
      <c r="P917" s="2"/>
      <c r="Q917" s="2"/>
      <c r="R917" s="2"/>
      <c r="S917" s="2"/>
      <c r="T917" s="2"/>
      <c r="U917" s="2"/>
      <c r="V917" s="2"/>
      <c r="W917" s="2"/>
      <c r="X917" s="2"/>
      <c r="Y917" s="2"/>
      <c r="Z917" s="2"/>
      <c r="AA917" s="2"/>
    </row>
    <row r="918" spans="1:27" ht="23.25" customHeight="1" x14ac:dyDescent="0.35">
      <c r="A918" s="2"/>
      <c r="B918" s="2"/>
      <c r="C918" s="2"/>
      <c r="D918" s="2"/>
      <c r="E918" s="3"/>
      <c r="F918" s="2"/>
      <c r="G918" s="4"/>
      <c r="H918" s="5"/>
      <c r="I918" s="6"/>
      <c r="J918" s="7"/>
      <c r="K918" s="6"/>
      <c r="L918" s="6"/>
      <c r="M918" s="6"/>
      <c r="N918" s="58"/>
      <c r="O918" s="2"/>
      <c r="P918" s="2"/>
      <c r="Q918" s="2"/>
      <c r="R918" s="2"/>
      <c r="S918" s="2"/>
      <c r="T918" s="2"/>
      <c r="U918" s="2"/>
      <c r="V918" s="2"/>
      <c r="W918" s="2"/>
      <c r="X918" s="2"/>
      <c r="Y918" s="2"/>
      <c r="Z918" s="2"/>
      <c r="AA918" s="2"/>
    </row>
    <row r="919" spans="1:27" ht="23.25" customHeight="1" x14ac:dyDescent="0.35">
      <c r="A919" s="2"/>
      <c r="B919" s="2"/>
      <c r="C919" s="2"/>
      <c r="D919" s="2"/>
      <c r="E919" s="3"/>
      <c r="F919" s="2"/>
      <c r="G919" s="4"/>
      <c r="H919" s="5"/>
      <c r="I919" s="6"/>
      <c r="J919" s="7"/>
      <c r="K919" s="6"/>
      <c r="L919" s="6"/>
      <c r="M919" s="6"/>
      <c r="N919" s="58"/>
      <c r="O919" s="2"/>
      <c r="P919" s="2"/>
      <c r="Q919" s="2"/>
      <c r="R919" s="2"/>
      <c r="S919" s="2"/>
      <c r="T919" s="2"/>
      <c r="U919" s="2"/>
      <c r="V919" s="2"/>
      <c r="W919" s="2"/>
      <c r="X919" s="2"/>
      <c r="Y919" s="2"/>
      <c r="Z919" s="2"/>
      <c r="AA919" s="2"/>
    </row>
    <row r="920" spans="1:27" ht="23.25" customHeight="1" x14ac:dyDescent="0.35">
      <c r="A920" s="2"/>
      <c r="B920" s="2"/>
      <c r="C920" s="2"/>
      <c r="D920" s="2"/>
      <c r="E920" s="3"/>
      <c r="F920" s="2"/>
      <c r="G920" s="4"/>
      <c r="H920" s="5"/>
      <c r="I920" s="6"/>
      <c r="J920" s="7"/>
      <c r="K920" s="6"/>
      <c r="L920" s="6"/>
      <c r="M920" s="6"/>
      <c r="N920" s="58"/>
      <c r="O920" s="2"/>
      <c r="P920" s="2"/>
      <c r="Q920" s="2"/>
      <c r="R920" s="2"/>
      <c r="S920" s="2"/>
      <c r="T920" s="2"/>
      <c r="U920" s="2"/>
      <c r="V920" s="2"/>
      <c r="W920" s="2"/>
      <c r="X920" s="2"/>
      <c r="Y920" s="2"/>
      <c r="Z920" s="2"/>
      <c r="AA920" s="2"/>
    </row>
    <row r="921" spans="1:27" ht="23.25" customHeight="1" x14ac:dyDescent="0.35">
      <c r="A921" s="2"/>
      <c r="B921" s="2"/>
      <c r="C921" s="2"/>
      <c r="D921" s="2"/>
      <c r="E921" s="3"/>
      <c r="F921" s="2"/>
      <c r="G921" s="4"/>
      <c r="H921" s="5"/>
      <c r="I921" s="6"/>
      <c r="J921" s="7"/>
      <c r="K921" s="6"/>
      <c r="L921" s="6"/>
      <c r="M921" s="6"/>
      <c r="N921" s="58"/>
      <c r="O921" s="2"/>
      <c r="P921" s="2"/>
      <c r="Q921" s="2"/>
      <c r="R921" s="2"/>
      <c r="S921" s="2"/>
      <c r="T921" s="2"/>
      <c r="U921" s="2"/>
      <c r="V921" s="2"/>
      <c r="W921" s="2"/>
      <c r="X921" s="2"/>
      <c r="Y921" s="2"/>
      <c r="Z921" s="2"/>
      <c r="AA921" s="2"/>
    </row>
    <row r="922" spans="1:27" ht="23.25" customHeight="1" x14ac:dyDescent="0.35">
      <c r="A922" s="2"/>
      <c r="B922" s="2"/>
      <c r="C922" s="2"/>
      <c r="D922" s="2"/>
      <c r="E922" s="3"/>
      <c r="F922" s="2"/>
      <c r="G922" s="4"/>
      <c r="H922" s="5"/>
      <c r="I922" s="6"/>
      <c r="J922" s="7"/>
      <c r="K922" s="6"/>
      <c r="L922" s="6"/>
      <c r="M922" s="6"/>
      <c r="N922" s="58"/>
      <c r="O922" s="2"/>
      <c r="P922" s="2"/>
      <c r="Q922" s="2"/>
      <c r="R922" s="2"/>
      <c r="S922" s="2"/>
      <c r="T922" s="2"/>
      <c r="U922" s="2"/>
      <c r="V922" s="2"/>
      <c r="W922" s="2"/>
      <c r="X922" s="2"/>
      <c r="Y922" s="2"/>
      <c r="Z922" s="2"/>
      <c r="AA922" s="2"/>
    </row>
    <row r="923" spans="1:27" ht="23.25" customHeight="1" x14ac:dyDescent="0.35">
      <c r="A923" s="2"/>
      <c r="B923" s="2"/>
      <c r="C923" s="2"/>
      <c r="D923" s="2"/>
      <c r="E923" s="3"/>
      <c r="F923" s="2"/>
      <c r="G923" s="4"/>
      <c r="H923" s="5"/>
      <c r="I923" s="6"/>
      <c r="J923" s="7"/>
      <c r="K923" s="6"/>
      <c r="L923" s="6"/>
      <c r="M923" s="6"/>
      <c r="N923" s="58"/>
      <c r="O923" s="2"/>
      <c r="P923" s="2"/>
      <c r="Q923" s="2"/>
      <c r="R923" s="2"/>
      <c r="S923" s="2"/>
      <c r="T923" s="2"/>
      <c r="U923" s="2"/>
      <c r="V923" s="2"/>
      <c r="W923" s="2"/>
      <c r="X923" s="2"/>
      <c r="Y923" s="2"/>
      <c r="Z923" s="2"/>
      <c r="AA923" s="2"/>
    </row>
    <row r="924" spans="1:27" ht="23.25" customHeight="1" x14ac:dyDescent="0.35">
      <c r="A924" s="2"/>
      <c r="B924" s="2"/>
      <c r="C924" s="2"/>
      <c r="D924" s="2"/>
      <c r="E924" s="3"/>
      <c r="F924" s="2"/>
      <c r="G924" s="4"/>
      <c r="H924" s="5"/>
      <c r="I924" s="6"/>
      <c r="J924" s="7"/>
      <c r="K924" s="6"/>
      <c r="L924" s="6"/>
      <c r="M924" s="6"/>
      <c r="N924" s="58"/>
      <c r="O924" s="2"/>
      <c r="P924" s="2"/>
      <c r="Q924" s="2"/>
      <c r="R924" s="2"/>
      <c r="S924" s="2"/>
      <c r="T924" s="2"/>
      <c r="U924" s="2"/>
      <c r="V924" s="2"/>
      <c r="W924" s="2"/>
      <c r="X924" s="2"/>
      <c r="Y924" s="2"/>
      <c r="Z924" s="2"/>
      <c r="AA924" s="2"/>
    </row>
    <row r="925" spans="1:27" ht="23.25" customHeight="1" x14ac:dyDescent="0.35">
      <c r="A925" s="2"/>
      <c r="B925" s="2"/>
      <c r="C925" s="2"/>
      <c r="D925" s="2"/>
      <c r="E925" s="3"/>
      <c r="F925" s="2"/>
      <c r="G925" s="4"/>
      <c r="H925" s="5"/>
      <c r="I925" s="6"/>
      <c r="J925" s="7"/>
      <c r="K925" s="6"/>
      <c r="L925" s="6"/>
      <c r="M925" s="6"/>
      <c r="N925" s="58"/>
      <c r="O925" s="2"/>
      <c r="P925" s="2"/>
      <c r="Q925" s="2"/>
      <c r="R925" s="2"/>
      <c r="S925" s="2"/>
      <c r="T925" s="2"/>
      <c r="U925" s="2"/>
      <c r="V925" s="2"/>
      <c r="W925" s="2"/>
      <c r="X925" s="2"/>
      <c r="Y925" s="2"/>
      <c r="Z925" s="2"/>
      <c r="AA925" s="2"/>
    </row>
    <row r="926" spans="1:27" ht="23.25" customHeight="1" x14ac:dyDescent="0.35">
      <c r="A926" s="2"/>
      <c r="B926" s="2"/>
      <c r="C926" s="2"/>
      <c r="D926" s="2"/>
      <c r="E926" s="3"/>
      <c r="F926" s="2"/>
      <c r="G926" s="4"/>
      <c r="H926" s="5"/>
      <c r="I926" s="6"/>
      <c r="J926" s="7"/>
      <c r="K926" s="6"/>
      <c r="L926" s="6"/>
      <c r="M926" s="6"/>
      <c r="N926" s="58"/>
      <c r="O926" s="2"/>
      <c r="P926" s="2"/>
      <c r="Q926" s="2"/>
      <c r="R926" s="2"/>
      <c r="S926" s="2"/>
      <c r="T926" s="2"/>
      <c r="U926" s="2"/>
      <c r="V926" s="2"/>
      <c r="W926" s="2"/>
      <c r="X926" s="2"/>
      <c r="Y926" s="2"/>
      <c r="Z926" s="2"/>
      <c r="AA926" s="2"/>
    </row>
    <row r="927" spans="1:27" ht="23.25" customHeight="1" x14ac:dyDescent="0.35">
      <c r="A927" s="2"/>
      <c r="B927" s="2"/>
      <c r="C927" s="2"/>
      <c r="D927" s="2"/>
      <c r="E927" s="3"/>
      <c r="F927" s="2"/>
      <c r="G927" s="4"/>
      <c r="H927" s="5"/>
      <c r="I927" s="6"/>
      <c r="J927" s="7"/>
      <c r="K927" s="6"/>
      <c r="L927" s="6"/>
      <c r="M927" s="6"/>
      <c r="N927" s="58"/>
      <c r="O927" s="2"/>
      <c r="P927" s="2"/>
      <c r="Q927" s="2"/>
      <c r="R927" s="2"/>
      <c r="S927" s="2"/>
      <c r="T927" s="2"/>
      <c r="U927" s="2"/>
      <c r="V927" s="2"/>
      <c r="W927" s="2"/>
      <c r="X927" s="2"/>
      <c r="Y927" s="2"/>
      <c r="Z927" s="2"/>
      <c r="AA927" s="2"/>
    </row>
    <row r="928" spans="1:27" ht="23.25" customHeight="1" x14ac:dyDescent="0.35">
      <c r="A928" s="2"/>
      <c r="B928" s="2"/>
      <c r="C928" s="2"/>
      <c r="D928" s="2"/>
      <c r="E928" s="3"/>
      <c r="F928" s="2"/>
      <c r="G928" s="4"/>
      <c r="H928" s="5"/>
      <c r="I928" s="6"/>
      <c r="J928" s="7"/>
      <c r="K928" s="6"/>
      <c r="L928" s="6"/>
      <c r="M928" s="6"/>
      <c r="N928" s="58"/>
      <c r="O928" s="2"/>
      <c r="P928" s="2"/>
      <c r="Q928" s="2"/>
      <c r="R928" s="2"/>
      <c r="S928" s="2"/>
      <c r="T928" s="2"/>
      <c r="U928" s="2"/>
      <c r="V928" s="2"/>
      <c r="W928" s="2"/>
      <c r="X928" s="2"/>
      <c r="Y928" s="2"/>
      <c r="Z928" s="2"/>
      <c r="AA928" s="2"/>
    </row>
    <row r="929" spans="1:27" ht="23.25" customHeight="1" x14ac:dyDescent="0.35">
      <c r="A929" s="2"/>
      <c r="B929" s="2"/>
      <c r="C929" s="2"/>
      <c r="D929" s="2"/>
      <c r="E929" s="3"/>
      <c r="F929" s="2"/>
      <c r="G929" s="4"/>
      <c r="H929" s="5"/>
      <c r="I929" s="6"/>
      <c r="J929" s="7"/>
      <c r="K929" s="6"/>
      <c r="L929" s="6"/>
      <c r="M929" s="6"/>
      <c r="N929" s="58"/>
      <c r="O929" s="2"/>
      <c r="P929" s="2"/>
      <c r="Q929" s="2"/>
      <c r="R929" s="2"/>
      <c r="S929" s="2"/>
      <c r="T929" s="2"/>
      <c r="U929" s="2"/>
      <c r="V929" s="2"/>
      <c r="W929" s="2"/>
      <c r="X929" s="2"/>
      <c r="Y929" s="2"/>
      <c r="Z929" s="2"/>
      <c r="AA929" s="2"/>
    </row>
    <row r="930" spans="1:27" ht="23.25" customHeight="1" x14ac:dyDescent="0.35">
      <c r="A930" s="2"/>
      <c r="B930" s="2"/>
      <c r="C930" s="2"/>
      <c r="D930" s="2"/>
      <c r="E930" s="3"/>
      <c r="F930" s="2"/>
      <c r="G930" s="4"/>
      <c r="H930" s="5"/>
      <c r="I930" s="6"/>
      <c r="J930" s="7"/>
      <c r="K930" s="6"/>
      <c r="L930" s="6"/>
      <c r="M930" s="6"/>
      <c r="N930" s="58"/>
      <c r="O930" s="2"/>
      <c r="P930" s="2"/>
      <c r="Q930" s="2"/>
      <c r="R930" s="2"/>
      <c r="S930" s="2"/>
      <c r="T930" s="2"/>
      <c r="U930" s="2"/>
      <c r="V930" s="2"/>
      <c r="W930" s="2"/>
      <c r="X930" s="2"/>
      <c r="Y930" s="2"/>
      <c r="Z930" s="2"/>
      <c r="AA930" s="2"/>
    </row>
    <row r="931" spans="1:27" ht="23.25" customHeight="1" x14ac:dyDescent="0.35">
      <c r="A931" s="2"/>
      <c r="B931" s="2"/>
      <c r="C931" s="2"/>
      <c r="D931" s="2"/>
      <c r="E931" s="3"/>
      <c r="F931" s="2"/>
      <c r="G931" s="4"/>
      <c r="H931" s="5"/>
      <c r="I931" s="6"/>
      <c r="J931" s="7"/>
      <c r="K931" s="6"/>
      <c r="L931" s="6"/>
      <c r="M931" s="6"/>
      <c r="N931" s="58"/>
      <c r="O931" s="2"/>
      <c r="P931" s="2"/>
      <c r="Q931" s="2"/>
      <c r="R931" s="2"/>
      <c r="S931" s="2"/>
      <c r="T931" s="2"/>
      <c r="U931" s="2"/>
      <c r="V931" s="2"/>
      <c r="W931" s="2"/>
      <c r="X931" s="2"/>
      <c r="Y931" s="2"/>
      <c r="Z931" s="2"/>
      <c r="AA931" s="2"/>
    </row>
    <row r="932" spans="1:27" ht="23.25" customHeight="1" x14ac:dyDescent="0.35">
      <c r="A932" s="2"/>
      <c r="B932" s="2"/>
      <c r="C932" s="2"/>
      <c r="D932" s="2"/>
      <c r="E932" s="3"/>
      <c r="F932" s="2"/>
      <c r="G932" s="4"/>
      <c r="H932" s="5"/>
      <c r="I932" s="6"/>
      <c r="J932" s="7"/>
      <c r="K932" s="6"/>
      <c r="L932" s="6"/>
      <c r="M932" s="6"/>
      <c r="N932" s="58"/>
      <c r="O932" s="2"/>
      <c r="P932" s="2"/>
      <c r="Q932" s="2"/>
      <c r="R932" s="2"/>
      <c r="S932" s="2"/>
      <c r="T932" s="2"/>
      <c r="U932" s="2"/>
      <c r="V932" s="2"/>
      <c r="W932" s="2"/>
      <c r="X932" s="2"/>
      <c r="Y932" s="2"/>
      <c r="Z932" s="2"/>
      <c r="AA932" s="2"/>
    </row>
    <row r="933" spans="1:27" ht="23.25" customHeight="1" x14ac:dyDescent="0.35">
      <c r="A933" s="2"/>
      <c r="B933" s="2"/>
      <c r="C933" s="2"/>
      <c r="D933" s="2"/>
      <c r="E933" s="3"/>
      <c r="F933" s="2"/>
      <c r="G933" s="4"/>
      <c r="H933" s="5"/>
      <c r="I933" s="6"/>
      <c r="J933" s="7"/>
      <c r="K933" s="6"/>
      <c r="L933" s="6"/>
      <c r="M933" s="6"/>
      <c r="N933" s="58"/>
      <c r="O933" s="2"/>
      <c r="P933" s="2"/>
      <c r="Q933" s="2"/>
      <c r="R933" s="2"/>
      <c r="S933" s="2"/>
      <c r="T933" s="2"/>
      <c r="U933" s="2"/>
      <c r="V933" s="2"/>
      <c r="W933" s="2"/>
      <c r="X933" s="2"/>
      <c r="Y933" s="2"/>
      <c r="Z933" s="2"/>
      <c r="AA933" s="2"/>
    </row>
    <row r="934" spans="1:27" ht="23.25" customHeight="1" x14ac:dyDescent="0.35">
      <c r="A934" s="2"/>
      <c r="B934" s="2"/>
      <c r="C934" s="2"/>
      <c r="D934" s="2"/>
      <c r="E934" s="3"/>
      <c r="F934" s="2"/>
      <c r="G934" s="4"/>
      <c r="H934" s="5"/>
      <c r="I934" s="6"/>
      <c r="J934" s="7"/>
      <c r="K934" s="6"/>
      <c r="L934" s="6"/>
      <c r="M934" s="6"/>
      <c r="N934" s="58"/>
      <c r="O934" s="2"/>
      <c r="P934" s="2"/>
      <c r="Q934" s="2"/>
      <c r="R934" s="2"/>
      <c r="S934" s="2"/>
      <c r="T934" s="2"/>
      <c r="U934" s="2"/>
      <c r="V934" s="2"/>
      <c r="W934" s="2"/>
      <c r="X934" s="2"/>
      <c r="Y934" s="2"/>
      <c r="Z934" s="2"/>
      <c r="AA934" s="2"/>
    </row>
    <row r="935" spans="1:27" ht="23.25" customHeight="1" x14ac:dyDescent="0.35">
      <c r="A935" s="2"/>
      <c r="B935" s="2"/>
      <c r="C935" s="2"/>
      <c r="D935" s="2"/>
      <c r="E935" s="3"/>
      <c r="F935" s="2"/>
      <c r="G935" s="4"/>
      <c r="H935" s="5"/>
      <c r="I935" s="6"/>
      <c r="J935" s="7"/>
      <c r="K935" s="6"/>
      <c r="L935" s="6"/>
      <c r="M935" s="6"/>
      <c r="N935" s="58"/>
      <c r="O935" s="2"/>
      <c r="P935" s="2"/>
      <c r="Q935" s="2"/>
      <c r="R935" s="2"/>
      <c r="S935" s="2"/>
      <c r="T935" s="2"/>
      <c r="U935" s="2"/>
      <c r="V935" s="2"/>
      <c r="W935" s="2"/>
      <c r="X935" s="2"/>
      <c r="Y935" s="2"/>
      <c r="Z935" s="2"/>
      <c r="AA935" s="2"/>
    </row>
    <row r="936" spans="1:27" ht="23.25" customHeight="1" x14ac:dyDescent="0.35">
      <c r="A936" s="2"/>
      <c r="B936" s="2"/>
      <c r="C936" s="2"/>
      <c r="D936" s="2"/>
      <c r="E936" s="3"/>
      <c r="F936" s="2"/>
      <c r="G936" s="4"/>
      <c r="H936" s="5"/>
      <c r="I936" s="6"/>
      <c r="J936" s="7"/>
      <c r="K936" s="6"/>
      <c r="L936" s="6"/>
      <c r="M936" s="6"/>
      <c r="N936" s="58"/>
      <c r="O936" s="2"/>
      <c r="P936" s="2"/>
      <c r="Q936" s="2"/>
      <c r="R936" s="2"/>
      <c r="S936" s="2"/>
      <c r="T936" s="2"/>
      <c r="U936" s="2"/>
      <c r="V936" s="2"/>
      <c r="W936" s="2"/>
      <c r="X936" s="2"/>
      <c r="Y936" s="2"/>
      <c r="Z936" s="2"/>
      <c r="AA936" s="2"/>
    </row>
    <row r="937" spans="1:27" ht="23.25" customHeight="1" x14ac:dyDescent="0.35">
      <c r="A937" s="2"/>
      <c r="B937" s="2"/>
      <c r="C937" s="2"/>
      <c r="D937" s="2"/>
      <c r="E937" s="3"/>
      <c r="F937" s="2"/>
      <c r="G937" s="4"/>
      <c r="H937" s="5"/>
      <c r="I937" s="6"/>
      <c r="J937" s="7"/>
      <c r="K937" s="6"/>
      <c r="L937" s="6"/>
      <c r="M937" s="6"/>
      <c r="N937" s="58"/>
      <c r="O937" s="2"/>
      <c r="P937" s="2"/>
      <c r="Q937" s="2"/>
      <c r="R937" s="2"/>
      <c r="S937" s="2"/>
      <c r="T937" s="2"/>
      <c r="U937" s="2"/>
      <c r="V937" s="2"/>
      <c r="W937" s="2"/>
      <c r="X937" s="2"/>
      <c r="Y937" s="2"/>
      <c r="Z937" s="2"/>
      <c r="AA937" s="2"/>
    </row>
    <row r="938" spans="1:27" ht="23.25" customHeight="1" x14ac:dyDescent="0.35">
      <c r="A938" s="2"/>
      <c r="B938" s="2"/>
      <c r="C938" s="2"/>
      <c r="D938" s="2"/>
      <c r="E938" s="3"/>
      <c r="F938" s="2"/>
      <c r="G938" s="4"/>
      <c r="H938" s="5"/>
      <c r="I938" s="6"/>
      <c r="J938" s="7"/>
      <c r="K938" s="6"/>
      <c r="L938" s="6"/>
      <c r="M938" s="6"/>
      <c r="N938" s="58"/>
      <c r="O938" s="2"/>
      <c r="P938" s="2"/>
      <c r="Q938" s="2"/>
      <c r="R938" s="2"/>
      <c r="S938" s="2"/>
      <c r="T938" s="2"/>
      <c r="U938" s="2"/>
      <c r="V938" s="2"/>
      <c r="W938" s="2"/>
      <c r="X938" s="2"/>
      <c r="Y938" s="2"/>
      <c r="Z938" s="2"/>
      <c r="AA938" s="2"/>
    </row>
    <row r="939" spans="1:27" ht="23.25" customHeight="1" x14ac:dyDescent="0.35">
      <c r="A939" s="2"/>
      <c r="B939" s="2"/>
      <c r="C939" s="2"/>
      <c r="D939" s="2"/>
      <c r="E939" s="3"/>
      <c r="F939" s="2"/>
      <c r="G939" s="4"/>
      <c r="H939" s="5"/>
      <c r="I939" s="6"/>
      <c r="J939" s="7"/>
      <c r="K939" s="6"/>
      <c r="L939" s="6"/>
      <c r="M939" s="6"/>
      <c r="N939" s="58"/>
      <c r="O939" s="2"/>
      <c r="P939" s="2"/>
      <c r="Q939" s="2"/>
      <c r="R939" s="2"/>
      <c r="S939" s="2"/>
      <c r="T939" s="2"/>
      <c r="U939" s="2"/>
      <c r="V939" s="2"/>
      <c r="W939" s="2"/>
      <c r="X939" s="2"/>
      <c r="Y939" s="2"/>
      <c r="Z939" s="2"/>
      <c r="AA939" s="2"/>
    </row>
    <row r="940" spans="1:27" ht="23.25" customHeight="1" x14ac:dyDescent="0.35">
      <c r="A940" s="2"/>
      <c r="B940" s="2"/>
      <c r="C940" s="2"/>
      <c r="D940" s="2"/>
      <c r="E940" s="3"/>
      <c r="F940" s="2"/>
      <c r="G940" s="4"/>
      <c r="H940" s="5"/>
      <c r="I940" s="6"/>
      <c r="J940" s="7"/>
      <c r="K940" s="6"/>
      <c r="L940" s="6"/>
      <c r="M940" s="6"/>
      <c r="N940" s="58"/>
      <c r="O940" s="2"/>
      <c r="P940" s="2"/>
      <c r="Q940" s="2"/>
      <c r="R940" s="2"/>
      <c r="S940" s="2"/>
      <c r="T940" s="2"/>
      <c r="U940" s="2"/>
      <c r="V940" s="2"/>
      <c r="W940" s="2"/>
      <c r="X940" s="2"/>
      <c r="Y940" s="2"/>
      <c r="Z940" s="2"/>
      <c r="AA940" s="2"/>
    </row>
    <row r="941" spans="1:27" ht="23.25" customHeight="1" x14ac:dyDescent="0.35">
      <c r="A941" s="2"/>
      <c r="B941" s="2"/>
      <c r="C941" s="2"/>
      <c r="D941" s="2"/>
      <c r="E941" s="3"/>
      <c r="F941" s="2"/>
      <c r="G941" s="4"/>
      <c r="H941" s="5"/>
      <c r="I941" s="6"/>
      <c r="J941" s="7"/>
      <c r="K941" s="6"/>
      <c r="L941" s="6"/>
      <c r="M941" s="6"/>
      <c r="N941" s="58"/>
      <c r="O941" s="2"/>
      <c r="P941" s="2"/>
      <c r="Q941" s="2"/>
      <c r="R941" s="2"/>
      <c r="S941" s="2"/>
      <c r="T941" s="2"/>
      <c r="U941" s="2"/>
      <c r="V941" s="2"/>
      <c r="W941" s="2"/>
      <c r="X941" s="2"/>
      <c r="Y941" s="2"/>
      <c r="Z941" s="2"/>
      <c r="AA941" s="2"/>
    </row>
    <row r="942" spans="1:27" ht="23.25" customHeight="1" x14ac:dyDescent="0.35">
      <c r="A942" s="2"/>
      <c r="B942" s="2"/>
      <c r="C942" s="2"/>
      <c r="D942" s="2"/>
      <c r="E942" s="3"/>
      <c r="F942" s="2"/>
      <c r="G942" s="4"/>
      <c r="H942" s="5"/>
      <c r="I942" s="6"/>
      <c r="J942" s="7"/>
      <c r="K942" s="6"/>
      <c r="L942" s="6"/>
      <c r="M942" s="6"/>
      <c r="N942" s="58"/>
      <c r="O942" s="2"/>
      <c r="P942" s="2"/>
      <c r="Q942" s="2"/>
      <c r="R942" s="2"/>
      <c r="S942" s="2"/>
      <c r="T942" s="2"/>
      <c r="U942" s="2"/>
      <c r="V942" s="2"/>
      <c r="W942" s="2"/>
      <c r="X942" s="2"/>
      <c r="Y942" s="2"/>
      <c r="Z942" s="2"/>
      <c r="AA942" s="2"/>
    </row>
    <row r="943" spans="1:27" ht="23.25" customHeight="1" x14ac:dyDescent="0.35">
      <c r="A943" s="2"/>
      <c r="B943" s="2"/>
      <c r="C943" s="2"/>
      <c r="D943" s="2"/>
      <c r="E943" s="3"/>
      <c r="F943" s="2"/>
      <c r="G943" s="4"/>
      <c r="H943" s="5"/>
      <c r="I943" s="6"/>
      <c r="J943" s="7"/>
      <c r="K943" s="6"/>
      <c r="L943" s="6"/>
      <c r="M943" s="6"/>
      <c r="N943" s="58"/>
      <c r="O943" s="2"/>
      <c r="P943" s="2"/>
      <c r="Q943" s="2"/>
      <c r="R943" s="2"/>
      <c r="S943" s="2"/>
      <c r="T943" s="2"/>
      <c r="U943" s="2"/>
      <c r="V943" s="2"/>
      <c r="W943" s="2"/>
      <c r="X943" s="2"/>
      <c r="Y943" s="2"/>
      <c r="Z943" s="2"/>
      <c r="AA943" s="2"/>
    </row>
    <row r="944" spans="1:27" ht="23.25" customHeight="1" x14ac:dyDescent="0.35">
      <c r="A944" s="2"/>
      <c r="B944" s="2"/>
      <c r="C944" s="2"/>
      <c r="D944" s="2"/>
      <c r="E944" s="3"/>
      <c r="F944" s="2"/>
      <c r="G944" s="4"/>
      <c r="H944" s="5"/>
      <c r="I944" s="6"/>
      <c r="J944" s="7"/>
      <c r="K944" s="6"/>
      <c r="L944" s="6"/>
      <c r="M944" s="6"/>
      <c r="N944" s="58"/>
      <c r="O944" s="2"/>
      <c r="P944" s="2"/>
      <c r="Q944" s="2"/>
      <c r="R944" s="2"/>
      <c r="S944" s="2"/>
      <c r="T944" s="2"/>
      <c r="U944" s="2"/>
      <c r="V944" s="2"/>
      <c r="W944" s="2"/>
      <c r="X944" s="2"/>
      <c r="Y944" s="2"/>
      <c r="Z944" s="2"/>
      <c r="AA944" s="2"/>
    </row>
    <row r="945" spans="1:27" ht="23.25" customHeight="1" x14ac:dyDescent="0.35">
      <c r="A945" s="2"/>
      <c r="B945" s="2"/>
      <c r="C945" s="2"/>
      <c r="D945" s="2"/>
      <c r="E945" s="3"/>
      <c r="F945" s="2"/>
      <c r="G945" s="4"/>
      <c r="H945" s="5"/>
      <c r="I945" s="6"/>
      <c r="J945" s="7"/>
      <c r="K945" s="6"/>
      <c r="L945" s="6"/>
      <c r="M945" s="6"/>
      <c r="N945" s="58"/>
      <c r="O945" s="2"/>
      <c r="P945" s="2"/>
      <c r="Q945" s="2"/>
      <c r="R945" s="2"/>
      <c r="S945" s="2"/>
      <c r="T945" s="2"/>
      <c r="U945" s="2"/>
      <c r="V945" s="2"/>
      <c r="W945" s="2"/>
      <c r="X945" s="2"/>
      <c r="Y945" s="2"/>
      <c r="Z945" s="2"/>
      <c r="AA945" s="2"/>
    </row>
    <row r="946" spans="1:27" ht="23.25" customHeight="1" x14ac:dyDescent="0.35">
      <c r="A946" s="2"/>
      <c r="B946" s="2"/>
      <c r="C946" s="2"/>
      <c r="D946" s="2"/>
      <c r="E946" s="3"/>
      <c r="F946" s="2"/>
      <c r="G946" s="4"/>
      <c r="H946" s="5"/>
      <c r="I946" s="6"/>
      <c r="J946" s="7"/>
      <c r="K946" s="6"/>
      <c r="L946" s="6"/>
      <c r="M946" s="6"/>
      <c r="N946" s="58"/>
      <c r="O946" s="2"/>
      <c r="P946" s="2"/>
      <c r="Q946" s="2"/>
      <c r="R946" s="2"/>
      <c r="S946" s="2"/>
      <c r="T946" s="2"/>
      <c r="U946" s="2"/>
      <c r="V946" s="2"/>
      <c r="W946" s="2"/>
      <c r="X946" s="2"/>
      <c r="Y946" s="2"/>
      <c r="Z946" s="2"/>
      <c r="AA946" s="2"/>
    </row>
    <row r="947" spans="1:27" ht="23.25" customHeight="1" x14ac:dyDescent="0.35">
      <c r="A947" s="2"/>
      <c r="B947" s="2"/>
      <c r="C947" s="2"/>
      <c r="D947" s="2"/>
      <c r="E947" s="3"/>
      <c r="F947" s="2"/>
      <c r="G947" s="4"/>
      <c r="H947" s="5"/>
      <c r="I947" s="6"/>
      <c r="J947" s="7"/>
      <c r="K947" s="6"/>
      <c r="L947" s="6"/>
      <c r="M947" s="6"/>
      <c r="N947" s="58"/>
      <c r="O947" s="2"/>
      <c r="P947" s="2"/>
      <c r="Q947" s="2"/>
      <c r="R947" s="2"/>
      <c r="S947" s="2"/>
      <c r="T947" s="2"/>
      <c r="U947" s="2"/>
      <c r="V947" s="2"/>
      <c r="W947" s="2"/>
      <c r="X947" s="2"/>
      <c r="Y947" s="2"/>
      <c r="Z947" s="2"/>
      <c r="AA947" s="2"/>
    </row>
    <row r="948" spans="1:27" ht="23.25" customHeight="1" x14ac:dyDescent="0.35">
      <c r="A948" s="2"/>
      <c r="B948" s="2"/>
      <c r="C948" s="2"/>
      <c r="D948" s="2"/>
      <c r="E948" s="3"/>
      <c r="F948" s="2"/>
      <c r="G948" s="4"/>
      <c r="H948" s="5"/>
      <c r="I948" s="6"/>
      <c r="J948" s="7"/>
      <c r="K948" s="6"/>
      <c r="L948" s="6"/>
      <c r="M948" s="6"/>
      <c r="N948" s="58"/>
      <c r="O948" s="2"/>
      <c r="P948" s="2"/>
      <c r="Q948" s="2"/>
      <c r="R948" s="2"/>
      <c r="S948" s="2"/>
      <c r="T948" s="2"/>
      <c r="U948" s="2"/>
      <c r="V948" s="2"/>
      <c r="W948" s="2"/>
      <c r="X948" s="2"/>
      <c r="Y948" s="2"/>
      <c r="Z948" s="2"/>
      <c r="AA948" s="2"/>
    </row>
    <row r="949" spans="1:27" ht="23.25" customHeight="1" x14ac:dyDescent="0.35">
      <c r="A949" s="2"/>
      <c r="B949" s="2"/>
      <c r="C949" s="2"/>
      <c r="D949" s="2"/>
      <c r="E949" s="3"/>
      <c r="F949" s="2"/>
      <c r="G949" s="4"/>
      <c r="H949" s="5"/>
      <c r="I949" s="6"/>
      <c r="J949" s="7"/>
      <c r="K949" s="6"/>
      <c r="L949" s="6"/>
      <c r="M949" s="6"/>
      <c r="N949" s="58"/>
      <c r="O949" s="2"/>
      <c r="P949" s="2"/>
      <c r="Q949" s="2"/>
      <c r="R949" s="2"/>
      <c r="S949" s="2"/>
      <c r="T949" s="2"/>
      <c r="U949" s="2"/>
      <c r="V949" s="2"/>
      <c r="W949" s="2"/>
      <c r="X949" s="2"/>
      <c r="Y949" s="2"/>
      <c r="Z949" s="2"/>
      <c r="AA949" s="2"/>
    </row>
    <row r="950" spans="1:27" ht="23.25" customHeight="1" x14ac:dyDescent="0.35">
      <c r="A950" s="2"/>
      <c r="B950" s="2"/>
      <c r="C950" s="2"/>
      <c r="D950" s="2"/>
      <c r="E950" s="3"/>
      <c r="F950" s="2"/>
      <c r="G950" s="4"/>
      <c r="H950" s="5"/>
      <c r="I950" s="6"/>
      <c r="J950" s="7"/>
      <c r="K950" s="6"/>
      <c r="L950" s="6"/>
      <c r="M950" s="6"/>
      <c r="N950" s="58"/>
      <c r="O950" s="2"/>
      <c r="P950" s="2"/>
      <c r="Q950" s="2"/>
      <c r="R950" s="2"/>
      <c r="S950" s="2"/>
      <c r="T950" s="2"/>
      <c r="U950" s="2"/>
      <c r="V950" s="2"/>
      <c r="W950" s="2"/>
      <c r="X950" s="2"/>
      <c r="Y950" s="2"/>
      <c r="Z950" s="2"/>
      <c r="AA950" s="2"/>
    </row>
    <row r="951" spans="1:27" ht="23.25" customHeight="1" x14ac:dyDescent="0.35">
      <c r="A951" s="2"/>
      <c r="B951" s="2"/>
      <c r="C951" s="2"/>
      <c r="D951" s="2"/>
      <c r="E951" s="3"/>
      <c r="F951" s="2"/>
      <c r="G951" s="4"/>
      <c r="H951" s="5"/>
      <c r="I951" s="6"/>
      <c r="J951" s="7"/>
      <c r="K951" s="6"/>
      <c r="L951" s="6"/>
      <c r="M951" s="6"/>
      <c r="N951" s="58"/>
      <c r="O951" s="2"/>
      <c r="P951" s="2"/>
      <c r="Q951" s="2"/>
      <c r="R951" s="2"/>
      <c r="S951" s="2"/>
      <c r="T951" s="2"/>
      <c r="U951" s="2"/>
      <c r="V951" s="2"/>
      <c r="W951" s="2"/>
      <c r="X951" s="2"/>
      <c r="Y951" s="2"/>
      <c r="Z951" s="2"/>
      <c r="AA951" s="2"/>
    </row>
    <row r="952" spans="1:27" ht="23.25" customHeight="1" x14ac:dyDescent="0.35">
      <c r="A952" s="2"/>
      <c r="B952" s="2"/>
      <c r="C952" s="2"/>
      <c r="D952" s="2"/>
      <c r="E952" s="3"/>
      <c r="F952" s="2"/>
      <c r="G952" s="4"/>
      <c r="H952" s="5"/>
      <c r="I952" s="6"/>
      <c r="J952" s="7"/>
      <c r="K952" s="6"/>
      <c r="L952" s="6"/>
      <c r="M952" s="6"/>
      <c r="N952" s="58"/>
      <c r="O952" s="2"/>
      <c r="P952" s="2"/>
      <c r="Q952" s="2"/>
      <c r="R952" s="2"/>
      <c r="S952" s="2"/>
      <c r="T952" s="2"/>
      <c r="U952" s="2"/>
      <c r="V952" s="2"/>
      <c r="W952" s="2"/>
      <c r="X952" s="2"/>
      <c r="Y952" s="2"/>
      <c r="Z952" s="2"/>
      <c r="AA952" s="2"/>
    </row>
    <row r="953" spans="1:27" ht="23.25" customHeight="1" x14ac:dyDescent="0.35">
      <c r="A953" s="2"/>
      <c r="B953" s="2"/>
      <c r="C953" s="2"/>
      <c r="D953" s="2"/>
      <c r="E953" s="3"/>
      <c r="F953" s="2"/>
      <c r="G953" s="4"/>
      <c r="H953" s="5"/>
      <c r="I953" s="6"/>
      <c r="J953" s="7"/>
      <c r="K953" s="6"/>
      <c r="L953" s="6"/>
      <c r="M953" s="6"/>
      <c r="N953" s="58"/>
      <c r="O953" s="2"/>
      <c r="P953" s="2"/>
      <c r="Q953" s="2"/>
      <c r="R953" s="2"/>
      <c r="S953" s="2"/>
      <c r="T953" s="2"/>
      <c r="U953" s="2"/>
      <c r="V953" s="2"/>
      <c r="W953" s="2"/>
      <c r="X953" s="2"/>
      <c r="Y953" s="2"/>
      <c r="Z953" s="2"/>
      <c r="AA953" s="2"/>
    </row>
    <row r="954" spans="1:27" ht="23.25" customHeight="1" x14ac:dyDescent="0.35">
      <c r="A954" s="2"/>
      <c r="B954" s="2"/>
      <c r="C954" s="2"/>
      <c r="D954" s="2"/>
      <c r="E954" s="3"/>
      <c r="F954" s="2"/>
      <c r="G954" s="4"/>
      <c r="H954" s="5"/>
      <c r="I954" s="6"/>
      <c r="J954" s="7"/>
      <c r="K954" s="6"/>
      <c r="L954" s="6"/>
      <c r="M954" s="6"/>
      <c r="N954" s="58"/>
      <c r="O954" s="2"/>
      <c r="P954" s="2"/>
      <c r="Q954" s="2"/>
      <c r="R954" s="2"/>
      <c r="S954" s="2"/>
      <c r="T954" s="2"/>
      <c r="U954" s="2"/>
      <c r="V954" s="2"/>
      <c r="W954" s="2"/>
      <c r="X954" s="2"/>
      <c r="Y954" s="2"/>
      <c r="Z954" s="2"/>
      <c r="AA954" s="2"/>
    </row>
    <row r="955" spans="1:27" ht="23.25" customHeight="1" x14ac:dyDescent="0.35">
      <c r="A955" s="2"/>
      <c r="B955" s="2"/>
      <c r="C955" s="2"/>
      <c r="D955" s="2"/>
      <c r="E955" s="3"/>
      <c r="F955" s="2"/>
      <c r="G955" s="4"/>
      <c r="H955" s="5"/>
      <c r="I955" s="6"/>
      <c r="J955" s="7"/>
      <c r="K955" s="6"/>
      <c r="L955" s="6"/>
      <c r="M955" s="6"/>
      <c r="N955" s="58"/>
      <c r="O955" s="2"/>
      <c r="P955" s="2"/>
      <c r="Q955" s="2"/>
      <c r="R955" s="2"/>
      <c r="S955" s="2"/>
      <c r="T955" s="2"/>
      <c r="U955" s="2"/>
      <c r="V955" s="2"/>
      <c r="W955" s="2"/>
      <c r="X955" s="2"/>
      <c r="Y955" s="2"/>
      <c r="Z955" s="2"/>
      <c r="AA955" s="2"/>
    </row>
    <row r="956" spans="1:27" ht="23.25" customHeight="1" x14ac:dyDescent="0.35">
      <c r="A956" s="2"/>
      <c r="B956" s="2"/>
      <c r="C956" s="2"/>
      <c r="D956" s="2"/>
      <c r="E956" s="3"/>
      <c r="F956" s="2"/>
      <c r="G956" s="4"/>
      <c r="H956" s="5"/>
      <c r="I956" s="6"/>
      <c r="J956" s="7"/>
      <c r="K956" s="6"/>
      <c r="L956" s="6"/>
      <c r="M956" s="6"/>
      <c r="N956" s="58"/>
      <c r="O956" s="2"/>
      <c r="P956" s="2"/>
      <c r="Q956" s="2"/>
      <c r="R956" s="2"/>
      <c r="S956" s="2"/>
      <c r="T956" s="2"/>
      <c r="U956" s="2"/>
      <c r="V956" s="2"/>
      <c r="W956" s="2"/>
      <c r="X956" s="2"/>
      <c r="Y956" s="2"/>
      <c r="Z956" s="2"/>
      <c r="AA956" s="2"/>
    </row>
    <row r="957" spans="1:27" ht="23.25" customHeight="1" x14ac:dyDescent="0.35">
      <c r="A957" s="2"/>
      <c r="B957" s="2"/>
      <c r="C957" s="2"/>
      <c r="D957" s="2"/>
      <c r="E957" s="3"/>
      <c r="F957" s="2"/>
      <c r="G957" s="4"/>
      <c r="H957" s="5"/>
      <c r="I957" s="6"/>
      <c r="J957" s="7"/>
      <c r="K957" s="6"/>
      <c r="L957" s="6"/>
      <c r="M957" s="6"/>
      <c r="N957" s="58"/>
      <c r="O957" s="2"/>
      <c r="P957" s="2"/>
      <c r="Q957" s="2"/>
      <c r="R957" s="2"/>
      <c r="S957" s="2"/>
      <c r="T957" s="2"/>
      <c r="U957" s="2"/>
      <c r="V957" s="2"/>
      <c r="W957" s="2"/>
      <c r="X957" s="2"/>
      <c r="Y957" s="2"/>
      <c r="Z957" s="2"/>
      <c r="AA957" s="2"/>
    </row>
    <row r="958" spans="1:27" ht="23.25" customHeight="1" x14ac:dyDescent="0.35">
      <c r="A958" s="2"/>
      <c r="B958" s="2"/>
      <c r="C958" s="2"/>
      <c r="D958" s="2"/>
      <c r="E958" s="3"/>
      <c r="F958" s="2"/>
      <c r="G958" s="4"/>
      <c r="H958" s="5"/>
      <c r="I958" s="6"/>
      <c r="J958" s="7"/>
      <c r="K958" s="6"/>
      <c r="L958" s="6"/>
      <c r="M958" s="6"/>
      <c r="N958" s="58"/>
      <c r="O958" s="2"/>
      <c r="P958" s="2"/>
      <c r="Q958" s="2"/>
      <c r="R958" s="2"/>
      <c r="S958" s="2"/>
      <c r="T958" s="2"/>
      <c r="U958" s="2"/>
      <c r="V958" s="2"/>
      <c r="W958" s="2"/>
      <c r="X958" s="2"/>
      <c r="Y958" s="2"/>
      <c r="Z958" s="2"/>
      <c r="AA958" s="2"/>
    </row>
    <row r="959" spans="1:27" ht="23.25" customHeight="1" x14ac:dyDescent="0.35">
      <c r="A959" s="2"/>
      <c r="B959" s="2"/>
      <c r="C959" s="2"/>
      <c r="D959" s="2"/>
      <c r="E959" s="3"/>
      <c r="F959" s="2"/>
      <c r="G959" s="4"/>
      <c r="H959" s="5"/>
      <c r="I959" s="6"/>
      <c r="J959" s="7"/>
      <c r="K959" s="6"/>
      <c r="L959" s="6"/>
      <c r="M959" s="6"/>
      <c r="N959" s="58"/>
      <c r="O959" s="2"/>
      <c r="P959" s="2"/>
      <c r="Q959" s="2"/>
      <c r="R959" s="2"/>
      <c r="S959" s="2"/>
      <c r="T959" s="2"/>
      <c r="U959" s="2"/>
      <c r="V959" s="2"/>
      <c r="W959" s="2"/>
      <c r="X959" s="2"/>
      <c r="Y959" s="2"/>
      <c r="Z959" s="2"/>
      <c r="AA959" s="2"/>
    </row>
    <row r="960" spans="1:27" ht="23.25" customHeight="1" x14ac:dyDescent="0.35">
      <c r="A960" s="2"/>
      <c r="B960" s="2"/>
      <c r="C960" s="2"/>
      <c r="D960" s="2"/>
      <c r="E960" s="3"/>
      <c r="F960" s="2"/>
      <c r="G960" s="4"/>
      <c r="H960" s="5"/>
      <c r="I960" s="6"/>
      <c r="J960" s="7"/>
      <c r="K960" s="6"/>
      <c r="L960" s="6"/>
      <c r="M960" s="6"/>
      <c r="N960" s="58"/>
      <c r="O960" s="2"/>
      <c r="P960" s="2"/>
      <c r="Q960" s="2"/>
      <c r="R960" s="2"/>
      <c r="S960" s="2"/>
      <c r="T960" s="2"/>
      <c r="U960" s="2"/>
      <c r="V960" s="2"/>
      <c r="W960" s="2"/>
      <c r="X960" s="2"/>
      <c r="Y960" s="2"/>
      <c r="Z960" s="2"/>
      <c r="AA960" s="2"/>
    </row>
    <row r="961" spans="1:27" ht="23.25" customHeight="1" x14ac:dyDescent="0.35">
      <c r="A961" s="2"/>
      <c r="B961" s="2"/>
      <c r="C961" s="2"/>
      <c r="D961" s="2"/>
      <c r="E961" s="3"/>
      <c r="F961" s="2"/>
      <c r="G961" s="4"/>
      <c r="H961" s="5"/>
      <c r="I961" s="6"/>
      <c r="J961" s="7"/>
      <c r="K961" s="6"/>
      <c r="L961" s="6"/>
      <c r="M961" s="6"/>
      <c r="N961" s="58"/>
      <c r="O961" s="2"/>
      <c r="P961" s="2"/>
      <c r="Q961" s="2"/>
      <c r="R961" s="2"/>
      <c r="S961" s="2"/>
      <c r="T961" s="2"/>
      <c r="U961" s="2"/>
      <c r="V961" s="2"/>
      <c r="W961" s="2"/>
      <c r="X961" s="2"/>
      <c r="Y961" s="2"/>
      <c r="Z961" s="2"/>
      <c r="AA961" s="2"/>
    </row>
    <row r="962" spans="1:27" ht="23.25" customHeight="1" x14ac:dyDescent="0.35">
      <c r="A962" s="2"/>
      <c r="B962" s="2"/>
      <c r="C962" s="2"/>
      <c r="D962" s="2"/>
      <c r="E962" s="3"/>
      <c r="F962" s="2"/>
      <c r="G962" s="4"/>
      <c r="H962" s="5"/>
      <c r="I962" s="6"/>
      <c r="J962" s="7"/>
      <c r="K962" s="6"/>
      <c r="L962" s="6"/>
      <c r="M962" s="6"/>
      <c r="N962" s="58"/>
      <c r="O962" s="2"/>
      <c r="P962" s="2"/>
      <c r="Q962" s="2"/>
      <c r="R962" s="2"/>
      <c r="S962" s="2"/>
      <c r="T962" s="2"/>
      <c r="U962" s="2"/>
      <c r="V962" s="2"/>
      <c r="W962" s="2"/>
      <c r="X962" s="2"/>
      <c r="Y962" s="2"/>
      <c r="Z962" s="2"/>
      <c r="AA962" s="2"/>
    </row>
    <row r="963" spans="1:27" ht="23.25" customHeight="1" x14ac:dyDescent="0.35">
      <c r="A963" s="2"/>
      <c r="B963" s="2"/>
      <c r="C963" s="2"/>
      <c r="D963" s="2"/>
      <c r="E963" s="3"/>
      <c r="F963" s="2"/>
      <c r="G963" s="4"/>
      <c r="H963" s="5"/>
      <c r="I963" s="6"/>
      <c r="J963" s="7"/>
      <c r="K963" s="6"/>
      <c r="L963" s="6"/>
      <c r="M963" s="6"/>
      <c r="N963" s="58"/>
      <c r="O963" s="2"/>
      <c r="P963" s="2"/>
      <c r="Q963" s="2"/>
      <c r="R963" s="2"/>
      <c r="S963" s="2"/>
      <c r="T963" s="2"/>
      <c r="U963" s="2"/>
      <c r="V963" s="2"/>
      <c r="W963" s="2"/>
      <c r="X963" s="2"/>
      <c r="Y963" s="2"/>
      <c r="Z963" s="2"/>
      <c r="AA963" s="2"/>
    </row>
    <row r="964" spans="1:27" ht="23.25" customHeight="1" x14ac:dyDescent="0.35">
      <c r="A964" s="2"/>
      <c r="B964" s="2"/>
      <c r="C964" s="2"/>
      <c r="D964" s="2"/>
      <c r="E964" s="3"/>
      <c r="F964" s="2"/>
      <c r="G964" s="4"/>
      <c r="H964" s="5"/>
      <c r="I964" s="6"/>
      <c r="J964" s="7"/>
      <c r="K964" s="6"/>
      <c r="L964" s="6"/>
      <c r="M964" s="6"/>
      <c r="N964" s="58"/>
      <c r="O964" s="2"/>
      <c r="P964" s="2"/>
      <c r="Q964" s="2"/>
      <c r="R964" s="2"/>
      <c r="S964" s="2"/>
      <c r="T964" s="2"/>
      <c r="U964" s="2"/>
      <c r="V964" s="2"/>
      <c r="W964" s="2"/>
      <c r="X964" s="2"/>
      <c r="Y964" s="2"/>
      <c r="Z964" s="2"/>
      <c r="AA964" s="2"/>
    </row>
    <row r="965" spans="1:27" ht="23.25" customHeight="1" x14ac:dyDescent="0.35">
      <c r="A965" s="2"/>
      <c r="B965" s="2"/>
      <c r="C965" s="2"/>
      <c r="D965" s="2"/>
      <c r="E965" s="3"/>
      <c r="F965" s="2"/>
      <c r="G965" s="4"/>
      <c r="H965" s="5"/>
      <c r="I965" s="6"/>
      <c r="J965" s="7"/>
      <c r="K965" s="6"/>
      <c r="L965" s="6"/>
      <c r="M965" s="6"/>
      <c r="N965" s="58"/>
      <c r="O965" s="2"/>
      <c r="P965" s="2"/>
      <c r="Q965" s="2"/>
      <c r="R965" s="2"/>
      <c r="S965" s="2"/>
      <c r="T965" s="2"/>
      <c r="U965" s="2"/>
      <c r="V965" s="2"/>
      <c r="W965" s="2"/>
      <c r="X965" s="2"/>
      <c r="Y965" s="2"/>
      <c r="Z965" s="2"/>
      <c r="AA965" s="2"/>
    </row>
    <row r="966" spans="1:27" ht="23.25" customHeight="1" x14ac:dyDescent="0.35">
      <c r="A966" s="2"/>
      <c r="B966" s="2"/>
      <c r="C966" s="2"/>
      <c r="D966" s="2"/>
      <c r="E966" s="3"/>
      <c r="F966" s="2"/>
      <c r="G966" s="4"/>
      <c r="H966" s="5"/>
      <c r="I966" s="6"/>
      <c r="J966" s="7"/>
      <c r="K966" s="6"/>
      <c r="L966" s="6"/>
      <c r="M966" s="6"/>
      <c r="N966" s="58"/>
      <c r="O966" s="2"/>
      <c r="P966" s="2"/>
      <c r="Q966" s="2"/>
      <c r="R966" s="2"/>
      <c r="S966" s="2"/>
      <c r="T966" s="2"/>
      <c r="U966" s="2"/>
      <c r="V966" s="2"/>
      <c r="W966" s="2"/>
      <c r="X966" s="2"/>
      <c r="Y966" s="2"/>
      <c r="Z966" s="2"/>
      <c r="AA966" s="2"/>
    </row>
    <row r="967" spans="1:27" ht="23.25" customHeight="1" x14ac:dyDescent="0.35">
      <c r="A967" s="2"/>
      <c r="B967" s="2"/>
      <c r="C967" s="2"/>
      <c r="D967" s="2"/>
      <c r="E967" s="3"/>
      <c r="F967" s="2"/>
      <c r="G967" s="4"/>
      <c r="H967" s="5"/>
      <c r="I967" s="6"/>
      <c r="J967" s="7"/>
      <c r="K967" s="6"/>
      <c r="L967" s="6"/>
      <c r="M967" s="6"/>
      <c r="N967" s="58"/>
      <c r="O967" s="2"/>
      <c r="P967" s="2"/>
      <c r="Q967" s="2"/>
      <c r="R967" s="2"/>
      <c r="S967" s="2"/>
      <c r="T967" s="2"/>
      <c r="U967" s="2"/>
      <c r="V967" s="2"/>
      <c r="W967" s="2"/>
      <c r="X967" s="2"/>
      <c r="Y967" s="2"/>
      <c r="Z967" s="2"/>
      <c r="AA967" s="2"/>
    </row>
    <row r="968" spans="1:27" ht="23.25" customHeight="1" x14ac:dyDescent="0.35">
      <c r="A968" s="2"/>
      <c r="B968" s="2"/>
      <c r="C968" s="2"/>
      <c r="D968" s="2"/>
      <c r="E968" s="3"/>
      <c r="F968" s="2"/>
      <c r="G968" s="4"/>
      <c r="H968" s="5"/>
      <c r="I968" s="6"/>
      <c r="J968" s="7"/>
      <c r="K968" s="6"/>
      <c r="L968" s="6"/>
      <c r="M968" s="6"/>
      <c r="N968" s="58"/>
      <c r="O968" s="2"/>
      <c r="P968" s="2"/>
      <c r="Q968" s="2"/>
      <c r="R968" s="2"/>
      <c r="S968" s="2"/>
      <c r="T968" s="2"/>
      <c r="U968" s="2"/>
      <c r="V968" s="2"/>
      <c r="W968" s="2"/>
      <c r="X968" s="2"/>
      <c r="Y968" s="2"/>
      <c r="Z968" s="2"/>
      <c r="AA968" s="2"/>
    </row>
    <row r="969" spans="1:27" ht="23.25" customHeight="1" x14ac:dyDescent="0.35">
      <c r="A969" s="2"/>
      <c r="B969" s="2"/>
      <c r="C969" s="2"/>
      <c r="D969" s="2"/>
      <c r="E969" s="3"/>
      <c r="F969" s="2"/>
      <c r="G969" s="4"/>
      <c r="H969" s="5"/>
      <c r="I969" s="6"/>
      <c r="J969" s="7"/>
      <c r="K969" s="6"/>
      <c r="L969" s="6"/>
      <c r="M969" s="6"/>
      <c r="N969" s="58"/>
      <c r="O969" s="2"/>
      <c r="P969" s="2"/>
      <c r="Q969" s="2"/>
      <c r="R969" s="2"/>
      <c r="S969" s="2"/>
      <c r="T969" s="2"/>
      <c r="U969" s="2"/>
      <c r="V969" s="2"/>
      <c r="W969" s="2"/>
      <c r="X969" s="2"/>
      <c r="Y969" s="2"/>
      <c r="Z969" s="2"/>
      <c r="AA969" s="2"/>
    </row>
    <row r="970" spans="1:27" ht="23.25" customHeight="1" x14ac:dyDescent="0.35">
      <c r="A970" s="2"/>
      <c r="B970" s="2"/>
      <c r="C970" s="2"/>
      <c r="D970" s="2"/>
      <c r="E970" s="3"/>
      <c r="F970" s="2"/>
      <c r="G970" s="4"/>
      <c r="H970" s="5"/>
      <c r="I970" s="6"/>
      <c r="J970" s="7"/>
      <c r="K970" s="6"/>
      <c r="L970" s="6"/>
      <c r="M970" s="6"/>
      <c r="N970" s="58"/>
      <c r="O970" s="2"/>
      <c r="P970" s="2"/>
      <c r="Q970" s="2"/>
      <c r="R970" s="2"/>
      <c r="S970" s="2"/>
      <c r="T970" s="2"/>
      <c r="U970" s="2"/>
      <c r="V970" s="2"/>
      <c r="W970" s="2"/>
      <c r="X970" s="2"/>
      <c r="Y970" s="2"/>
      <c r="Z970" s="2"/>
      <c r="AA970" s="2"/>
    </row>
    <row r="971" spans="1:27" ht="23.25" customHeight="1" x14ac:dyDescent="0.35">
      <c r="A971" s="2"/>
      <c r="B971" s="2"/>
      <c r="C971" s="2"/>
      <c r="D971" s="2"/>
      <c r="E971" s="3"/>
      <c r="F971" s="2"/>
      <c r="G971" s="4"/>
      <c r="H971" s="5"/>
      <c r="I971" s="6"/>
      <c r="J971" s="7"/>
      <c r="K971" s="6"/>
      <c r="L971" s="6"/>
      <c r="M971" s="6"/>
      <c r="N971" s="58"/>
      <c r="O971" s="2"/>
      <c r="P971" s="2"/>
      <c r="Q971" s="2"/>
      <c r="R971" s="2"/>
      <c r="S971" s="2"/>
      <c r="T971" s="2"/>
      <c r="U971" s="2"/>
      <c r="V971" s="2"/>
      <c r="W971" s="2"/>
      <c r="X971" s="2"/>
      <c r="Y971" s="2"/>
      <c r="Z971" s="2"/>
      <c r="AA971" s="2"/>
    </row>
    <row r="972" spans="1:27" ht="23.25" customHeight="1" x14ac:dyDescent="0.35">
      <c r="A972" s="2"/>
      <c r="B972" s="2"/>
      <c r="C972" s="2"/>
      <c r="D972" s="2"/>
      <c r="E972" s="3"/>
      <c r="F972" s="2"/>
      <c r="G972" s="4"/>
      <c r="H972" s="5"/>
      <c r="I972" s="6"/>
      <c r="J972" s="7"/>
      <c r="K972" s="6"/>
      <c r="L972" s="6"/>
      <c r="M972" s="6"/>
      <c r="N972" s="58"/>
      <c r="O972" s="2"/>
      <c r="P972" s="2"/>
      <c r="Q972" s="2"/>
      <c r="R972" s="2"/>
      <c r="S972" s="2"/>
      <c r="T972" s="2"/>
      <c r="U972" s="2"/>
      <c r="V972" s="2"/>
      <c r="W972" s="2"/>
      <c r="X972" s="2"/>
      <c r="Y972" s="2"/>
      <c r="Z972" s="2"/>
      <c r="AA972" s="2"/>
    </row>
    <row r="973" spans="1:27" ht="23.25" customHeight="1" x14ac:dyDescent="0.35">
      <c r="A973" s="2"/>
      <c r="B973" s="2"/>
      <c r="C973" s="2"/>
      <c r="D973" s="2"/>
      <c r="E973" s="3"/>
      <c r="F973" s="2"/>
      <c r="G973" s="4"/>
      <c r="H973" s="5"/>
      <c r="I973" s="6"/>
      <c r="J973" s="7"/>
      <c r="K973" s="6"/>
      <c r="L973" s="6"/>
      <c r="M973" s="6"/>
      <c r="N973" s="58"/>
      <c r="O973" s="2"/>
      <c r="P973" s="2"/>
      <c r="Q973" s="2"/>
      <c r="R973" s="2"/>
      <c r="S973" s="2"/>
      <c r="T973" s="2"/>
      <c r="U973" s="2"/>
      <c r="V973" s="2"/>
      <c r="W973" s="2"/>
      <c r="X973" s="2"/>
      <c r="Y973" s="2"/>
      <c r="Z973" s="2"/>
      <c r="AA973" s="2"/>
    </row>
    <row r="974" spans="1:27" ht="23.25" customHeight="1" x14ac:dyDescent="0.35">
      <c r="A974" s="2"/>
      <c r="B974" s="2"/>
      <c r="C974" s="2"/>
      <c r="D974" s="2"/>
      <c r="E974" s="3"/>
      <c r="F974" s="2"/>
      <c r="G974" s="4"/>
      <c r="H974" s="5"/>
      <c r="I974" s="6"/>
      <c r="J974" s="7"/>
      <c r="K974" s="6"/>
      <c r="L974" s="6"/>
      <c r="M974" s="6"/>
      <c r="N974" s="58"/>
      <c r="O974" s="2"/>
      <c r="P974" s="2"/>
      <c r="Q974" s="2"/>
      <c r="R974" s="2"/>
      <c r="S974" s="2"/>
      <c r="T974" s="2"/>
      <c r="U974" s="2"/>
      <c r="V974" s="2"/>
      <c r="W974" s="2"/>
      <c r="X974" s="2"/>
      <c r="Y974" s="2"/>
      <c r="Z974" s="2"/>
      <c r="AA974" s="2"/>
    </row>
    <row r="975" spans="1:27" ht="23.25" customHeight="1" x14ac:dyDescent="0.35">
      <c r="A975" s="2"/>
      <c r="B975" s="2"/>
      <c r="C975" s="2"/>
      <c r="D975" s="2"/>
      <c r="E975" s="3"/>
      <c r="F975" s="2"/>
      <c r="G975" s="4"/>
      <c r="H975" s="5"/>
      <c r="I975" s="6"/>
      <c r="J975" s="7"/>
      <c r="K975" s="6"/>
      <c r="L975" s="6"/>
      <c r="M975" s="6"/>
      <c r="N975" s="58"/>
      <c r="O975" s="2"/>
      <c r="P975" s="2"/>
      <c r="Q975" s="2"/>
      <c r="R975" s="2"/>
      <c r="S975" s="2"/>
      <c r="T975" s="2"/>
      <c r="U975" s="2"/>
      <c r="V975" s="2"/>
      <c r="W975" s="2"/>
      <c r="X975" s="2"/>
      <c r="Y975" s="2"/>
      <c r="Z975" s="2"/>
      <c r="AA975" s="2"/>
    </row>
    <row r="976" spans="1:27" ht="23.25" customHeight="1" x14ac:dyDescent="0.35">
      <c r="A976" s="2"/>
      <c r="B976" s="2"/>
      <c r="C976" s="2"/>
      <c r="D976" s="2"/>
      <c r="E976" s="3"/>
      <c r="F976" s="2"/>
      <c r="G976" s="4"/>
      <c r="H976" s="5"/>
      <c r="I976" s="6"/>
      <c r="J976" s="7"/>
      <c r="K976" s="6"/>
      <c r="L976" s="6"/>
      <c r="M976" s="6"/>
      <c r="N976" s="58"/>
      <c r="O976" s="2"/>
      <c r="P976" s="2"/>
      <c r="Q976" s="2"/>
      <c r="R976" s="2"/>
      <c r="S976" s="2"/>
      <c r="T976" s="2"/>
      <c r="U976" s="2"/>
      <c r="V976" s="2"/>
      <c r="W976" s="2"/>
      <c r="X976" s="2"/>
      <c r="Y976" s="2"/>
      <c r="Z976" s="2"/>
      <c r="AA976" s="2"/>
    </row>
    <row r="977" spans="1:27" ht="23.25" customHeight="1" x14ac:dyDescent="0.35">
      <c r="A977" s="2"/>
      <c r="B977" s="2"/>
      <c r="C977" s="2"/>
      <c r="D977" s="2"/>
      <c r="E977" s="3"/>
      <c r="F977" s="2"/>
      <c r="G977" s="4"/>
      <c r="H977" s="5"/>
      <c r="I977" s="6"/>
      <c r="J977" s="7"/>
      <c r="K977" s="6"/>
      <c r="L977" s="6"/>
      <c r="M977" s="6"/>
      <c r="N977" s="58"/>
      <c r="O977" s="2"/>
      <c r="P977" s="2"/>
      <c r="Q977" s="2"/>
      <c r="R977" s="2"/>
      <c r="S977" s="2"/>
      <c r="T977" s="2"/>
      <c r="U977" s="2"/>
      <c r="V977" s="2"/>
      <c r="W977" s="2"/>
      <c r="X977" s="2"/>
      <c r="Y977" s="2"/>
      <c r="Z977" s="2"/>
      <c r="AA977" s="2"/>
    </row>
    <row r="978" spans="1:27" ht="23.25" customHeight="1" x14ac:dyDescent="0.35">
      <c r="A978" s="2"/>
      <c r="B978" s="2"/>
      <c r="C978" s="2"/>
      <c r="D978" s="2"/>
      <c r="E978" s="3"/>
      <c r="F978" s="2"/>
      <c r="G978" s="4"/>
      <c r="H978" s="5"/>
      <c r="I978" s="6"/>
      <c r="J978" s="7"/>
      <c r="K978" s="6"/>
      <c r="L978" s="6"/>
      <c r="M978" s="6"/>
      <c r="N978" s="58"/>
      <c r="O978" s="2"/>
      <c r="P978" s="2"/>
      <c r="Q978" s="2"/>
      <c r="R978" s="2"/>
      <c r="S978" s="2"/>
      <c r="T978" s="2"/>
      <c r="U978" s="2"/>
      <c r="V978" s="2"/>
      <c r="W978" s="2"/>
      <c r="X978" s="2"/>
      <c r="Y978" s="2"/>
      <c r="Z978" s="2"/>
      <c r="AA978" s="2"/>
    </row>
    <row r="979" spans="1:27" ht="23.25" customHeight="1" x14ac:dyDescent="0.35">
      <c r="A979" s="2"/>
      <c r="B979" s="2"/>
      <c r="C979" s="2"/>
      <c r="D979" s="2"/>
      <c r="E979" s="3"/>
      <c r="F979" s="2"/>
      <c r="G979" s="4"/>
      <c r="H979" s="5"/>
      <c r="I979" s="6"/>
      <c r="J979" s="7"/>
      <c r="K979" s="6"/>
      <c r="L979" s="6"/>
      <c r="M979" s="6"/>
      <c r="N979" s="58"/>
      <c r="O979" s="2"/>
      <c r="P979" s="2"/>
      <c r="Q979" s="2"/>
      <c r="R979" s="2"/>
      <c r="S979" s="2"/>
      <c r="T979" s="2"/>
      <c r="U979" s="2"/>
      <c r="V979" s="2"/>
      <c r="W979" s="2"/>
      <c r="X979" s="2"/>
      <c r="Y979" s="2"/>
      <c r="Z979" s="2"/>
      <c r="AA979" s="2"/>
    </row>
    <row r="980" spans="1:27" ht="23.25" customHeight="1" x14ac:dyDescent="0.35">
      <c r="A980" s="2"/>
      <c r="B980" s="2"/>
      <c r="C980" s="2"/>
      <c r="D980" s="2"/>
      <c r="E980" s="3"/>
      <c r="F980" s="2"/>
      <c r="G980" s="4"/>
      <c r="H980" s="5"/>
      <c r="I980" s="6"/>
      <c r="J980" s="7"/>
      <c r="K980" s="6"/>
      <c r="L980" s="6"/>
      <c r="M980" s="6"/>
      <c r="N980" s="58"/>
      <c r="O980" s="2"/>
      <c r="P980" s="2"/>
      <c r="Q980" s="2"/>
      <c r="R980" s="2"/>
      <c r="S980" s="2"/>
      <c r="T980" s="2"/>
      <c r="U980" s="2"/>
      <c r="V980" s="2"/>
      <c r="W980" s="2"/>
      <c r="X980" s="2"/>
      <c r="Y980" s="2"/>
      <c r="Z980" s="2"/>
      <c r="AA980" s="2"/>
    </row>
    <row r="981" spans="1:27" ht="23.25" customHeight="1" x14ac:dyDescent="0.35">
      <c r="A981" s="2"/>
      <c r="B981" s="2"/>
      <c r="C981" s="2"/>
      <c r="D981" s="2"/>
      <c r="E981" s="3"/>
      <c r="F981" s="2"/>
      <c r="G981" s="4"/>
      <c r="H981" s="5"/>
      <c r="I981" s="6"/>
      <c r="J981" s="7"/>
      <c r="K981" s="6"/>
      <c r="L981" s="6"/>
      <c r="M981" s="6"/>
      <c r="N981" s="58"/>
      <c r="O981" s="2"/>
      <c r="P981" s="2"/>
      <c r="Q981" s="2"/>
      <c r="R981" s="2"/>
      <c r="S981" s="2"/>
      <c r="T981" s="2"/>
      <c r="U981" s="2"/>
      <c r="V981" s="2"/>
      <c r="W981" s="2"/>
      <c r="X981" s="2"/>
      <c r="Y981" s="2"/>
      <c r="Z981" s="2"/>
      <c r="AA981" s="2"/>
    </row>
    <row r="982" spans="1:27" ht="23.25" customHeight="1" x14ac:dyDescent="0.35">
      <c r="A982" s="2"/>
      <c r="B982" s="2"/>
      <c r="C982" s="2"/>
      <c r="D982" s="2"/>
      <c r="E982" s="3"/>
      <c r="F982" s="2"/>
      <c r="G982" s="4"/>
      <c r="H982" s="5"/>
      <c r="I982" s="6"/>
      <c r="J982" s="7"/>
      <c r="K982" s="6"/>
      <c r="L982" s="6"/>
      <c r="M982" s="6"/>
      <c r="N982" s="58"/>
      <c r="O982" s="2"/>
      <c r="P982" s="2"/>
      <c r="Q982" s="2"/>
      <c r="R982" s="2"/>
      <c r="S982" s="2"/>
      <c r="T982" s="2"/>
      <c r="U982" s="2"/>
      <c r="V982" s="2"/>
      <c r="W982" s="2"/>
      <c r="X982" s="2"/>
      <c r="Y982" s="2"/>
      <c r="Z982" s="2"/>
      <c r="AA982" s="2"/>
    </row>
    <row r="983" spans="1:27" ht="23.25" customHeight="1" x14ac:dyDescent="0.35">
      <c r="A983" s="2"/>
      <c r="B983" s="2"/>
      <c r="C983" s="2"/>
      <c r="D983" s="2"/>
      <c r="E983" s="3"/>
      <c r="F983" s="2"/>
      <c r="G983" s="4"/>
      <c r="H983" s="5"/>
      <c r="I983" s="6"/>
      <c r="J983" s="7"/>
      <c r="K983" s="6"/>
      <c r="L983" s="6"/>
      <c r="M983" s="6"/>
      <c r="N983" s="58"/>
      <c r="O983" s="2"/>
      <c r="P983" s="2"/>
      <c r="Q983" s="2"/>
      <c r="R983" s="2"/>
      <c r="S983" s="2"/>
      <c r="T983" s="2"/>
      <c r="U983" s="2"/>
      <c r="V983" s="2"/>
      <c r="W983" s="2"/>
      <c r="X983" s="2"/>
      <c r="Y983" s="2"/>
      <c r="Z983" s="2"/>
      <c r="AA983" s="2"/>
    </row>
    <row r="984" spans="1:27" ht="23.25" customHeight="1" x14ac:dyDescent="0.35">
      <c r="A984" s="2"/>
      <c r="B984" s="2"/>
      <c r="C984" s="2"/>
      <c r="D984" s="2"/>
      <c r="E984" s="3"/>
      <c r="F984" s="2"/>
      <c r="G984" s="4"/>
      <c r="H984" s="5"/>
      <c r="I984" s="6"/>
      <c r="J984" s="7"/>
      <c r="K984" s="6"/>
      <c r="L984" s="6"/>
      <c r="M984" s="6"/>
      <c r="N984" s="58"/>
      <c r="O984" s="2"/>
      <c r="P984" s="2"/>
      <c r="Q984" s="2"/>
      <c r="R984" s="2"/>
      <c r="S984" s="2"/>
      <c r="T984" s="2"/>
      <c r="U984" s="2"/>
      <c r="V984" s="2"/>
      <c r="W984" s="2"/>
      <c r="X984" s="2"/>
      <c r="Y984" s="2"/>
      <c r="Z984" s="2"/>
      <c r="AA984" s="2"/>
    </row>
    <row r="985" spans="1:27" ht="23.25" customHeight="1" x14ac:dyDescent="0.35">
      <c r="A985" s="2"/>
      <c r="B985" s="2"/>
      <c r="C985" s="2"/>
      <c r="D985" s="2"/>
      <c r="E985" s="3"/>
      <c r="F985" s="2"/>
      <c r="G985" s="4"/>
      <c r="H985" s="5"/>
      <c r="I985" s="6"/>
      <c r="J985" s="7"/>
      <c r="K985" s="6"/>
      <c r="L985" s="6"/>
      <c r="M985" s="6"/>
      <c r="N985" s="58"/>
      <c r="O985" s="2"/>
      <c r="P985" s="2"/>
      <c r="Q985" s="2"/>
      <c r="R985" s="2"/>
      <c r="S985" s="2"/>
      <c r="T985" s="2"/>
      <c r="U985" s="2"/>
      <c r="V985" s="2"/>
      <c r="W985" s="2"/>
      <c r="X985" s="2"/>
      <c r="Y985" s="2"/>
      <c r="Z985" s="2"/>
      <c r="AA985" s="2"/>
    </row>
    <row r="986" spans="1:27" ht="23.25" customHeight="1" x14ac:dyDescent="0.35">
      <c r="A986" s="2"/>
      <c r="B986" s="2"/>
      <c r="C986" s="2"/>
      <c r="D986" s="2"/>
      <c r="E986" s="3"/>
      <c r="F986" s="2"/>
      <c r="G986" s="4"/>
      <c r="H986" s="5"/>
      <c r="I986" s="6"/>
      <c r="J986" s="7"/>
      <c r="K986" s="6"/>
      <c r="L986" s="6"/>
      <c r="M986" s="6"/>
      <c r="N986" s="58"/>
      <c r="O986" s="2"/>
      <c r="P986" s="2"/>
      <c r="Q986" s="2"/>
      <c r="R986" s="2"/>
      <c r="S986" s="2"/>
      <c r="T986" s="2"/>
      <c r="U986" s="2"/>
      <c r="V986" s="2"/>
      <c r="W986" s="2"/>
      <c r="X986" s="2"/>
      <c r="Y986" s="2"/>
      <c r="Z986" s="2"/>
      <c r="AA986" s="2"/>
    </row>
    <row r="987" spans="1:27" ht="23.25" customHeight="1" x14ac:dyDescent="0.35">
      <c r="A987" s="2"/>
      <c r="B987" s="2"/>
      <c r="C987" s="2"/>
      <c r="D987" s="2"/>
      <c r="E987" s="3"/>
      <c r="F987" s="2"/>
      <c r="G987" s="4"/>
      <c r="H987" s="5"/>
      <c r="I987" s="6"/>
      <c r="J987" s="7"/>
      <c r="K987" s="6"/>
      <c r="L987" s="6"/>
      <c r="M987" s="6"/>
      <c r="N987" s="58"/>
      <c r="O987" s="2"/>
      <c r="P987" s="2"/>
      <c r="Q987" s="2"/>
      <c r="R987" s="2"/>
      <c r="S987" s="2"/>
      <c r="T987" s="2"/>
      <c r="U987" s="2"/>
      <c r="V987" s="2"/>
      <c r="W987" s="2"/>
      <c r="X987" s="2"/>
      <c r="Y987" s="2"/>
      <c r="Z987" s="2"/>
      <c r="AA987" s="2"/>
    </row>
    <row r="988" spans="1:27" ht="23.25" customHeight="1" x14ac:dyDescent="0.35">
      <c r="A988" s="2"/>
      <c r="B988" s="2"/>
      <c r="C988" s="2"/>
      <c r="D988" s="2"/>
      <c r="E988" s="3"/>
      <c r="F988" s="2"/>
      <c r="G988" s="4"/>
      <c r="H988" s="5"/>
      <c r="I988" s="6"/>
      <c r="J988" s="7"/>
      <c r="K988" s="6"/>
      <c r="L988" s="6"/>
      <c r="M988" s="6"/>
      <c r="N988" s="58"/>
      <c r="O988" s="2"/>
      <c r="P988" s="2"/>
      <c r="Q988" s="2"/>
      <c r="R988" s="2"/>
      <c r="S988" s="2"/>
      <c r="T988" s="2"/>
      <c r="U988" s="2"/>
      <c r="V988" s="2"/>
      <c r="W988" s="2"/>
      <c r="X988" s="2"/>
      <c r="Y988" s="2"/>
      <c r="Z988" s="2"/>
      <c r="AA988" s="2"/>
    </row>
    <row r="989" spans="1:27" ht="23.25" customHeight="1" x14ac:dyDescent="0.35">
      <c r="A989" s="2"/>
      <c r="B989" s="2"/>
      <c r="C989" s="2"/>
      <c r="D989" s="2"/>
      <c r="E989" s="3"/>
      <c r="F989" s="2"/>
      <c r="G989" s="4"/>
      <c r="H989" s="5"/>
      <c r="I989" s="6"/>
      <c r="J989" s="7"/>
      <c r="K989" s="6"/>
      <c r="L989" s="6"/>
      <c r="M989" s="6"/>
      <c r="N989" s="58"/>
      <c r="O989" s="2"/>
      <c r="P989" s="2"/>
      <c r="Q989" s="2"/>
      <c r="R989" s="2"/>
      <c r="S989" s="2"/>
      <c r="T989" s="2"/>
      <c r="U989" s="2"/>
      <c r="V989" s="2"/>
      <c r="W989" s="2"/>
      <c r="X989" s="2"/>
      <c r="Y989" s="2"/>
      <c r="Z989" s="2"/>
      <c r="AA989" s="2"/>
    </row>
    <row r="990" spans="1:27" ht="23.25" customHeight="1" x14ac:dyDescent="0.35">
      <c r="A990" s="2"/>
      <c r="B990" s="2"/>
      <c r="C990" s="2"/>
      <c r="D990" s="2"/>
      <c r="E990" s="3"/>
      <c r="F990" s="2"/>
      <c r="G990" s="4"/>
      <c r="H990" s="5"/>
      <c r="I990" s="6"/>
      <c r="J990" s="7"/>
      <c r="K990" s="6"/>
      <c r="L990" s="6"/>
      <c r="M990" s="6"/>
      <c r="N990" s="58"/>
      <c r="O990" s="2"/>
      <c r="P990" s="2"/>
      <c r="Q990" s="2"/>
      <c r="R990" s="2"/>
      <c r="S990" s="2"/>
      <c r="T990" s="2"/>
      <c r="U990" s="2"/>
      <c r="V990" s="2"/>
      <c r="W990" s="2"/>
      <c r="X990" s="2"/>
      <c r="Y990" s="2"/>
      <c r="Z990" s="2"/>
      <c r="AA990" s="2"/>
    </row>
    <row r="991" spans="1:27" ht="23.25" customHeight="1" x14ac:dyDescent="0.35">
      <c r="A991" s="2"/>
      <c r="B991" s="2"/>
      <c r="C991" s="2"/>
      <c r="D991" s="2"/>
      <c r="E991" s="3"/>
      <c r="F991" s="2"/>
      <c r="G991" s="4"/>
      <c r="H991" s="5"/>
      <c r="I991" s="6"/>
      <c r="J991" s="7"/>
      <c r="K991" s="6"/>
      <c r="L991" s="6"/>
      <c r="M991" s="6"/>
      <c r="N991" s="58"/>
      <c r="O991" s="2"/>
      <c r="P991" s="2"/>
      <c r="Q991" s="2"/>
      <c r="R991" s="2"/>
      <c r="S991" s="2"/>
      <c r="T991" s="2"/>
      <c r="U991" s="2"/>
      <c r="V991" s="2"/>
      <c r="W991" s="2"/>
      <c r="X991" s="2"/>
      <c r="Y991" s="2"/>
      <c r="Z991" s="2"/>
      <c r="AA991" s="2"/>
    </row>
    <row r="992" spans="1:27" ht="23.25" customHeight="1" x14ac:dyDescent="0.35">
      <c r="A992" s="2"/>
      <c r="B992" s="2"/>
      <c r="C992" s="2"/>
      <c r="D992" s="2"/>
      <c r="E992" s="3"/>
      <c r="F992" s="2"/>
      <c r="G992" s="4"/>
      <c r="H992" s="5"/>
      <c r="I992" s="6"/>
      <c r="J992" s="7"/>
      <c r="K992" s="6"/>
      <c r="L992" s="6"/>
      <c r="M992" s="6"/>
      <c r="N992" s="58"/>
      <c r="O992" s="2"/>
      <c r="P992" s="2"/>
      <c r="Q992" s="2"/>
      <c r="R992" s="2"/>
      <c r="S992" s="2"/>
      <c r="T992" s="2"/>
      <c r="U992" s="2"/>
      <c r="V992" s="2"/>
      <c r="W992" s="2"/>
      <c r="X992" s="2"/>
      <c r="Y992" s="2"/>
      <c r="Z992" s="2"/>
      <c r="AA992" s="2"/>
    </row>
    <row r="993" spans="1:27" ht="23.25" customHeight="1" x14ac:dyDescent="0.35">
      <c r="A993" s="2"/>
      <c r="B993" s="2"/>
      <c r="C993" s="2"/>
      <c r="D993" s="2"/>
      <c r="E993" s="3"/>
      <c r="F993" s="2"/>
      <c r="G993" s="4"/>
      <c r="H993" s="5"/>
      <c r="I993" s="6"/>
      <c r="J993" s="7"/>
      <c r="K993" s="6"/>
      <c r="L993" s="6"/>
      <c r="M993" s="6"/>
      <c r="N993" s="58"/>
      <c r="O993" s="2"/>
      <c r="P993" s="2"/>
      <c r="Q993" s="2"/>
      <c r="R993" s="2"/>
      <c r="S993" s="2"/>
      <c r="T993" s="2"/>
      <c r="U993" s="2"/>
      <c r="V993" s="2"/>
      <c r="W993" s="2"/>
      <c r="X993" s="2"/>
      <c r="Y993" s="2"/>
      <c r="Z993" s="2"/>
      <c r="AA993" s="2"/>
    </row>
    <row r="994" spans="1:27" ht="23.25" customHeight="1" x14ac:dyDescent="0.35">
      <c r="A994" s="2"/>
      <c r="B994" s="2"/>
      <c r="C994" s="2"/>
      <c r="D994" s="2"/>
      <c r="E994" s="3"/>
      <c r="F994" s="2"/>
      <c r="G994" s="4"/>
      <c r="H994" s="5"/>
      <c r="I994" s="6"/>
      <c r="J994" s="7"/>
      <c r="K994" s="6"/>
      <c r="L994" s="6"/>
      <c r="M994" s="6"/>
      <c r="N994" s="58"/>
      <c r="O994" s="2"/>
      <c r="P994" s="2"/>
      <c r="Q994" s="2"/>
      <c r="R994" s="2"/>
      <c r="S994" s="2"/>
      <c r="T994" s="2"/>
      <c r="U994" s="2"/>
      <c r="V994" s="2"/>
      <c r="W994" s="2"/>
      <c r="X994" s="2"/>
      <c r="Y994" s="2"/>
      <c r="Z994" s="2"/>
      <c r="AA994" s="2"/>
    </row>
    <row r="995" spans="1:27" ht="23.25" customHeight="1" x14ac:dyDescent="0.35">
      <c r="A995" s="2"/>
      <c r="B995" s="2"/>
      <c r="C995" s="2"/>
      <c r="D995" s="2"/>
      <c r="E995" s="3"/>
      <c r="F995" s="2"/>
      <c r="G995" s="4"/>
      <c r="H995" s="5"/>
      <c r="I995" s="6"/>
      <c r="J995" s="7"/>
      <c r="K995" s="6"/>
      <c r="L995" s="6"/>
      <c r="M995" s="6"/>
      <c r="N995" s="58"/>
      <c r="O995" s="2"/>
      <c r="P995" s="2"/>
      <c r="Q995" s="2"/>
      <c r="R995" s="2"/>
      <c r="S995" s="2"/>
      <c r="T995" s="2"/>
      <c r="U995" s="2"/>
      <c r="V995" s="2"/>
      <c r="W995" s="2"/>
      <c r="X995" s="2"/>
      <c r="Y995" s="2"/>
      <c r="Z995" s="2"/>
      <c r="AA995" s="2"/>
    </row>
    <row r="996" spans="1:27" ht="23.25" customHeight="1" x14ac:dyDescent="0.35">
      <c r="A996" s="2"/>
      <c r="B996" s="2"/>
      <c r="C996" s="2"/>
      <c r="D996" s="2"/>
      <c r="E996" s="3"/>
      <c r="F996" s="2"/>
      <c r="G996" s="4"/>
      <c r="H996" s="5"/>
      <c r="I996" s="6"/>
      <c r="J996" s="7"/>
      <c r="K996" s="6"/>
      <c r="L996" s="6"/>
      <c r="M996" s="6"/>
      <c r="N996" s="58"/>
      <c r="O996" s="2"/>
      <c r="P996" s="2"/>
      <c r="Q996" s="2"/>
      <c r="R996" s="2"/>
      <c r="S996" s="2"/>
      <c r="T996" s="2"/>
      <c r="U996" s="2"/>
      <c r="V996" s="2"/>
      <c r="W996" s="2"/>
      <c r="X996" s="2"/>
      <c r="Y996" s="2"/>
      <c r="Z996" s="2"/>
      <c r="AA996" s="2"/>
    </row>
    <row r="997" spans="1:27" ht="23.25" customHeight="1" x14ac:dyDescent="0.35">
      <c r="A997" s="2"/>
      <c r="B997" s="2"/>
      <c r="C997" s="2"/>
      <c r="D997" s="2"/>
      <c r="E997" s="3"/>
      <c r="F997" s="2"/>
      <c r="G997" s="4"/>
      <c r="H997" s="5"/>
      <c r="I997" s="6"/>
      <c r="J997" s="7"/>
      <c r="K997" s="6"/>
      <c r="L997" s="6"/>
      <c r="M997" s="6"/>
      <c r="N997" s="58"/>
      <c r="O997" s="2"/>
      <c r="P997" s="2"/>
      <c r="Q997" s="2"/>
      <c r="R997" s="2"/>
      <c r="S997" s="2"/>
      <c r="T997" s="2"/>
      <c r="U997" s="2"/>
      <c r="V997" s="2"/>
      <c r="W997" s="2"/>
      <c r="X997" s="2"/>
      <c r="Y997" s="2"/>
      <c r="Z997" s="2"/>
      <c r="AA997" s="2"/>
    </row>
    <row r="998" spans="1:27" ht="23.25" customHeight="1" x14ac:dyDescent="0.35">
      <c r="A998" s="2"/>
      <c r="B998" s="2"/>
      <c r="C998" s="2"/>
      <c r="D998" s="2"/>
      <c r="E998" s="3"/>
      <c r="F998" s="2"/>
      <c r="G998" s="4"/>
      <c r="H998" s="5"/>
      <c r="I998" s="6"/>
      <c r="J998" s="7"/>
      <c r="K998" s="6"/>
      <c r="L998" s="6"/>
      <c r="M998" s="6"/>
      <c r="N998" s="58"/>
      <c r="O998" s="2"/>
      <c r="P998" s="2"/>
      <c r="Q998" s="2"/>
      <c r="R998" s="2"/>
      <c r="S998" s="2"/>
      <c r="T998" s="2"/>
      <c r="U998" s="2"/>
      <c r="V998" s="2"/>
      <c r="W998" s="2"/>
      <c r="X998" s="2"/>
      <c r="Y998" s="2"/>
      <c r="Z998" s="2"/>
      <c r="AA998" s="2"/>
    </row>
    <row r="999" spans="1:27" ht="23.25" customHeight="1" x14ac:dyDescent="0.35">
      <c r="A999" s="2"/>
      <c r="B999" s="2"/>
      <c r="C999" s="2"/>
      <c r="D999" s="2"/>
      <c r="E999" s="3"/>
      <c r="F999" s="2"/>
      <c r="G999" s="4"/>
      <c r="H999" s="5"/>
      <c r="I999" s="6"/>
      <c r="J999" s="7"/>
      <c r="K999" s="6"/>
      <c r="L999" s="6"/>
      <c r="M999" s="6"/>
      <c r="N999" s="58"/>
      <c r="O999" s="2"/>
      <c r="P999" s="2"/>
      <c r="Q999" s="2"/>
      <c r="R999" s="2"/>
      <c r="S999" s="2"/>
      <c r="T999" s="2"/>
      <c r="U999" s="2"/>
      <c r="V999" s="2"/>
      <c r="W999" s="2"/>
      <c r="X999" s="2"/>
      <c r="Y999" s="2"/>
      <c r="Z999" s="2"/>
      <c r="AA999" s="2"/>
    </row>
    <row r="1000" spans="1:27" ht="23.25" customHeight="1" x14ac:dyDescent="0.35">
      <c r="A1000" s="2"/>
      <c r="B1000" s="2"/>
      <c r="C1000" s="2"/>
      <c r="D1000" s="2"/>
      <c r="E1000" s="3"/>
      <c r="F1000" s="2"/>
      <c r="G1000" s="4"/>
      <c r="H1000" s="5"/>
      <c r="I1000" s="6"/>
      <c r="J1000" s="7"/>
      <c r="K1000" s="6"/>
      <c r="L1000" s="6"/>
      <c r="M1000" s="6"/>
      <c r="N1000" s="58"/>
      <c r="O1000" s="2"/>
      <c r="P1000" s="2"/>
      <c r="Q1000" s="2"/>
      <c r="R1000" s="2"/>
      <c r="S1000" s="2"/>
      <c r="T1000" s="2"/>
      <c r="U1000" s="2"/>
      <c r="V1000" s="2"/>
      <c r="W1000" s="2"/>
      <c r="X1000" s="2"/>
      <c r="Y1000" s="2"/>
      <c r="Z1000" s="2"/>
      <c r="AA1000" s="2"/>
    </row>
  </sheetData>
  <autoFilter ref="A7:CU7"/>
  <mergeCells count="629">
    <mergeCell ref="CN93:CU93"/>
    <mergeCell ref="CN94:CU94"/>
    <mergeCell ref="CN95:CU95"/>
    <mergeCell ref="CN96:CU96"/>
    <mergeCell ref="CN97:CU97"/>
    <mergeCell ref="CC87:CC89"/>
    <mergeCell ref="CD87:CD89"/>
    <mergeCell ref="CE87:CE89"/>
    <mergeCell ref="CF87:CF89"/>
    <mergeCell ref="CG87:CG89"/>
    <mergeCell ref="CH87:CH89"/>
    <mergeCell ref="CK80:CK83"/>
    <mergeCell ref="CL80:CL83"/>
    <mergeCell ref="CM80:CM83"/>
    <mergeCell ref="CN80:CN83"/>
    <mergeCell ref="CO80:CO83"/>
    <mergeCell ref="CP80:CP83"/>
    <mergeCell ref="CQ80:CQ83"/>
    <mergeCell ref="CR80:CR83"/>
    <mergeCell ref="CN92:CU92"/>
    <mergeCell ref="CO91:CR91"/>
    <mergeCell ref="BT87:BT89"/>
    <mergeCell ref="BU87:BU89"/>
    <mergeCell ref="BV87:BV89"/>
    <mergeCell ref="BW87:BW89"/>
    <mergeCell ref="BX87:BX89"/>
    <mergeCell ref="BY87:BY89"/>
    <mergeCell ref="BZ87:BZ89"/>
    <mergeCell ref="CA87:CA89"/>
    <mergeCell ref="CB87:CB89"/>
    <mergeCell ref="CK87:CK89"/>
    <mergeCell ref="CL87:CL89"/>
    <mergeCell ref="CM87:CM89"/>
    <mergeCell ref="CN87:CN89"/>
    <mergeCell ref="CS80:CS83"/>
    <mergeCell ref="CO87:CO89"/>
    <mergeCell ref="CP87:CP89"/>
    <mergeCell ref="CQ87:CQ89"/>
    <mergeCell ref="CR87:CR89"/>
    <mergeCell ref="CS87:CS89"/>
    <mergeCell ref="CT80:CT83"/>
    <mergeCell ref="CR74:CR75"/>
    <mergeCell ref="CS74:CS75"/>
    <mergeCell ref="CT74:CT75"/>
    <mergeCell ref="CT87:CT89"/>
    <mergeCell ref="BS80:BS83"/>
    <mergeCell ref="BT80:BT83"/>
    <mergeCell ref="BU80:BU83"/>
    <mergeCell ref="BX80:BX83"/>
    <mergeCell ref="BY80:BY83"/>
    <mergeCell ref="BZ80:BZ83"/>
    <mergeCell ref="CA80:CA83"/>
    <mergeCell ref="CB80:CB83"/>
    <mergeCell ref="CC80:CC83"/>
    <mergeCell ref="CD80:CD83"/>
    <mergeCell ref="CE80:CE83"/>
    <mergeCell ref="CF80:CF83"/>
    <mergeCell ref="CG80:CG83"/>
    <mergeCell ref="CH80:CH83"/>
    <mergeCell ref="CI80:CI83"/>
    <mergeCell ref="CJ80:CJ83"/>
    <mergeCell ref="BV80:BV83"/>
    <mergeCell ref="BW80:BW83"/>
    <mergeCell ref="CS64:CS65"/>
    <mergeCell ref="CT64:CT65"/>
    <mergeCell ref="BS74:BS75"/>
    <mergeCell ref="BT74:BT75"/>
    <mergeCell ref="BU74:BU75"/>
    <mergeCell ref="BV74:BV75"/>
    <mergeCell ref="BW74:BW75"/>
    <mergeCell ref="BX74:BX75"/>
    <mergeCell ref="BY74:BY75"/>
    <mergeCell ref="BZ74:BZ75"/>
    <mergeCell ref="CA74:CA75"/>
    <mergeCell ref="CB74:CB75"/>
    <mergeCell ref="CC74:CC75"/>
    <mergeCell ref="CD74:CD75"/>
    <mergeCell ref="CE74:CE75"/>
    <mergeCell ref="CF74:CF75"/>
    <mergeCell ref="CG74:CG75"/>
    <mergeCell ref="CH74:CH75"/>
    <mergeCell ref="CI74:CI75"/>
    <mergeCell ref="CJ74:CJ75"/>
    <mergeCell ref="CK74:CK75"/>
    <mergeCell ref="CL74:CL75"/>
    <mergeCell ref="CM74:CM75"/>
    <mergeCell ref="CN74:CN75"/>
    <mergeCell ref="CR27:CR28"/>
    <mergeCell ref="CS27:CS28"/>
    <mergeCell ref="CT27:CT28"/>
    <mergeCell ref="BS64:BS65"/>
    <mergeCell ref="BT64:BT65"/>
    <mergeCell ref="BU64:BU65"/>
    <mergeCell ref="BV64:BV65"/>
    <mergeCell ref="BW64:BW65"/>
    <mergeCell ref="BX64:BX65"/>
    <mergeCell ref="BY64:BY65"/>
    <mergeCell ref="BZ64:BZ65"/>
    <mergeCell ref="CA64:CA65"/>
    <mergeCell ref="CB64:CB65"/>
    <mergeCell ref="CC64:CC65"/>
    <mergeCell ref="CD64:CD65"/>
    <mergeCell ref="CE64:CE65"/>
    <mergeCell ref="CF64:CF65"/>
    <mergeCell ref="CG64:CG65"/>
    <mergeCell ref="CH64:CH65"/>
    <mergeCell ref="CI64:CI65"/>
    <mergeCell ref="CJ64:CJ65"/>
    <mergeCell ref="CK64:CK65"/>
    <mergeCell ref="CL64:CL65"/>
    <mergeCell ref="CM64:CM65"/>
    <mergeCell ref="CI27:CI28"/>
    <mergeCell ref="CJ27:CJ28"/>
    <mergeCell ref="CK27:CK28"/>
    <mergeCell ref="CL27:CL28"/>
    <mergeCell ref="CM27:CM28"/>
    <mergeCell ref="CN27:CN28"/>
    <mergeCell ref="CO27:CO28"/>
    <mergeCell ref="CP27:CP28"/>
    <mergeCell ref="CQ27:CQ28"/>
    <mergeCell ref="CM10:CM11"/>
    <mergeCell ref="CN10:CN11"/>
    <mergeCell ref="CO10:CO11"/>
    <mergeCell ref="CP10:CP11"/>
    <mergeCell ref="CQ10:CQ11"/>
    <mergeCell ref="CR10:CR11"/>
    <mergeCell ref="CS10:CS11"/>
    <mergeCell ref="CT10:CT11"/>
    <mergeCell ref="BS27:BS28"/>
    <mergeCell ref="BT27:BT28"/>
    <mergeCell ref="BU27:BU28"/>
    <mergeCell ref="BV27:BV28"/>
    <mergeCell ref="BW27:BW28"/>
    <mergeCell ref="BX27:BX28"/>
    <mergeCell ref="BY27:BY28"/>
    <mergeCell ref="BZ27:BZ28"/>
    <mergeCell ref="CA27:CA28"/>
    <mergeCell ref="CB27:CB28"/>
    <mergeCell ref="CC27:CC28"/>
    <mergeCell ref="CD27:CD28"/>
    <mergeCell ref="CE27:CE28"/>
    <mergeCell ref="CF27:CF28"/>
    <mergeCell ref="CG27:CG28"/>
    <mergeCell ref="CH27:CH28"/>
    <mergeCell ref="CD10:CD11"/>
    <mergeCell ref="CE10:CE11"/>
    <mergeCell ref="CF10:CF11"/>
    <mergeCell ref="CG10:CG11"/>
    <mergeCell ref="CH10:CH11"/>
    <mergeCell ref="CI10:CI11"/>
    <mergeCell ref="CJ10:CJ11"/>
    <mergeCell ref="CK10:CK11"/>
    <mergeCell ref="CL10:CL11"/>
    <mergeCell ref="R80:R83"/>
    <mergeCell ref="S80:S83"/>
    <mergeCell ref="AP74:AP75"/>
    <mergeCell ref="AK64:AK65"/>
    <mergeCell ref="AI80:AI83"/>
    <mergeCell ref="AJ80:AJ83"/>
    <mergeCell ref="AA80:AA83"/>
    <mergeCell ref="AB80:AB83"/>
    <mergeCell ref="AE64:AE65"/>
    <mergeCell ref="AO74:AO75"/>
    <mergeCell ref="AN74:AN75"/>
    <mergeCell ref="AF74:AF75"/>
    <mergeCell ref="AL64:AL65"/>
    <mergeCell ref="R64:R65"/>
    <mergeCell ref="S64:S65"/>
    <mergeCell ref="AW10:AW11"/>
    <mergeCell ref="Y80:Y83"/>
    <mergeCell ref="Z80:Z83"/>
    <mergeCell ref="AF80:AF83"/>
    <mergeCell ref="AG80:AG83"/>
    <mergeCell ref="AM80:AM83"/>
    <mergeCell ref="AN80:AN83"/>
    <mergeCell ref="Y64:Y65"/>
    <mergeCell ref="Z64:Z65"/>
    <mergeCell ref="AF64:AF65"/>
    <mergeCell ref="AG64:AG65"/>
    <mergeCell ref="AM64:AM65"/>
    <mergeCell ref="AN64:AN65"/>
    <mergeCell ref="AG74:AG75"/>
    <mergeCell ref="AM74:AM75"/>
    <mergeCell ref="AP80:AP83"/>
    <mergeCell ref="Y74:Y75"/>
    <mergeCell ref="Z74:Z75"/>
    <mergeCell ref="AO64:AO65"/>
    <mergeCell ref="AH64:AH65"/>
    <mergeCell ref="AI64:AI65"/>
    <mergeCell ref="AJ64:AJ65"/>
    <mergeCell ref="AC64:AC65"/>
    <mergeCell ref="AD64:AD65"/>
    <mergeCell ref="AF87:AF89"/>
    <mergeCell ref="AG87:AG89"/>
    <mergeCell ref="AM87:AM89"/>
    <mergeCell ref="AN87:AN89"/>
    <mergeCell ref="AC87:AC89"/>
    <mergeCell ref="AD87:AD89"/>
    <mergeCell ref="AO87:AO89"/>
    <mergeCell ref="AC80:AC83"/>
    <mergeCell ref="AH87:AH89"/>
    <mergeCell ref="AI87:AI89"/>
    <mergeCell ref="AO80:AO83"/>
    <mergeCell ref="AD80:AD83"/>
    <mergeCell ref="AE80:AE83"/>
    <mergeCell ref="AH80:AH83"/>
    <mergeCell ref="N87:N89"/>
    <mergeCell ref="O87:O89"/>
    <mergeCell ref="P87:P89"/>
    <mergeCell ref="Q87:Q89"/>
    <mergeCell ref="T87:T89"/>
    <mergeCell ref="U87:U89"/>
    <mergeCell ref="V87:V89"/>
    <mergeCell ref="AA87:AA89"/>
    <mergeCell ref="AB87:AB89"/>
    <mergeCell ref="W87:W89"/>
    <mergeCell ref="R87:R89"/>
    <mergeCell ref="S87:S89"/>
    <mergeCell ref="X87:X89"/>
    <mergeCell ref="Y87:Y89"/>
    <mergeCell ref="Z87:Z89"/>
    <mergeCell ref="AP87:AP89"/>
    <mergeCell ref="AJ87:AJ89"/>
    <mergeCell ref="AK87:AK89"/>
    <mergeCell ref="AL87:AL89"/>
    <mergeCell ref="AE87:AE89"/>
    <mergeCell ref="N80:N83"/>
    <mergeCell ref="O80:O83"/>
    <mergeCell ref="V80:V83"/>
    <mergeCell ref="AH74:AH75"/>
    <mergeCell ref="AI74:AI75"/>
    <mergeCell ref="AJ74:AJ75"/>
    <mergeCell ref="AK74:AK75"/>
    <mergeCell ref="AL74:AL75"/>
    <mergeCell ref="AC74:AC75"/>
    <mergeCell ref="AD74:AD75"/>
    <mergeCell ref="AE74:AE75"/>
    <mergeCell ref="P80:P83"/>
    <mergeCell ref="Q80:Q83"/>
    <mergeCell ref="T80:T83"/>
    <mergeCell ref="U80:U83"/>
    <mergeCell ref="W80:W83"/>
    <mergeCell ref="AA74:AA75"/>
    <mergeCell ref="AB74:AB75"/>
    <mergeCell ref="X80:X83"/>
    <mergeCell ref="Z27:Z28"/>
    <mergeCell ref="AF27:AF28"/>
    <mergeCell ref="AG27:AG28"/>
    <mergeCell ref="T27:T28"/>
    <mergeCell ref="U27:U28"/>
    <mergeCell ref="V27:V28"/>
    <mergeCell ref="W27:W28"/>
    <mergeCell ref="AA64:AA65"/>
    <mergeCell ref="AB64:AB65"/>
    <mergeCell ref="AD27:AD28"/>
    <mergeCell ref="AE27:AE28"/>
    <mergeCell ref="X27:X28"/>
    <mergeCell ref="AC27:AC28"/>
    <mergeCell ref="N74:N75"/>
    <mergeCell ref="O74:O75"/>
    <mergeCell ref="P74:P75"/>
    <mergeCell ref="Q74:Q75"/>
    <mergeCell ref="T74:T75"/>
    <mergeCell ref="U74:U75"/>
    <mergeCell ref="V74:V75"/>
    <mergeCell ref="W74:W75"/>
    <mergeCell ref="X74:X75"/>
    <mergeCell ref="R74:R75"/>
    <mergeCell ref="S74:S75"/>
    <mergeCell ref="AP27:AP28"/>
    <mergeCell ref="N29:N30"/>
    <mergeCell ref="N64:N65"/>
    <mergeCell ref="O64:O65"/>
    <mergeCell ref="P64:P65"/>
    <mergeCell ref="Q64:Q65"/>
    <mergeCell ref="T64:T65"/>
    <mergeCell ref="U64:U65"/>
    <mergeCell ref="V64:V65"/>
    <mergeCell ref="W64:W65"/>
    <mergeCell ref="X64:X65"/>
    <mergeCell ref="AK27:AK28"/>
    <mergeCell ref="AL27:AL28"/>
    <mergeCell ref="AO27:AO28"/>
    <mergeCell ref="AH27:AH28"/>
    <mergeCell ref="AI27:AI28"/>
    <mergeCell ref="AJ27:AJ28"/>
    <mergeCell ref="AA27:AA28"/>
    <mergeCell ref="AP64:AP65"/>
    <mergeCell ref="R27:R28"/>
    <mergeCell ref="AM27:AM28"/>
    <mergeCell ref="Y27:Y28"/>
    <mergeCell ref="AN27:AN28"/>
    <mergeCell ref="AB27:AB28"/>
    <mergeCell ref="T10:T11"/>
    <mergeCell ref="U10:U11"/>
    <mergeCell ref="AO10:AO11"/>
    <mergeCell ref="AP10:AP11"/>
    <mergeCell ref="AH10:AH11"/>
    <mergeCell ref="AI10:AI11"/>
    <mergeCell ref="AJ10:AJ11"/>
    <mergeCell ref="V10:V11"/>
    <mergeCell ref="W10:W11"/>
    <mergeCell ref="X10:X11"/>
    <mergeCell ref="AF10:AF11"/>
    <mergeCell ref="AG10:AG11"/>
    <mergeCell ref="AM10:AM11"/>
    <mergeCell ref="AN10:AN11"/>
    <mergeCell ref="Y10:Y11"/>
    <mergeCell ref="Z10:Z11"/>
    <mergeCell ref="AK10:AK11"/>
    <mergeCell ref="AL10:AL11"/>
    <mergeCell ref="S27:S28"/>
    <mergeCell ref="L10:L11"/>
    <mergeCell ref="M10:M11"/>
    <mergeCell ref="O10:O11"/>
    <mergeCell ref="P10:P11"/>
    <mergeCell ref="Q10:Q11"/>
    <mergeCell ref="N27:N28"/>
    <mergeCell ref="O27:O28"/>
    <mergeCell ref="P27:P28"/>
    <mergeCell ref="Q27:Q28"/>
    <mergeCell ref="R10:R11"/>
    <mergeCell ref="S10:S11"/>
    <mergeCell ref="L64:L65"/>
    <mergeCell ref="M64:M65"/>
    <mergeCell ref="AJ6:AP6"/>
    <mergeCell ref="G84:G90"/>
    <mergeCell ref="H84:H90"/>
    <mergeCell ref="O6:U6"/>
    <mergeCell ref="V6:AB6"/>
    <mergeCell ref="AC6:AI6"/>
    <mergeCell ref="AA10:AA11"/>
    <mergeCell ref="AB10:AB11"/>
    <mergeCell ref="AC10:AC11"/>
    <mergeCell ref="AD10:AD11"/>
    <mergeCell ref="AE10:AE11"/>
    <mergeCell ref="J80:J83"/>
    <mergeCell ref="G8:G11"/>
    <mergeCell ref="G12:G51"/>
    <mergeCell ref="I44:I48"/>
    <mergeCell ref="J44:J48"/>
    <mergeCell ref="G52:G54"/>
    <mergeCell ref="M87:M89"/>
    <mergeCell ref="N6:N7"/>
    <mergeCell ref="N10:N11"/>
    <mergeCell ref="L27:L28"/>
    <mergeCell ref="M27:M28"/>
    <mergeCell ref="K87:K89"/>
    <mergeCell ref="L87:L89"/>
    <mergeCell ref="K80:K83"/>
    <mergeCell ref="L80:L83"/>
    <mergeCell ref="M80:M83"/>
    <mergeCell ref="G70:G79"/>
    <mergeCell ref="H70:H79"/>
    <mergeCell ref="I74:I75"/>
    <mergeCell ref="J74:J75"/>
    <mergeCell ref="K74:K75"/>
    <mergeCell ref="I87:I89"/>
    <mergeCell ref="B84:D84"/>
    <mergeCell ref="B13:D16"/>
    <mergeCell ref="B18:D19"/>
    <mergeCell ref="B21:D25"/>
    <mergeCell ref="B29:D42"/>
    <mergeCell ref="B44:D51"/>
    <mergeCell ref="E80:E90"/>
    <mergeCell ref="E64:E68"/>
    <mergeCell ref="B69:D69"/>
    <mergeCell ref="B70:D73"/>
    <mergeCell ref="B76:D77"/>
    <mergeCell ref="B53:D63"/>
    <mergeCell ref="B9:D9"/>
    <mergeCell ref="B67:D67"/>
    <mergeCell ref="E52:E63"/>
    <mergeCell ref="K10:K11"/>
    <mergeCell ref="K64:K65"/>
    <mergeCell ref="I54:I60"/>
    <mergeCell ref="I62:I63"/>
    <mergeCell ref="J62:J63"/>
    <mergeCell ref="K27:K28"/>
    <mergeCell ref="G64:G65"/>
    <mergeCell ref="H64:H65"/>
    <mergeCell ref="I64:I65"/>
    <mergeCell ref="E8:E51"/>
    <mergeCell ref="H8:H11"/>
    <mergeCell ref="J10:J11"/>
    <mergeCell ref="J12:J21"/>
    <mergeCell ref="J54:J60"/>
    <mergeCell ref="J23:J26"/>
    <mergeCell ref="I27:I28"/>
    <mergeCell ref="J27:J28"/>
    <mergeCell ref="I10:I11"/>
    <mergeCell ref="I12:I21"/>
    <mergeCell ref="H12:H51"/>
    <mergeCell ref="H52:H54"/>
    <mergeCell ref="B3:D5"/>
    <mergeCell ref="E6:E7"/>
    <mergeCell ref="F6:F7"/>
    <mergeCell ref="G6:G7"/>
    <mergeCell ref="H6:H7"/>
    <mergeCell ref="M6:M7"/>
    <mergeCell ref="K6:K7"/>
    <mergeCell ref="L6:L7"/>
    <mergeCell ref="I6:I7"/>
    <mergeCell ref="J6:J7"/>
    <mergeCell ref="B6:D6"/>
    <mergeCell ref="E3:CU5"/>
    <mergeCell ref="I23:I26"/>
    <mergeCell ref="AQ27:AQ28"/>
    <mergeCell ref="AQ64:AQ65"/>
    <mergeCell ref="F69:F79"/>
    <mergeCell ref="E69:E79"/>
    <mergeCell ref="F8:F60"/>
    <mergeCell ref="F61:F68"/>
    <mergeCell ref="AK80:AK83"/>
    <mergeCell ref="AL80:AL83"/>
    <mergeCell ref="I29:I30"/>
    <mergeCell ref="J29:J30"/>
    <mergeCell ref="H61:H63"/>
    <mergeCell ref="J64:J65"/>
    <mergeCell ref="G66:G68"/>
    <mergeCell ref="H66:H68"/>
    <mergeCell ref="G61:G63"/>
    <mergeCell ref="K12:K21"/>
    <mergeCell ref="F80:F90"/>
    <mergeCell ref="G80:G83"/>
    <mergeCell ref="H80:H83"/>
    <mergeCell ref="I80:I83"/>
    <mergeCell ref="L74:L75"/>
    <mergeCell ref="M74:M75"/>
    <mergeCell ref="J87:J89"/>
    <mergeCell ref="AQ6:AW6"/>
    <mergeCell ref="AX6:BD6"/>
    <mergeCell ref="BE6:BK6"/>
    <mergeCell ref="BL6:BR6"/>
    <mergeCell ref="AQ10:AQ11"/>
    <mergeCell ref="AR10:AR11"/>
    <mergeCell ref="AS10:AS11"/>
    <mergeCell ref="AT10:AT11"/>
    <mergeCell ref="AU10:AU11"/>
    <mergeCell ref="AV10:AV11"/>
    <mergeCell ref="BR10:BR11"/>
    <mergeCell ref="AX10:AX11"/>
    <mergeCell ref="AY10:AY11"/>
    <mergeCell ref="AZ10:AZ11"/>
    <mergeCell ref="BA10:BA11"/>
    <mergeCell ref="BB10:BB11"/>
    <mergeCell ref="BC10:BC11"/>
    <mergeCell ref="BD10:BD11"/>
    <mergeCell ref="BE10:BE11"/>
    <mergeCell ref="BF10:BF11"/>
    <mergeCell ref="BG10:BG11"/>
    <mergeCell ref="BH10:BH11"/>
    <mergeCell ref="BI10:BI11"/>
    <mergeCell ref="BJ10:BJ11"/>
    <mergeCell ref="BK10:BK11"/>
    <mergeCell ref="BL10:BL11"/>
    <mergeCell ref="BM10:BM11"/>
    <mergeCell ref="BN10:BN11"/>
    <mergeCell ref="BO10:BO11"/>
    <mergeCell ref="BP10:BP11"/>
    <mergeCell ref="BQ10:BQ11"/>
    <mergeCell ref="AR27:AR28"/>
    <mergeCell ref="AS27:AS28"/>
    <mergeCell ref="AT27:AT28"/>
    <mergeCell ref="AU27:AU28"/>
    <mergeCell ref="AV27:AV28"/>
    <mergeCell ref="AW27:AW28"/>
    <mergeCell ref="AX27:AX28"/>
    <mergeCell ref="AY27:AY28"/>
    <mergeCell ref="AZ27:AZ28"/>
    <mergeCell ref="BA27:BA28"/>
    <mergeCell ref="BB27:BB28"/>
    <mergeCell ref="BC27:BC28"/>
    <mergeCell ref="BD27:BD28"/>
    <mergeCell ref="BE27:BE28"/>
    <mergeCell ref="BF27:BF28"/>
    <mergeCell ref="BG27:BG28"/>
    <mergeCell ref="BH27:BH28"/>
    <mergeCell ref="BI27:BI28"/>
    <mergeCell ref="BJ27:BJ28"/>
    <mergeCell ref="BK27:BK28"/>
    <mergeCell ref="BL27:BL28"/>
    <mergeCell ref="BM27:BM28"/>
    <mergeCell ref="BN27:BN28"/>
    <mergeCell ref="BO27:BO28"/>
    <mergeCell ref="BP27:BP28"/>
    <mergeCell ref="BQ27:BQ28"/>
    <mergeCell ref="BJ74:BJ75"/>
    <mergeCell ref="BR27:BR28"/>
    <mergeCell ref="AR64:AR65"/>
    <mergeCell ref="AS64:AS65"/>
    <mergeCell ref="AT64:AT65"/>
    <mergeCell ref="AU64:AU65"/>
    <mergeCell ref="AV64:AV65"/>
    <mergeCell ref="AW64:AW65"/>
    <mergeCell ref="AX64:AX65"/>
    <mergeCell ref="AY64:AY65"/>
    <mergeCell ref="AZ64:AZ65"/>
    <mergeCell ref="BA64:BA65"/>
    <mergeCell ref="BB64:BB65"/>
    <mergeCell ref="BC64:BC65"/>
    <mergeCell ref="BD64:BD65"/>
    <mergeCell ref="BE64:BE65"/>
    <mergeCell ref="BF64:BF65"/>
    <mergeCell ref="BG64:BG65"/>
    <mergeCell ref="BH64:BH65"/>
    <mergeCell ref="BI64:BI65"/>
    <mergeCell ref="BJ64:BJ65"/>
    <mergeCell ref="BK64:BK65"/>
    <mergeCell ref="BL64:BL65"/>
    <mergeCell ref="BM64:BM65"/>
    <mergeCell ref="BA74:BA75"/>
    <mergeCell ref="BB74:BB75"/>
    <mergeCell ref="BC74:BC75"/>
    <mergeCell ref="BD74:BD75"/>
    <mergeCell ref="BE74:BE75"/>
    <mergeCell ref="BF74:BF75"/>
    <mergeCell ref="BG74:BG75"/>
    <mergeCell ref="BH74:BH75"/>
    <mergeCell ref="BI74:BI75"/>
    <mergeCell ref="AR74:AR75"/>
    <mergeCell ref="AS74:AS75"/>
    <mergeCell ref="AT74:AT75"/>
    <mergeCell ref="AU74:AU75"/>
    <mergeCell ref="AV74:AV75"/>
    <mergeCell ref="AW74:AW75"/>
    <mergeCell ref="AX74:AX75"/>
    <mergeCell ref="AY74:AY75"/>
    <mergeCell ref="AZ74:AZ75"/>
    <mergeCell ref="BK74:BK75"/>
    <mergeCell ref="BL74:BL75"/>
    <mergeCell ref="BM74:BM75"/>
    <mergeCell ref="BN74:BN75"/>
    <mergeCell ref="BO74:BO75"/>
    <mergeCell ref="BP74:BP75"/>
    <mergeCell ref="BQ74:BQ75"/>
    <mergeCell ref="AQ80:AQ83"/>
    <mergeCell ref="AR80:AR83"/>
    <mergeCell ref="AS80:AS83"/>
    <mergeCell ref="AV80:AV83"/>
    <mergeCell ref="AW80:AW83"/>
    <mergeCell ref="AX80:AX83"/>
    <mergeCell ref="AY80:AY83"/>
    <mergeCell ref="AZ80:AZ83"/>
    <mergeCell ref="BA80:BA83"/>
    <mergeCell ref="BB80:BB83"/>
    <mergeCell ref="BC80:BC83"/>
    <mergeCell ref="BD80:BD83"/>
    <mergeCell ref="BE80:BE83"/>
    <mergeCell ref="BF80:BF83"/>
    <mergeCell ref="AT80:AT81"/>
    <mergeCell ref="AU80:AU81"/>
    <mergeCell ref="AQ74:AQ75"/>
    <mergeCell ref="BI87:BI89"/>
    <mergeCell ref="BJ87:BJ89"/>
    <mergeCell ref="BK87:BK89"/>
    <mergeCell ref="BG80:BG83"/>
    <mergeCell ref="BH80:BH83"/>
    <mergeCell ref="BI80:BI83"/>
    <mergeCell ref="BJ80:BJ83"/>
    <mergeCell ref="BK80:BK83"/>
    <mergeCell ref="BL80:BL83"/>
    <mergeCell ref="BL87:BL89"/>
    <mergeCell ref="AZ87:AZ89"/>
    <mergeCell ref="BA87:BA89"/>
    <mergeCell ref="BB87:BB89"/>
    <mergeCell ref="BC87:BC89"/>
    <mergeCell ref="BD87:BD89"/>
    <mergeCell ref="BE87:BE89"/>
    <mergeCell ref="BF87:BF89"/>
    <mergeCell ref="BG87:BG89"/>
    <mergeCell ref="BH87:BH89"/>
    <mergeCell ref="AQ87:AQ89"/>
    <mergeCell ref="AR87:AR89"/>
    <mergeCell ref="AS87:AS89"/>
    <mergeCell ref="AT87:AT89"/>
    <mergeCell ref="AU87:AU89"/>
    <mergeCell ref="AV87:AV89"/>
    <mergeCell ref="AW87:AW89"/>
    <mergeCell ref="AX87:AX89"/>
    <mergeCell ref="AY87:AY89"/>
    <mergeCell ref="BN64:BN65"/>
    <mergeCell ref="CN64:CN65"/>
    <mergeCell ref="CO64:CO65"/>
    <mergeCell ref="CP64:CP65"/>
    <mergeCell ref="CQ64:CQ65"/>
    <mergeCell ref="BM87:BM89"/>
    <mergeCell ref="BN87:BN89"/>
    <mergeCell ref="BO87:BO89"/>
    <mergeCell ref="BP87:BP89"/>
    <mergeCell ref="BQ87:BQ89"/>
    <mergeCell ref="BR87:BR89"/>
    <mergeCell ref="BR74:BR75"/>
    <mergeCell ref="BP80:BP83"/>
    <mergeCell ref="BQ80:BQ83"/>
    <mergeCell ref="BR80:BR83"/>
    <mergeCell ref="BM80:BM83"/>
    <mergeCell ref="BN80:BN83"/>
    <mergeCell ref="BO80:BO83"/>
    <mergeCell ref="CO74:CO75"/>
    <mergeCell ref="CP74:CP75"/>
    <mergeCell ref="CQ74:CQ75"/>
    <mergeCell ref="CI87:CI89"/>
    <mergeCell ref="CJ87:CJ89"/>
    <mergeCell ref="BS87:BS89"/>
    <mergeCell ref="CR64:CR65"/>
    <mergeCell ref="CN6:CU6"/>
    <mergeCell ref="CU10:CU11"/>
    <mergeCell ref="CU27:CU28"/>
    <mergeCell ref="CU64:CU65"/>
    <mergeCell ref="CU80:CU83"/>
    <mergeCell ref="BO64:BO65"/>
    <mergeCell ref="BP64:BP65"/>
    <mergeCell ref="BQ64:BQ65"/>
    <mergeCell ref="BR64:BR65"/>
    <mergeCell ref="BS6:BY6"/>
    <mergeCell ref="BZ6:CF6"/>
    <mergeCell ref="CG6:CM6"/>
    <mergeCell ref="BS10:BS11"/>
    <mergeCell ref="BT10:BT11"/>
    <mergeCell ref="BU10:BU11"/>
    <mergeCell ref="BV10:BV11"/>
    <mergeCell ref="BW10:BW11"/>
    <mergeCell ref="BX10:BX11"/>
    <mergeCell ref="BY10:BY11"/>
    <mergeCell ref="BZ10:BZ11"/>
    <mergeCell ref="CA10:CA11"/>
    <mergeCell ref="CB10:CB11"/>
    <mergeCell ref="CC10:CC11"/>
  </mergeCells>
  <conditionalFormatting sqref="R90">
    <cfRule type="cellIs" dxfId="3467" priority="4618" operator="between">
      <formula>0.9</formula>
      <formula>1</formula>
    </cfRule>
    <cfRule type="cellIs" dxfId="3466" priority="4619" operator="between">
      <formula>0.7</formula>
      <formula>0.89</formula>
    </cfRule>
    <cfRule type="cellIs" dxfId="3465" priority="4620" operator="between">
      <formula>0</formula>
      <formula>0.69</formula>
    </cfRule>
  </conditionalFormatting>
  <conditionalFormatting sqref="R9">
    <cfRule type="cellIs" dxfId="3464" priority="4609" operator="between">
      <formula>0.9</formula>
      <formula>1</formula>
    </cfRule>
    <cfRule type="cellIs" dxfId="3463" priority="4610" operator="between">
      <formula>0.7</formula>
      <formula>0.89</formula>
    </cfRule>
    <cfRule type="cellIs" dxfId="3462" priority="4611" operator="between">
      <formula>0</formula>
      <formula>0.69</formula>
    </cfRule>
  </conditionalFormatting>
  <conditionalFormatting sqref="S9">
    <cfRule type="cellIs" dxfId="3461" priority="4606" operator="between">
      <formula>0.9</formula>
      <formula>1</formula>
    </cfRule>
    <cfRule type="cellIs" dxfId="3460" priority="4607" operator="between">
      <formula>0.7</formula>
      <formula>0.89</formula>
    </cfRule>
    <cfRule type="cellIs" dxfId="3459" priority="4608" operator="between">
      <formula>0</formula>
      <formula>0.69</formula>
    </cfRule>
  </conditionalFormatting>
  <conditionalFormatting sqref="R10">
    <cfRule type="cellIs" dxfId="3458" priority="4603" operator="between">
      <formula>0.9</formula>
      <formula>1</formula>
    </cfRule>
    <cfRule type="cellIs" dxfId="3457" priority="4604" operator="between">
      <formula>0.7</formula>
      <formula>0.89</formula>
    </cfRule>
    <cfRule type="cellIs" dxfId="3456" priority="4605" operator="between">
      <formula>0</formula>
      <formula>0.69</formula>
    </cfRule>
  </conditionalFormatting>
  <conditionalFormatting sqref="R12">
    <cfRule type="cellIs" dxfId="3455" priority="4600" operator="between">
      <formula>0.9</formula>
      <formula>1</formula>
    </cfRule>
    <cfRule type="cellIs" dxfId="3454" priority="4601" operator="between">
      <formula>0.7</formula>
      <formula>0.89</formula>
    </cfRule>
    <cfRule type="cellIs" dxfId="3453" priority="4602" operator="between">
      <formula>0</formula>
      <formula>0.69</formula>
    </cfRule>
  </conditionalFormatting>
  <conditionalFormatting sqref="R13">
    <cfRule type="cellIs" dxfId="3452" priority="4597" operator="between">
      <formula>0.9</formula>
      <formula>1</formula>
    </cfRule>
    <cfRule type="cellIs" dxfId="3451" priority="4598" operator="between">
      <formula>0.7</formula>
      <formula>0.89</formula>
    </cfRule>
    <cfRule type="cellIs" dxfId="3450" priority="4599" operator="between">
      <formula>0</formula>
      <formula>0.69</formula>
    </cfRule>
  </conditionalFormatting>
  <conditionalFormatting sqref="R14:R27 R45:R63 R29:R32 R41 R84:R87 R66:R73 R76 R78:R80">
    <cfRule type="cellIs" dxfId="3449" priority="4594" operator="between">
      <formula>0.9</formula>
      <formula>1</formula>
    </cfRule>
    <cfRule type="cellIs" dxfId="3448" priority="4595" operator="between">
      <formula>0.7</formula>
      <formula>0.89</formula>
    </cfRule>
    <cfRule type="cellIs" dxfId="3447" priority="4596" operator="between">
      <formula>0</formula>
      <formula>0.69</formula>
    </cfRule>
  </conditionalFormatting>
  <conditionalFormatting sqref="S10 S12:S27 S29:S32 S41 S84:S87 S90 S66:S73 S44:S63 S76 S78:S80">
    <cfRule type="cellIs" dxfId="3446" priority="4591" operator="between">
      <formula>0.9</formula>
      <formula>1</formula>
    </cfRule>
    <cfRule type="cellIs" dxfId="3445" priority="4592" operator="between">
      <formula>0.7</formula>
      <formula>0.89</formula>
    </cfRule>
    <cfRule type="cellIs" dxfId="3444" priority="4593" operator="between">
      <formula>0</formula>
      <formula>0.69</formula>
    </cfRule>
  </conditionalFormatting>
  <conditionalFormatting sqref="Y9:Y10 Y12:Y27 Y45:Y63 Y29:Y32 Y41 Y84:Y87 Y90 Y66:Y72 Y76 Y78:Y80">
    <cfRule type="cellIs" dxfId="3443" priority="4588" operator="between">
      <formula>0.9</formula>
      <formula>1</formula>
    </cfRule>
    <cfRule type="cellIs" dxfId="3442" priority="4589" operator="between">
      <formula>0.7</formula>
      <formula>0.89</formula>
    </cfRule>
    <cfRule type="cellIs" dxfId="3441" priority="4590" operator="between">
      <formula>0</formula>
      <formula>0.69</formula>
    </cfRule>
  </conditionalFormatting>
  <conditionalFormatting sqref="Z9:Z10 Z12:Z27 Z45:Z63 Z29:Z32 Z41 Z84:Z87 Z90 Z66:Z73 Z76 Z78:Z80">
    <cfRule type="cellIs" dxfId="3440" priority="4585" operator="between">
      <formula>0.9</formula>
      <formula>1</formula>
    </cfRule>
    <cfRule type="cellIs" dxfId="3439" priority="4586" operator="between">
      <formula>0.7</formula>
      <formula>0.89</formula>
    </cfRule>
    <cfRule type="cellIs" dxfId="3438" priority="4587" operator="between">
      <formula>0</formula>
      <formula>0.69</formula>
    </cfRule>
  </conditionalFormatting>
  <conditionalFormatting sqref="AF9:AF10 AF12:AF27 AF29:AF34 AF36:AF37 AF39 AF84:AF87 AF90 AF66:AF71 AF41 AF44:AF63 AF76 AF78:AF80">
    <cfRule type="cellIs" dxfId="3437" priority="4579" operator="between">
      <formula>0.9</formula>
      <formula>1</formula>
    </cfRule>
    <cfRule type="cellIs" dxfId="3436" priority="4580" operator="between">
      <formula>0.7</formula>
      <formula>0.89</formula>
    </cfRule>
    <cfRule type="cellIs" dxfId="3435" priority="4581" operator="between">
      <formula>0</formula>
      <formula>0.69</formula>
    </cfRule>
  </conditionalFormatting>
  <conditionalFormatting sqref="AG9:AG10 AG12:AG27 AG29:AG34 AG36:AG37 AG39 AG84:AG87 AG90 AG66:AG71 AG41 AG44:AG63 AG73 AG76 AG78:AG80">
    <cfRule type="cellIs" dxfId="3434" priority="4576" operator="between">
      <formula>0.9</formula>
      <formula>1</formula>
    </cfRule>
    <cfRule type="cellIs" dxfId="3433" priority="4577" operator="between">
      <formula>0.7</formula>
      <formula>0.89</formula>
    </cfRule>
    <cfRule type="cellIs" dxfId="3432" priority="4578" operator="between">
      <formula>0</formula>
      <formula>0.69</formula>
    </cfRule>
  </conditionalFormatting>
  <conditionalFormatting sqref="AM9 AM12:AM27 AM29:AM32 AM34:AM37 AM41:AM63 AM84:AM87 AM90 AM66:AM69 AM71:AM72 AM79:AM80">
    <cfRule type="cellIs" dxfId="3431" priority="4570" operator="between">
      <formula>0.9</formula>
      <formula>1</formula>
    </cfRule>
    <cfRule type="cellIs" dxfId="3430" priority="4571" operator="between">
      <formula>0.7</formula>
      <formula>0.89</formula>
    </cfRule>
    <cfRule type="cellIs" dxfId="3429" priority="4572" operator="between">
      <formula>0</formula>
      <formula>0.69</formula>
    </cfRule>
  </conditionalFormatting>
  <conditionalFormatting sqref="AN9 AN12:AN27 AN29:AN32 AN34:AN37 AN41:AN63 AN84:AN87 AN90 AN66:AN69 AN71:AN73 AN76 AN79:AN80">
    <cfRule type="cellIs" dxfId="3428" priority="4564" operator="between">
      <formula>0.9</formula>
      <formula>1</formula>
    </cfRule>
    <cfRule type="cellIs" dxfId="3427" priority="4565" operator="between">
      <formula>0.7</formula>
      <formula>0.89</formula>
    </cfRule>
    <cfRule type="cellIs" dxfId="3426" priority="4566" operator="between">
      <formula>0</formula>
      <formula>0.69</formula>
    </cfRule>
  </conditionalFormatting>
  <conditionalFormatting sqref="R44">
    <cfRule type="cellIs" dxfId="3425" priority="4558" operator="between">
      <formula>0.9</formula>
      <formula>1</formula>
    </cfRule>
    <cfRule type="cellIs" dxfId="3424" priority="4559" operator="between">
      <formula>0.7</formula>
      <formula>0.89</formula>
    </cfRule>
    <cfRule type="cellIs" dxfId="3423" priority="4560" operator="between">
      <formula>0</formula>
      <formula>0.69</formula>
    </cfRule>
  </conditionalFormatting>
  <conditionalFormatting sqref="Z44">
    <cfRule type="cellIs" dxfId="3422" priority="4549" operator="between">
      <formula>0.9</formula>
      <formula>1</formula>
    </cfRule>
    <cfRule type="cellIs" dxfId="3421" priority="4550" operator="between">
      <formula>0.7</formula>
      <formula>0.89</formula>
    </cfRule>
    <cfRule type="cellIs" dxfId="3420" priority="4551" operator="between">
      <formula>0</formula>
      <formula>0.69</formula>
    </cfRule>
  </conditionalFormatting>
  <conditionalFormatting sqref="Y44">
    <cfRule type="cellIs" dxfId="3419" priority="4546" operator="between">
      <formula>0.9</formula>
      <formula>1</formula>
    </cfRule>
    <cfRule type="cellIs" dxfId="3418" priority="4547" operator="between">
      <formula>0.7</formula>
      <formula>0.89</formula>
    </cfRule>
    <cfRule type="cellIs" dxfId="3417" priority="4548" operator="between">
      <formula>0</formula>
      <formula>0.69</formula>
    </cfRule>
  </conditionalFormatting>
  <conditionalFormatting sqref="R8">
    <cfRule type="cellIs" dxfId="3416" priority="4543" operator="between">
      <formula>0.9</formula>
      <formula>1</formula>
    </cfRule>
    <cfRule type="cellIs" dxfId="3415" priority="4544" operator="between">
      <formula>0.7</formula>
      <formula>0.89</formula>
    </cfRule>
    <cfRule type="cellIs" dxfId="3414" priority="4545" operator="between">
      <formula>0</formula>
      <formula>0.69</formula>
    </cfRule>
  </conditionalFormatting>
  <conditionalFormatting sqref="S8">
    <cfRule type="cellIs" dxfId="3413" priority="4540" operator="between">
      <formula>0.9</formula>
      <formula>1</formula>
    </cfRule>
    <cfRule type="cellIs" dxfId="3412" priority="4541" operator="between">
      <formula>0.7</formula>
      <formula>0.89</formula>
    </cfRule>
    <cfRule type="cellIs" dxfId="3411" priority="4542" operator="between">
      <formula>0</formula>
      <formula>0.69</formula>
    </cfRule>
  </conditionalFormatting>
  <conditionalFormatting sqref="Y8">
    <cfRule type="cellIs" dxfId="3410" priority="4537" operator="between">
      <formula>0.9</formula>
      <formula>1</formula>
    </cfRule>
    <cfRule type="cellIs" dxfId="3409" priority="4538" operator="between">
      <formula>0.7</formula>
      <formula>0.89</formula>
    </cfRule>
    <cfRule type="cellIs" dxfId="3408" priority="4539" operator="between">
      <formula>0</formula>
      <formula>0.69</formula>
    </cfRule>
  </conditionalFormatting>
  <conditionalFormatting sqref="Z8">
    <cfRule type="cellIs" dxfId="3407" priority="4534" operator="between">
      <formula>0.9</formula>
      <formula>1</formula>
    </cfRule>
    <cfRule type="cellIs" dxfId="3406" priority="4535" operator="between">
      <formula>0.7</formula>
      <formula>0.89</formula>
    </cfRule>
    <cfRule type="cellIs" dxfId="3405" priority="4536" operator="between">
      <formula>0</formula>
      <formula>0.69</formula>
    </cfRule>
  </conditionalFormatting>
  <conditionalFormatting sqref="AF8">
    <cfRule type="cellIs" dxfId="3404" priority="4531" operator="between">
      <formula>0.9</formula>
      <formula>1</formula>
    </cfRule>
    <cfRule type="cellIs" dxfId="3403" priority="4532" operator="between">
      <formula>0.7</formula>
      <formula>0.89</formula>
    </cfRule>
    <cfRule type="cellIs" dxfId="3402" priority="4533" operator="between">
      <formula>0</formula>
      <formula>0.69</formula>
    </cfRule>
  </conditionalFormatting>
  <conditionalFormatting sqref="AG8">
    <cfRule type="cellIs" dxfId="3401" priority="4528" operator="between">
      <formula>0.9</formula>
      <formula>1</formula>
    </cfRule>
    <cfRule type="cellIs" dxfId="3400" priority="4529" operator="between">
      <formula>0.7</formula>
      <formula>0.89</formula>
    </cfRule>
    <cfRule type="cellIs" dxfId="3399" priority="4530" operator="between">
      <formula>0</formula>
      <formula>0.69</formula>
    </cfRule>
  </conditionalFormatting>
  <conditionalFormatting sqref="AM8">
    <cfRule type="cellIs" dxfId="3398" priority="4525" operator="between">
      <formula>0.9</formula>
      <formula>1</formula>
    </cfRule>
    <cfRule type="cellIs" dxfId="3397" priority="4526" operator="between">
      <formula>0.7</formula>
      <formula>0.89</formula>
    </cfRule>
    <cfRule type="cellIs" dxfId="3396" priority="4527" operator="between">
      <formula>0</formula>
      <formula>0.69</formula>
    </cfRule>
  </conditionalFormatting>
  <conditionalFormatting sqref="AN8">
    <cfRule type="cellIs" dxfId="3395" priority="4522" operator="between">
      <formula>0.9</formula>
      <formula>1</formula>
    </cfRule>
    <cfRule type="cellIs" dxfId="3394" priority="4523" operator="between">
      <formula>0.7</formula>
      <formula>0.89</formula>
    </cfRule>
    <cfRule type="cellIs" dxfId="3393" priority="4524" operator="between">
      <formula>0</formula>
      <formula>0.69</formula>
    </cfRule>
  </conditionalFormatting>
  <conditionalFormatting sqref="AM10">
    <cfRule type="cellIs" dxfId="3392" priority="4519" operator="between">
      <formula>0.9</formula>
      <formula>1</formula>
    </cfRule>
    <cfRule type="cellIs" dxfId="3391" priority="4520" operator="between">
      <formula>0.7</formula>
      <formula>0.89</formula>
    </cfRule>
    <cfRule type="cellIs" dxfId="3390" priority="4521" operator="between">
      <formula>0</formula>
      <formula>0.69</formula>
    </cfRule>
  </conditionalFormatting>
  <conditionalFormatting sqref="AN10">
    <cfRule type="cellIs" dxfId="3389" priority="4516" operator="between">
      <formula>0.9</formula>
      <formula>1</formula>
    </cfRule>
    <cfRule type="cellIs" dxfId="3388" priority="4517" operator="between">
      <formula>0.7</formula>
      <formula>0.89</formula>
    </cfRule>
    <cfRule type="cellIs" dxfId="3387" priority="4518" operator="between">
      <formula>0</formula>
      <formula>0.69</formula>
    </cfRule>
  </conditionalFormatting>
  <conditionalFormatting sqref="R33">
    <cfRule type="cellIs" dxfId="3386" priority="4513" operator="between">
      <formula>0.9</formula>
      <formula>1</formula>
    </cfRule>
    <cfRule type="cellIs" dxfId="3385" priority="4514" operator="between">
      <formula>0.7</formula>
      <formula>0.89</formula>
    </cfRule>
    <cfRule type="cellIs" dxfId="3384" priority="4515" operator="between">
      <formula>0</formula>
      <formula>0.69</formula>
    </cfRule>
  </conditionalFormatting>
  <conditionalFormatting sqref="S33">
    <cfRule type="cellIs" dxfId="3383" priority="4510" operator="between">
      <formula>0.9</formula>
      <formula>1</formula>
    </cfRule>
    <cfRule type="cellIs" dxfId="3382" priority="4511" operator="between">
      <formula>0.7</formula>
      <formula>0.89</formula>
    </cfRule>
    <cfRule type="cellIs" dxfId="3381" priority="4512" operator="between">
      <formula>0</formula>
      <formula>0.69</formula>
    </cfRule>
  </conditionalFormatting>
  <conditionalFormatting sqref="Y33">
    <cfRule type="cellIs" dxfId="3380" priority="4507" operator="between">
      <formula>0.9</formula>
      <formula>1</formula>
    </cfRule>
    <cfRule type="cellIs" dxfId="3379" priority="4508" operator="between">
      <formula>0.7</formula>
      <formula>0.89</formula>
    </cfRule>
    <cfRule type="cellIs" dxfId="3378" priority="4509" operator="between">
      <formula>0</formula>
      <formula>0.69</formula>
    </cfRule>
  </conditionalFormatting>
  <conditionalFormatting sqref="Z33">
    <cfRule type="cellIs" dxfId="3377" priority="4504" operator="between">
      <formula>0.9</formula>
      <formula>1</formula>
    </cfRule>
    <cfRule type="cellIs" dxfId="3376" priority="4505" operator="between">
      <formula>0.7</formula>
      <formula>0.89</formula>
    </cfRule>
    <cfRule type="cellIs" dxfId="3375" priority="4506" operator="between">
      <formula>0</formula>
      <formula>0.69</formula>
    </cfRule>
  </conditionalFormatting>
  <conditionalFormatting sqref="AM33">
    <cfRule type="cellIs" dxfId="3374" priority="4501" operator="between">
      <formula>0.9</formula>
      <formula>1</formula>
    </cfRule>
    <cfRule type="cellIs" dxfId="3373" priority="4502" operator="between">
      <formula>0.7</formula>
      <formula>0.89</formula>
    </cfRule>
    <cfRule type="cellIs" dxfId="3372" priority="4503" operator="between">
      <formula>0</formula>
      <formula>0.69</formula>
    </cfRule>
  </conditionalFormatting>
  <conditionalFormatting sqref="AN33">
    <cfRule type="cellIs" dxfId="3371" priority="4498" operator="between">
      <formula>0.9</formula>
      <formula>1</formula>
    </cfRule>
    <cfRule type="cellIs" dxfId="3370" priority="4499" operator="between">
      <formula>0.7</formula>
      <formula>0.89</formula>
    </cfRule>
    <cfRule type="cellIs" dxfId="3369" priority="4500" operator="between">
      <formula>0</formula>
      <formula>0.69</formula>
    </cfRule>
  </conditionalFormatting>
  <conditionalFormatting sqref="R34">
    <cfRule type="cellIs" dxfId="3368" priority="4495" operator="between">
      <formula>0.9</formula>
      <formula>1</formula>
    </cfRule>
    <cfRule type="cellIs" dxfId="3367" priority="4496" operator="between">
      <formula>0.7</formula>
      <formula>0.89</formula>
    </cfRule>
    <cfRule type="cellIs" dxfId="3366" priority="4497" operator="between">
      <formula>0</formula>
      <formula>0.69</formula>
    </cfRule>
  </conditionalFormatting>
  <conditionalFormatting sqref="S34">
    <cfRule type="cellIs" dxfId="3365" priority="4492" operator="between">
      <formula>0.9</formula>
      <formula>1</formula>
    </cfRule>
    <cfRule type="cellIs" dxfId="3364" priority="4493" operator="between">
      <formula>0.7</formula>
      <formula>0.89</formula>
    </cfRule>
    <cfRule type="cellIs" dxfId="3363" priority="4494" operator="between">
      <formula>0</formula>
      <formula>0.69</formula>
    </cfRule>
  </conditionalFormatting>
  <conditionalFormatting sqref="Y34">
    <cfRule type="cellIs" dxfId="3362" priority="4489" operator="between">
      <formula>0.9</formula>
      <formula>1</formula>
    </cfRule>
    <cfRule type="cellIs" dxfId="3361" priority="4490" operator="between">
      <formula>0.7</formula>
      <formula>0.89</formula>
    </cfRule>
    <cfRule type="cellIs" dxfId="3360" priority="4491" operator="between">
      <formula>0</formula>
      <formula>0.69</formula>
    </cfRule>
  </conditionalFormatting>
  <conditionalFormatting sqref="Z34">
    <cfRule type="cellIs" dxfId="3359" priority="4486" operator="between">
      <formula>0.9</formula>
      <formula>1</formula>
    </cfRule>
    <cfRule type="cellIs" dxfId="3358" priority="4487" operator="between">
      <formula>0.7</formula>
      <formula>0.89</formula>
    </cfRule>
    <cfRule type="cellIs" dxfId="3357" priority="4488" operator="between">
      <formula>0</formula>
      <formula>0.69</formula>
    </cfRule>
  </conditionalFormatting>
  <conditionalFormatting sqref="AF35">
    <cfRule type="cellIs" dxfId="3356" priority="4483" operator="between">
      <formula>0.9</formula>
      <formula>1</formula>
    </cfRule>
    <cfRule type="cellIs" dxfId="3355" priority="4484" operator="between">
      <formula>0.7</formula>
      <formula>0.89</formula>
    </cfRule>
    <cfRule type="cellIs" dxfId="3354" priority="4485" operator="between">
      <formula>0</formula>
      <formula>0.69</formula>
    </cfRule>
  </conditionalFormatting>
  <conditionalFormatting sqref="AG35">
    <cfRule type="cellIs" dxfId="3353" priority="4480" operator="between">
      <formula>0.9</formula>
      <formula>1</formula>
    </cfRule>
    <cfRule type="cellIs" dxfId="3352" priority="4481" operator="between">
      <formula>0.7</formula>
      <formula>0.89</formula>
    </cfRule>
    <cfRule type="cellIs" dxfId="3351" priority="4482" operator="between">
      <formula>0</formula>
      <formula>0.69</formula>
    </cfRule>
  </conditionalFormatting>
  <conditionalFormatting sqref="R35">
    <cfRule type="cellIs" dxfId="3350" priority="4477" operator="between">
      <formula>0.9</formula>
      <formula>1</formula>
    </cfRule>
    <cfRule type="cellIs" dxfId="3349" priority="4478" operator="between">
      <formula>0.7</formula>
      <formula>0.89</formula>
    </cfRule>
    <cfRule type="cellIs" dxfId="3348" priority="4479" operator="between">
      <formula>0</formula>
      <formula>0.69</formula>
    </cfRule>
  </conditionalFormatting>
  <conditionalFormatting sqref="S35">
    <cfRule type="cellIs" dxfId="3347" priority="4474" operator="between">
      <formula>0.9</formula>
      <formula>1</formula>
    </cfRule>
    <cfRule type="cellIs" dxfId="3346" priority="4475" operator="between">
      <formula>0.7</formula>
      <formula>0.89</formula>
    </cfRule>
    <cfRule type="cellIs" dxfId="3345" priority="4476" operator="between">
      <formula>0</formula>
      <formula>0.69</formula>
    </cfRule>
  </conditionalFormatting>
  <conditionalFormatting sqref="Y35">
    <cfRule type="cellIs" dxfId="3344" priority="4471" operator="between">
      <formula>0.9</formula>
      <formula>1</formula>
    </cfRule>
    <cfRule type="cellIs" dxfId="3343" priority="4472" operator="between">
      <formula>0.7</formula>
      <formula>0.89</formula>
    </cfRule>
    <cfRule type="cellIs" dxfId="3342" priority="4473" operator="between">
      <formula>0</formula>
      <formula>0.69</formula>
    </cfRule>
  </conditionalFormatting>
  <conditionalFormatting sqref="Z35">
    <cfRule type="cellIs" dxfId="3341" priority="4468" operator="between">
      <formula>0.9</formula>
      <formula>1</formula>
    </cfRule>
    <cfRule type="cellIs" dxfId="3340" priority="4469" operator="between">
      <formula>0.7</formula>
      <formula>0.89</formula>
    </cfRule>
    <cfRule type="cellIs" dxfId="3339" priority="4470" operator="between">
      <formula>0</formula>
      <formula>0.69</formula>
    </cfRule>
  </conditionalFormatting>
  <conditionalFormatting sqref="R36">
    <cfRule type="cellIs" dxfId="3338" priority="4465" operator="between">
      <formula>0.9</formula>
      <formula>1</formula>
    </cfRule>
    <cfRule type="cellIs" dxfId="3337" priority="4466" operator="between">
      <formula>0.7</formula>
      <formula>0.89</formula>
    </cfRule>
    <cfRule type="cellIs" dxfId="3336" priority="4467" operator="between">
      <formula>0</formula>
      <formula>0.69</formula>
    </cfRule>
  </conditionalFormatting>
  <conditionalFormatting sqref="S36">
    <cfRule type="cellIs" dxfId="3335" priority="4462" operator="between">
      <formula>0.9</formula>
      <formula>1</formula>
    </cfRule>
    <cfRule type="cellIs" dxfId="3334" priority="4463" operator="between">
      <formula>0.7</formula>
      <formula>0.89</formula>
    </cfRule>
    <cfRule type="cellIs" dxfId="3333" priority="4464" operator="between">
      <formula>0</formula>
      <formula>0.69</formula>
    </cfRule>
  </conditionalFormatting>
  <conditionalFormatting sqref="Y36">
    <cfRule type="cellIs" dxfId="3332" priority="4459" operator="between">
      <formula>0.9</formula>
      <formula>1</formula>
    </cfRule>
    <cfRule type="cellIs" dxfId="3331" priority="4460" operator="between">
      <formula>0.7</formula>
      <formula>0.89</formula>
    </cfRule>
    <cfRule type="cellIs" dxfId="3330" priority="4461" operator="between">
      <formula>0</formula>
      <formula>0.69</formula>
    </cfRule>
  </conditionalFormatting>
  <conditionalFormatting sqref="Z36">
    <cfRule type="cellIs" dxfId="3329" priority="4456" operator="between">
      <formula>0.9</formula>
      <formula>1</formula>
    </cfRule>
    <cfRule type="cellIs" dxfId="3328" priority="4457" operator="between">
      <formula>0.7</formula>
      <formula>0.89</formula>
    </cfRule>
    <cfRule type="cellIs" dxfId="3327" priority="4458" operator="between">
      <formula>0</formula>
      <formula>0.69</formula>
    </cfRule>
  </conditionalFormatting>
  <conditionalFormatting sqref="R37">
    <cfRule type="cellIs" dxfId="3326" priority="4453" operator="between">
      <formula>0.9</formula>
      <formula>1</formula>
    </cfRule>
    <cfRule type="cellIs" dxfId="3325" priority="4454" operator="between">
      <formula>0.7</formula>
      <formula>0.89</formula>
    </cfRule>
    <cfRule type="cellIs" dxfId="3324" priority="4455" operator="between">
      <formula>0</formula>
      <formula>0.69</formula>
    </cfRule>
  </conditionalFormatting>
  <conditionalFormatting sqref="S37">
    <cfRule type="cellIs" dxfId="3323" priority="4450" operator="between">
      <formula>0.9</formula>
      <formula>1</formula>
    </cfRule>
    <cfRule type="cellIs" dxfId="3322" priority="4451" operator="between">
      <formula>0.7</formula>
      <formula>0.89</formula>
    </cfRule>
    <cfRule type="cellIs" dxfId="3321" priority="4452" operator="between">
      <formula>0</formula>
      <formula>0.69</formula>
    </cfRule>
  </conditionalFormatting>
  <conditionalFormatting sqref="Y37">
    <cfRule type="cellIs" dxfId="3320" priority="4447" operator="between">
      <formula>0.9</formula>
      <formula>1</formula>
    </cfRule>
    <cfRule type="cellIs" dxfId="3319" priority="4448" operator="between">
      <formula>0.7</formula>
      <formula>0.89</formula>
    </cfRule>
    <cfRule type="cellIs" dxfId="3318" priority="4449" operator="between">
      <formula>0</formula>
      <formula>0.69</formula>
    </cfRule>
  </conditionalFormatting>
  <conditionalFormatting sqref="Z37">
    <cfRule type="cellIs" dxfId="3317" priority="4444" operator="between">
      <formula>0.9</formula>
      <formula>1</formula>
    </cfRule>
    <cfRule type="cellIs" dxfId="3316" priority="4445" operator="between">
      <formula>0.7</formula>
      <formula>0.89</formula>
    </cfRule>
    <cfRule type="cellIs" dxfId="3315" priority="4446" operator="between">
      <formula>0</formula>
      <formula>0.69</formula>
    </cfRule>
  </conditionalFormatting>
  <conditionalFormatting sqref="R38">
    <cfRule type="cellIs" dxfId="3314" priority="4441" operator="between">
      <formula>0.9</formula>
      <formula>1</formula>
    </cfRule>
    <cfRule type="cellIs" dxfId="3313" priority="4442" operator="between">
      <formula>0.7</formula>
      <formula>0.89</formula>
    </cfRule>
    <cfRule type="cellIs" dxfId="3312" priority="4443" operator="between">
      <formula>0</formula>
      <formula>0.69</formula>
    </cfRule>
  </conditionalFormatting>
  <conditionalFormatting sqref="S38">
    <cfRule type="cellIs" dxfId="3311" priority="4438" operator="between">
      <formula>0.9</formula>
      <formula>1</formula>
    </cfRule>
    <cfRule type="cellIs" dxfId="3310" priority="4439" operator="between">
      <formula>0.7</formula>
      <formula>0.89</formula>
    </cfRule>
    <cfRule type="cellIs" dxfId="3309" priority="4440" operator="between">
      <formula>0</formula>
      <formula>0.69</formula>
    </cfRule>
  </conditionalFormatting>
  <conditionalFormatting sqref="Y38">
    <cfRule type="cellIs" dxfId="3308" priority="4435" operator="between">
      <formula>0.9</formula>
      <formula>1</formula>
    </cfRule>
    <cfRule type="cellIs" dxfId="3307" priority="4436" operator="between">
      <formula>0.7</formula>
      <formula>0.89</formula>
    </cfRule>
    <cfRule type="cellIs" dxfId="3306" priority="4437" operator="between">
      <formula>0</formula>
      <formula>0.69</formula>
    </cfRule>
  </conditionalFormatting>
  <conditionalFormatting sqref="Z38">
    <cfRule type="cellIs" dxfId="3305" priority="4432" operator="between">
      <formula>0.9</formula>
      <formula>1</formula>
    </cfRule>
    <cfRule type="cellIs" dxfId="3304" priority="4433" operator="between">
      <formula>0.7</formula>
      <formula>0.89</formula>
    </cfRule>
    <cfRule type="cellIs" dxfId="3303" priority="4434" operator="between">
      <formula>0</formula>
      <formula>0.69</formula>
    </cfRule>
  </conditionalFormatting>
  <conditionalFormatting sqref="AF38">
    <cfRule type="cellIs" dxfId="3302" priority="4429" operator="between">
      <formula>0.9</formula>
      <formula>1</formula>
    </cfRule>
    <cfRule type="cellIs" dxfId="3301" priority="4430" operator="between">
      <formula>0.7</formula>
      <formula>0.89</formula>
    </cfRule>
    <cfRule type="cellIs" dxfId="3300" priority="4431" operator="between">
      <formula>0</formula>
      <formula>0.69</formula>
    </cfRule>
  </conditionalFormatting>
  <conditionalFormatting sqref="AG38">
    <cfRule type="cellIs" dxfId="3299" priority="4426" operator="between">
      <formula>0.9</formula>
      <formula>1</formula>
    </cfRule>
    <cfRule type="cellIs" dxfId="3298" priority="4427" operator="between">
      <formula>0.7</formula>
      <formula>0.89</formula>
    </cfRule>
    <cfRule type="cellIs" dxfId="3297" priority="4428" operator="between">
      <formula>0</formula>
      <formula>0.69</formula>
    </cfRule>
  </conditionalFormatting>
  <conditionalFormatting sqref="AM38">
    <cfRule type="cellIs" dxfId="3296" priority="4423" operator="between">
      <formula>0.9</formula>
      <formula>1</formula>
    </cfRule>
    <cfRule type="cellIs" dxfId="3295" priority="4424" operator="between">
      <formula>0.7</formula>
      <formula>0.89</formula>
    </cfRule>
    <cfRule type="cellIs" dxfId="3294" priority="4425" operator="between">
      <formula>0</formula>
      <formula>0.69</formula>
    </cfRule>
  </conditionalFormatting>
  <conditionalFormatting sqref="AN38">
    <cfRule type="cellIs" dxfId="3293" priority="4420" operator="between">
      <formula>0.9</formula>
      <formula>1</formula>
    </cfRule>
    <cfRule type="cellIs" dxfId="3292" priority="4421" operator="between">
      <formula>0.7</formula>
      <formula>0.89</formula>
    </cfRule>
    <cfRule type="cellIs" dxfId="3291" priority="4422" operator="between">
      <formula>0</formula>
      <formula>0.69</formula>
    </cfRule>
  </conditionalFormatting>
  <conditionalFormatting sqref="R64">
    <cfRule type="cellIs" dxfId="3290" priority="4417" operator="between">
      <formula>0.9</formula>
      <formula>1</formula>
    </cfRule>
    <cfRule type="cellIs" dxfId="3289" priority="4418" operator="between">
      <formula>0.7</formula>
      <formula>0.89</formula>
    </cfRule>
    <cfRule type="cellIs" dxfId="3288" priority="4419" operator="between">
      <formula>0</formula>
      <formula>0.69</formula>
    </cfRule>
  </conditionalFormatting>
  <conditionalFormatting sqref="S64">
    <cfRule type="cellIs" dxfId="3287" priority="4414" operator="between">
      <formula>0.9</formula>
      <formula>1</formula>
    </cfRule>
    <cfRule type="cellIs" dxfId="3286" priority="4415" operator="between">
      <formula>0.7</formula>
      <formula>0.89</formula>
    </cfRule>
    <cfRule type="cellIs" dxfId="3285" priority="4416" operator="between">
      <formula>0</formula>
      <formula>0.69</formula>
    </cfRule>
  </conditionalFormatting>
  <conditionalFormatting sqref="Y64">
    <cfRule type="cellIs" dxfId="3284" priority="4411" operator="between">
      <formula>0.9</formula>
      <formula>1</formula>
    </cfRule>
    <cfRule type="cellIs" dxfId="3283" priority="4412" operator="between">
      <formula>0.7</formula>
      <formula>0.89</formula>
    </cfRule>
    <cfRule type="cellIs" dxfId="3282" priority="4413" operator="between">
      <formula>0</formula>
      <formula>0.69</formula>
    </cfRule>
  </conditionalFormatting>
  <conditionalFormatting sqref="Z64">
    <cfRule type="cellIs" dxfId="3281" priority="4408" operator="between">
      <formula>0.9</formula>
      <formula>1</formula>
    </cfRule>
    <cfRule type="cellIs" dxfId="3280" priority="4409" operator="between">
      <formula>0.7</formula>
      <formula>0.89</formula>
    </cfRule>
    <cfRule type="cellIs" dxfId="3279" priority="4410" operator="between">
      <formula>0</formula>
      <formula>0.69</formula>
    </cfRule>
  </conditionalFormatting>
  <conditionalFormatting sqref="AF64">
    <cfRule type="cellIs" dxfId="3278" priority="4405" operator="between">
      <formula>0.9</formula>
      <formula>1</formula>
    </cfRule>
    <cfRule type="cellIs" dxfId="3277" priority="4406" operator="between">
      <formula>0.7</formula>
      <formula>0.89</formula>
    </cfRule>
    <cfRule type="cellIs" dxfId="3276" priority="4407" operator="between">
      <formula>0</formula>
      <formula>0.69</formula>
    </cfRule>
  </conditionalFormatting>
  <conditionalFormatting sqref="AG64">
    <cfRule type="cellIs" dxfId="3275" priority="4402" operator="between">
      <formula>0.9</formula>
      <formula>1</formula>
    </cfRule>
    <cfRule type="cellIs" dxfId="3274" priority="4403" operator="between">
      <formula>0.7</formula>
      <formula>0.89</formula>
    </cfRule>
    <cfRule type="cellIs" dxfId="3273" priority="4404" operator="between">
      <formula>0</formula>
      <formula>0.69</formula>
    </cfRule>
  </conditionalFormatting>
  <conditionalFormatting sqref="AM64">
    <cfRule type="cellIs" dxfId="3272" priority="4399" operator="between">
      <formula>0.9</formula>
      <formula>1</formula>
    </cfRule>
    <cfRule type="cellIs" dxfId="3271" priority="4400" operator="between">
      <formula>0.7</formula>
      <formula>0.89</formula>
    </cfRule>
    <cfRule type="cellIs" dxfId="3270" priority="4401" operator="between">
      <formula>0</formula>
      <formula>0.69</formula>
    </cfRule>
  </conditionalFormatting>
  <conditionalFormatting sqref="AN64">
    <cfRule type="cellIs" dxfId="3269" priority="4396" operator="between">
      <formula>0.9</formula>
      <formula>1</formula>
    </cfRule>
    <cfRule type="cellIs" dxfId="3268" priority="4397" operator="between">
      <formula>0.7</formula>
      <formula>0.89</formula>
    </cfRule>
    <cfRule type="cellIs" dxfId="3267" priority="4398" operator="between">
      <formula>0</formula>
      <formula>0.69</formula>
    </cfRule>
  </conditionalFormatting>
  <conditionalFormatting sqref="AM39">
    <cfRule type="cellIs" dxfId="3266" priority="4393" operator="between">
      <formula>0.9</formula>
      <formula>1</formula>
    </cfRule>
    <cfRule type="cellIs" dxfId="3265" priority="4394" operator="between">
      <formula>0.7</formula>
      <formula>0.89</formula>
    </cfRule>
    <cfRule type="cellIs" dxfId="3264" priority="4395" operator="between">
      <formula>0</formula>
      <formula>0.69</formula>
    </cfRule>
  </conditionalFormatting>
  <conditionalFormatting sqref="AN39">
    <cfRule type="cellIs" dxfId="3263" priority="4390" operator="between">
      <formula>0.9</formula>
      <formula>1</formula>
    </cfRule>
    <cfRule type="cellIs" dxfId="3262" priority="4391" operator="between">
      <formula>0.7</formula>
      <formula>0.89</formula>
    </cfRule>
    <cfRule type="cellIs" dxfId="3261" priority="4392" operator="between">
      <formula>0</formula>
      <formula>0.69</formula>
    </cfRule>
  </conditionalFormatting>
  <conditionalFormatting sqref="R39">
    <cfRule type="cellIs" dxfId="3260" priority="4387" operator="between">
      <formula>0.9</formula>
      <formula>1</formula>
    </cfRule>
    <cfRule type="cellIs" dxfId="3259" priority="4388" operator="between">
      <formula>0.7</formula>
      <formula>0.89</formula>
    </cfRule>
    <cfRule type="cellIs" dxfId="3258" priority="4389" operator="between">
      <formula>0</formula>
      <formula>0.69</formula>
    </cfRule>
  </conditionalFormatting>
  <conditionalFormatting sqref="S39">
    <cfRule type="cellIs" dxfId="3257" priority="4384" operator="between">
      <formula>0.9</formula>
      <formula>1</formula>
    </cfRule>
    <cfRule type="cellIs" dxfId="3256" priority="4385" operator="between">
      <formula>0.7</formula>
      <formula>0.89</formula>
    </cfRule>
    <cfRule type="cellIs" dxfId="3255" priority="4386" operator="between">
      <formula>0</formula>
      <formula>0.69</formula>
    </cfRule>
  </conditionalFormatting>
  <conditionalFormatting sqref="Y39">
    <cfRule type="cellIs" dxfId="3254" priority="4381" operator="between">
      <formula>0.9</formula>
      <formula>1</formula>
    </cfRule>
    <cfRule type="cellIs" dxfId="3253" priority="4382" operator="between">
      <formula>0.7</formula>
      <formula>0.89</formula>
    </cfRule>
    <cfRule type="cellIs" dxfId="3252" priority="4383" operator="between">
      <formula>0</formula>
      <formula>0.69</formula>
    </cfRule>
  </conditionalFormatting>
  <conditionalFormatting sqref="Z39">
    <cfRule type="cellIs" dxfId="3251" priority="4378" operator="between">
      <formula>0.9</formula>
      <formula>1</formula>
    </cfRule>
    <cfRule type="cellIs" dxfId="3250" priority="4379" operator="between">
      <formula>0.7</formula>
      <formula>0.89</formula>
    </cfRule>
    <cfRule type="cellIs" dxfId="3249" priority="4380" operator="between">
      <formula>0</formula>
      <formula>0.69</formula>
    </cfRule>
  </conditionalFormatting>
  <conditionalFormatting sqref="R40">
    <cfRule type="cellIs" dxfId="3248" priority="4375" operator="between">
      <formula>0.9</formula>
      <formula>1</formula>
    </cfRule>
    <cfRule type="cellIs" dxfId="3247" priority="4376" operator="between">
      <formula>0.7</formula>
      <formula>0.89</formula>
    </cfRule>
    <cfRule type="cellIs" dxfId="3246" priority="4377" operator="between">
      <formula>0</formula>
      <formula>0.69</formula>
    </cfRule>
  </conditionalFormatting>
  <conditionalFormatting sqref="S40">
    <cfRule type="cellIs" dxfId="3245" priority="4372" operator="between">
      <formula>0.9</formula>
      <formula>1</formula>
    </cfRule>
    <cfRule type="cellIs" dxfId="3244" priority="4373" operator="between">
      <formula>0.7</formula>
      <formula>0.89</formula>
    </cfRule>
    <cfRule type="cellIs" dxfId="3243" priority="4374" operator="between">
      <formula>0</formula>
      <formula>0.69</formula>
    </cfRule>
  </conditionalFormatting>
  <conditionalFormatting sqref="Y40">
    <cfRule type="cellIs" dxfId="3242" priority="4369" operator="between">
      <formula>0.9</formula>
      <formula>1</formula>
    </cfRule>
    <cfRule type="cellIs" dxfId="3241" priority="4370" operator="between">
      <formula>0.7</formula>
      <formula>0.89</formula>
    </cfRule>
    <cfRule type="cellIs" dxfId="3240" priority="4371" operator="between">
      <formula>0</formula>
      <formula>0.69</formula>
    </cfRule>
  </conditionalFormatting>
  <conditionalFormatting sqref="Z40">
    <cfRule type="cellIs" dxfId="3239" priority="4366" operator="between">
      <formula>0.9</formula>
      <formula>1</formula>
    </cfRule>
    <cfRule type="cellIs" dxfId="3238" priority="4367" operator="between">
      <formula>0.7</formula>
      <formula>0.89</formula>
    </cfRule>
    <cfRule type="cellIs" dxfId="3237" priority="4368" operator="between">
      <formula>0</formula>
      <formula>0.69</formula>
    </cfRule>
  </conditionalFormatting>
  <conditionalFormatting sqref="AF40">
    <cfRule type="cellIs" dxfId="3236" priority="4363" operator="between">
      <formula>0.9</formula>
      <formula>1</formula>
    </cfRule>
    <cfRule type="cellIs" dxfId="3235" priority="4364" operator="between">
      <formula>0.7</formula>
      <formula>0.89</formula>
    </cfRule>
    <cfRule type="cellIs" dxfId="3234" priority="4365" operator="between">
      <formula>0</formula>
      <formula>0.69</formula>
    </cfRule>
  </conditionalFormatting>
  <conditionalFormatting sqref="AG40">
    <cfRule type="cellIs" dxfId="3233" priority="4360" operator="between">
      <formula>0.9</formula>
      <formula>1</formula>
    </cfRule>
    <cfRule type="cellIs" dxfId="3232" priority="4361" operator="between">
      <formula>0.7</formula>
      <formula>0.89</formula>
    </cfRule>
    <cfRule type="cellIs" dxfId="3231" priority="4362" operator="between">
      <formula>0</formula>
      <formula>0.69</formula>
    </cfRule>
  </conditionalFormatting>
  <conditionalFormatting sqref="AM40">
    <cfRule type="cellIs" dxfId="3230" priority="4357" operator="between">
      <formula>0.9</formula>
      <formula>1</formula>
    </cfRule>
    <cfRule type="cellIs" dxfId="3229" priority="4358" operator="between">
      <formula>0.7</formula>
      <formula>0.89</formula>
    </cfRule>
    <cfRule type="cellIs" dxfId="3228" priority="4359" operator="between">
      <formula>0</formula>
      <formula>0.69</formula>
    </cfRule>
  </conditionalFormatting>
  <conditionalFormatting sqref="AN40">
    <cfRule type="cellIs" dxfId="3227" priority="4354" operator="between">
      <formula>0.9</formula>
      <formula>1</formula>
    </cfRule>
    <cfRule type="cellIs" dxfId="3226" priority="4355" operator="between">
      <formula>0.7</formula>
      <formula>0.89</formula>
    </cfRule>
    <cfRule type="cellIs" dxfId="3225" priority="4356" operator="between">
      <formula>0</formula>
      <formula>0.69</formula>
    </cfRule>
  </conditionalFormatting>
  <conditionalFormatting sqref="AF42">
    <cfRule type="cellIs" dxfId="3224" priority="4351" operator="between">
      <formula>0.9</formula>
      <formula>1</formula>
    </cfRule>
    <cfRule type="cellIs" dxfId="3223" priority="4352" operator="between">
      <formula>0.7</formula>
      <formula>0.89</formula>
    </cfRule>
    <cfRule type="cellIs" dxfId="3222" priority="4353" operator="between">
      <formula>0</formula>
      <formula>0.69</formula>
    </cfRule>
  </conditionalFormatting>
  <conditionalFormatting sqref="AG42">
    <cfRule type="cellIs" dxfId="3221" priority="4348" operator="between">
      <formula>0.9</formula>
      <formula>1</formula>
    </cfRule>
    <cfRule type="cellIs" dxfId="3220" priority="4349" operator="between">
      <formula>0.7</formula>
      <formula>0.89</formula>
    </cfRule>
    <cfRule type="cellIs" dxfId="3219" priority="4350" operator="between">
      <formula>0</formula>
      <formula>0.69</formula>
    </cfRule>
  </conditionalFormatting>
  <conditionalFormatting sqref="R42">
    <cfRule type="cellIs" dxfId="3218" priority="4345" operator="between">
      <formula>0.9</formula>
      <formula>1</formula>
    </cfRule>
    <cfRule type="cellIs" dxfId="3217" priority="4346" operator="between">
      <formula>0.7</formula>
      <formula>0.89</formula>
    </cfRule>
    <cfRule type="cellIs" dxfId="3216" priority="4347" operator="between">
      <formula>0</formula>
      <formula>0.69</formula>
    </cfRule>
  </conditionalFormatting>
  <conditionalFormatting sqref="S42">
    <cfRule type="cellIs" dxfId="3215" priority="4342" operator="between">
      <formula>0.9</formula>
      <formula>1</formula>
    </cfRule>
    <cfRule type="cellIs" dxfId="3214" priority="4343" operator="between">
      <formula>0.7</formula>
      <formula>0.89</formula>
    </cfRule>
    <cfRule type="cellIs" dxfId="3213" priority="4344" operator="between">
      <formula>0</formula>
      <formula>0.69</formula>
    </cfRule>
  </conditionalFormatting>
  <conditionalFormatting sqref="Y42">
    <cfRule type="cellIs" dxfId="3212" priority="4339" operator="between">
      <formula>0.9</formula>
      <formula>1</formula>
    </cfRule>
    <cfRule type="cellIs" dxfId="3211" priority="4340" operator="between">
      <formula>0.7</formula>
      <formula>0.89</formula>
    </cfRule>
    <cfRule type="cellIs" dxfId="3210" priority="4341" operator="between">
      <formula>0</formula>
      <formula>0.69</formula>
    </cfRule>
  </conditionalFormatting>
  <conditionalFormatting sqref="Z42">
    <cfRule type="cellIs" dxfId="3209" priority="4336" operator="between">
      <formula>0.9</formula>
      <formula>1</formula>
    </cfRule>
    <cfRule type="cellIs" dxfId="3208" priority="4337" operator="between">
      <formula>0.7</formula>
      <formula>0.89</formula>
    </cfRule>
    <cfRule type="cellIs" dxfId="3207" priority="4338" operator="between">
      <formula>0</formula>
      <formula>0.69</formula>
    </cfRule>
  </conditionalFormatting>
  <conditionalFormatting sqref="R43">
    <cfRule type="cellIs" dxfId="3206" priority="4333" operator="between">
      <formula>0.9</formula>
      <formula>1</formula>
    </cfRule>
    <cfRule type="cellIs" dxfId="3205" priority="4334" operator="between">
      <formula>0.7</formula>
      <formula>0.89</formula>
    </cfRule>
    <cfRule type="cellIs" dxfId="3204" priority="4335" operator="between">
      <formula>0</formula>
      <formula>0.69</formula>
    </cfRule>
  </conditionalFormatting>
  <conditionalFormatting sqref="S43">
    <cfRule type="cellIs" dxfId="3203" priority="4330" operator="between">
      <formula>0.9</formula>
      <formula>1</formula>
    </cfRule>
    <cfRule type="cellIs" dxfId="3202" priority="4331" operator="between">
      <formula>0.7</formula>
      <formula>0.89</formula>
    </cfRule>
    <cfRule type="cellIs" dxfId="3201" priority="4332" operator="between">
      <formula>0</formula>
      <formula>0.69</formula>
    </cfRule>
  </conditionalFormatting>
  <conditionalFormatting sqref="Y43">
    <cfRule type="cellIs" dxfId="3200" priority="4327" operator="between">
      <formula>0.9</formula>
      <formula>1</formula>
    </cfRule>
    <cfRule type="cellIs" dxfId="3199" priority="4328" operator="between">
      <formula>0.7</formula>
      <formula>0.89</formula>
    </cfRule>
    <cfRule type="cellIs" dxfId="3198" priority="4329" operator="between">
      <formula>0</formula>
      <formula>0.69</formula>
    </cfRule>
  </conditionalFormatting>
  <conditionalFormatting sqref="Z43">
    <cfRule type="cellIs" dxfId="3197" priority="4324" operator="between">
      <formula>0.9</formula>
      <formula>1</formula>
    </cfRule>
    <cfRule type="cellIs" dxfId="3196" priority="4325" operator="between">
      <formula>0.7</formula>
      <formula>0.89</formula>
    </cfRule>
    <cfRule type="cellIs" dxfId="3195" priority="4326" operator="between">
      <formula>0</formula>
      <formula>0.69</formula>
    </cfRule>
  </conditionalFormatting>
  <conditionalFormatting sqref="AF43">
    <cfRule type="cellIs" dxfId="3194" priority="4321" operator="between">
      <formula>0.9</formula>
      <formula>1</formula>
    </cfRule>
    <cfRule type="cellIs" dxfId="3193" priority="4322" operator="between">
      <formula>0.7</formula>
      <formula>0.89</formula>
    </cfRule>
    <cfRule type="cellIs" dxfId="3192" priority="4323" operator="between">
      <formula>0</formula>
      <formula>0.69</formula>
    </cfRule>
  </conditionalFormatting>
  <conditionalFormatting sqref="AG43">
    <cfRule type="cellIs" dxfId="3191" priority="4318" operator="between">
      <formula>0.9</formula>
      <formula>1</formula>
    </cfRule>
    <cfRule type="cellIs" dxfId="3190" priority="4319" operator="between">
      <formula>0.7</formula>
      <formula>0.89</formula>
    </cfRule>
    <cfRule type="cellIs" dxfId="3189" priority="4320" operator="between">
      <formula>0</formula>
      <formula>0.69</formula>
    </cfRule>
  </conditionalFormatting>
  <conditionalFormatting sqref="AM70">
    <cfRule type="cellIs" dxfId="3188" priority="4315" operator="between">
      <formula>0.9</formula>
      <formula>1</formula>
    </cfRule>
    <cfRule type="cellIs" dxfId="3187" priority="4316" operator="between">
      <formula>0.7</formula>
      <formula>0.89</formula>
    </cfRule>
    <cfRule type="cellIs" dxfId="3186" priority="4317" operator="between">
      <formula>0</formula>
      <formula>0.69</formula>
    </cfRule>
  </conditionalFormatting>
  <conditionalFormatting sqref="AN70">
    <cfRule type="cellIs" dxfId="3185" priority="4312" operator="between">
      <formula>0.9</formula>
      <formula>1</formula>
    </cfRule>
    <cfRule type="cellIs" dxfId="3184" priority="4313" operator="between">
      <formula>0.7</formula>
      <formula>0.89</formula>
    </cfRule>
    <cfRule type="cellIs" dxfId="3183" priority="4314" operator="between">
      <formula>0</formula>
      <formula>0.69</formula>
    </cfRule>
  </conditionalFormatting>
  <conditionalFormatting sqref="AF72">
    <cfRule type="cellIs" dxfId="3182" priority="4309" operator="between">
      <formula>0.9</formula>
      <formula>1</formula>
    </cfRule>
    <cfRule type="cellIs" dxfId="3181" priority="4310" operator="between">
      <formula>0.7</formula>
      <formula>0.89</formula>
    </cfRule>
    <cfRule type="cellIs" dxfId="3180" priority="4311" operator="between">
      <formula>0</formula>
      <formula>0.69</formula>
    </cfRule>
  </conditionalFormatting>
  <conditionalFormatting sqref="AG72">
    <cfRule type="cellIs" dxfId="3179" priority="4306" operator="between">
      <formula>0.9</formula>
      <formula>1</formula>
    </cfRule>
    <cfRule type="cellIs" dxfId="3178" priority="4307" operator="between">
      <formula>0.7</formula>
      <formula>0.89</formula>
    </cfRule>
    <cfRule type="cellIs" dxfId="3177" priority="4308" operator="between">
      <formula>0</formula>
      <formula>0.69</formula>
    </cfRule>
  </conditionalFormatting>
  <conditionalFormatting sqref="R74">
    <cfRule type="cellIs" dxfId="3176" priority="4303" operator="between">
      <formula>0.9</formula>
      <formula>1</formula>
    </cfRule>
    <cfRule type="cellIs" dxfId="3175" priority="4304" operator="between">
      <formula>0.7</formula>
      <formula>0.89</formula>
    </cfRule>
    <cfRule type="cellIs" dxfId="3174" priority="4305" operator="between">
      <formula>0</formula>
      <formula>0.69</formula>
    </cfRule>
  </conditionalFormatting>
  <conditionalFormatting sqref="S74">
    <cfRule type="cellIs" dxfId="3173" priority="4300" operator="between">
      <formula>0.9</formula>
      <formula>1</formula>
    </cfRule>
    <cfRule type="cellIs" dxfId="3172" priority="4301" operator="between">
      <formula>0.7</formula>
      <formula>0.89</formula>
    </cfRule>
    <cfRule type="cellIs" dxfId="3171" priority="4302" operator="between">
      <formula>0</formula>
      <formula>0.69</formula>
    </cfRule>
  </conditionalFormatting>
  <conditionalFormatting sqref="Y74">
    <cfRule type="cellIs" dxfId="3170" priority="4297" operator="between">
      <formula>0.9</formula>
      <formula>1</formula>
    </cfRule>
    <cfRule type="cellIs" dxfId="3169" priority="4298" operator="between">
      <formula>0.7</formula>
      <formula>0.89</formula>
    </cfRule>
    <cfRule type="cellIs" dxfId="3168" priority="4299" operator="between">
      <formula>0</formula>
      <formula>0.69</formula>
    </cfRule>
  </conditionalFormatting>
  <conditionalFormatting sqref="Z74">
    <cfRule type="cellIs" dxfId="3167" priority="4294" operator="between">
      <formula>0.9</formula>
      <formula>1</formula>
    </cfRule>
    <cfRule type="cellIs" dxfId="3166" priority="4295" operator="between">
      <formula>0.7</formula>
      <formula>0.89</formula>
    </cfRule>
    <cfRule type="cellIs" dxfId="3165" priority="4296" operator="between">
      <formula>0</formula>
      <formula>0.69</formula>
    </cfRule>
  </conditionalFormatting>
  <conditionalFormatting sqref="AF74">
    <cfRule type="cellIs" dxfId="3164" priority="4291" operator="between">
      <formula>0.9</formula>
      <formula>1</formula>
    </cfRule>
    <cfRule type="cellIs" dxfId="3163" priority="4292" operator="between">
      <formula>0.7</formula>
      <formula>0.89</formula>
    </cfRule>
    <cfRule type="cellIs" dxfId="3162" priority="4293" operator="between">
      <formula>0</formula>
      <formula>0.69</formula>
    </cfRule>
  </conditionalFormatting>
  <conditionalFormatting sqref="AG74">
    <cfRule type="cellIs" dxfId="3161" priority="4288" operator="between">
      <formula>0.9</formula>
      <formula>1</formula>
    </cfRule>
    <cfRule type="cellIs" dxfId="3160" priority="4289" operator="between">
      <formula>0.7</formula>
      <formula>0.89</formula>
    </cfRule>
    <cfRule type="cellIs" dxfId="3159" priority="4290" operator="between">
      <formula>0</formula>
      <formula>0.69</formula>
    </cfRule>
  </conditionalFormatting>
  <conditionalFormatting sqref="AM74">
    <cfRule type="cellIs" dxfId="3158" priority="4285" operator="between">
      <formula>0.9</formula>
      <formula>1</formula>
    </cfRule>
    <cfRule type="cellIs" dxfId="3157" priority="4286" operator="between">
      <formula>0.7</formula>
      <formula>0.89</formula>
    </cfRule>
    <cfRule type="cellIs" dxfId="3156" priority="4287" operator="between">
      <formula>0</formula>
      <formula>0.69</formula>
    </cfRule>
  </conditionalFormatting>
  <conditionalFormatting sqref="AN74">
    <cfRule type="cellIs" dxfId="3155" priority="4282" operator="between">
      <formula>0.9</formula>
      <formula>1</formula>
    </cfRule>
    <cfRule type="cellIs" dxfId="3154" priority="4283" operator="between">
      <formula>0.7</formula>
      <formula>0.89</formula>
    </cfRule>
    <cfRule type="cellIs" dxfId="3153" priority="4284" operator="between">
      <formula>0</formula>
      <formula>0.69</formula>
    </cfRule>
  </conditionalFormatting>
  <conditionalFormatting sqref="R77">
    <cfRule type="cellIs" dxfId="3152" priority="4279" operator="between">
      <formula>0.9</formula>
      <formula>1</formula>
    </cfRule>
    <cfRule type="cellIs" dxfId="3151" priority="4280" operator="between">
      <formula>0.7</formula>
      <formula>0.89</formula>
    </cfRule>
    <cfRule type="cellIs" dxfId="3150" priority="4281" operator="between">
      <formula>0</formula>
      <formula>0.69</formula>
    </cfRule>
  </conditionalFormatting>
  <conditionalFormatting sqref="S77">
    <cfRule type="cellIs" dxfId="3149" priority="4276" operator="between">
      <formula>0.9</formula>
      <formula>1</formula>
    </cfRule>
    <cfRule type="cellIs" dxfId="3148" priority="4277" operator="between">
      <formula>0.7</formula>
      <formula>0.89</formula>
    </cfRule>
    <cfRule type="cellIs" dxfId="3147" priority="4278" operator="between">
      <formula>0</formula>
      <formula>0.69</formula>
    </cfRule>
  </conditionalFormatting>
  <conditionalFormatting sqref="Y77">
    <cfRule type="cellIs" dxfId="3146" priority="4273" operator="between">
      <formula>0.9</formula>
      <formula>1</formula>
    </cfRule>
    <cfRule type="cellIs" dxfId="3145" priority="4274" operator="between">
      <formula>0.7</formula>
      <formula>0.89</formula>
    </cfRule>
    <cfRule type="cellIs" dxfId="3144" priority="4275" operator="between">
      <formula>0</formula>
      <formula>0.69</formula>
    </cfRule>
  </conditionalFormatting>
  <conditionalFormatting sqref="Z77">
    <cfRule type="cellIs" dxfId="3143" priority="4270" operator="between">
      <formula>0.9</formula>
      <formula>1</formula>
    </cfRule>
    <cfRule type="cellIs" dxfId="3142" priority="4271" operator="between">
      <formula>0.7</formula>
      <formula>0.89</formula>
    </cfRule>
    <cfRule type="cellIs" dxfId="3141" priority="4272" operator="between">
      <formula>0</formula>
      <formula>0.69</formula>
    </cfRule>
  </conditionalFormatting>
  <conditionalFormatting sqref="AF77">
    <cfRule type="cellIs" dxfId="3140" priority="4267" operator="between">
      <formula>0.9</formula>
      <formula>1</formula>
    </cfRule>
    <cfRule type="cellIs" dxfId="3139" priority="4268" operator="between">
      <formula>0.7</formula>
      <formula>0.89</formula>
    </cfRule>
    <cfRule type="cellIs" dxfId="3138" priority="4269" operator="between">
      <formula>0</formula>
      <formula>0.69</formula>
    </cfRule>
  </conditionalFormatting>
  <conditionalFormatting sqref="AG77">
    <cfRule type="cellIs" dxfId="3137" priority="4264" operator="between">
      <formula>0.9</formula>
      <formula>1</formula>
    </cfRule>
    <cfRule type="cellIs" dxfId="3136" priority="4265" operator="between">
      <formula>0.7</formula>
      <formula>0.89</formula>
    </cfRule>
    <cfRule type="cellIs" dxfId="3135" priority="4266" operator="between">
      <formula>0</formula>
      <formula>0.69</formula>
    </cfRule>
  </conditionalFormatting>
  <conditionalFormatting sqref="AM77">
    <cfRule type="cellIs" dxfId="3134" priority="4261" operator="between">
      <formula>0.9</formula>
      <formula>1</formula>
    </cfRule>
    <cfRule type="cellIs" dxfId="3133" priority="4262" operator="between">
      <formula>0.7</formula>
      <formula>0.89</formula>
    </cfRule>
    <cfRule type="cellIs" dxfId="3132" priority="4263" operator="between">
      <formula>0</formula>
      <formula>0.69</formula>
    </cfRule>
  </conditionalFormatting>
  <conditionalFormatting sqref="AN77">
    <cfRule type="cellIs" dxfId="3131" priority="4258" operator="between">
      <formula>0.9</formula>
      <formula>1</formula>
    </cfRule>
    <cfRule type="cellIs" dxfId="3130" priority="4259" operator="between">
      <formula>0.7</formula>
      <formula>0.89</formula>
    </cfRule>
    <cfRule type="cellIs" dxfId="3129" priority="4260" operator="between">
      <formula>0</formula>
      <formula>0.69</formula>
    </cfRule>
  </conditionalFormatting>
  <conditionalFormatting sqref="AM76">
    <cfRule type="cellIs" dxfId="3128" priority="4255" operator="between">
      <formula>0.9</formula>
      <formula>1</formula>
    </cfRule>
    <cfRule type="cellIs" dxfId="3127" priority="4256" operator="between">
      <formula>0.7</formula>
      <formula>0.89</formula>
    </cfRule>
    <cfRule type="cellIs" dxfId="3126" priority="4257" operator="between">
      <formula>0</formula>
      <formula>0.69</formula>
    </cfRule>
  </conditionalFormatting>
  <conditionalFormatting sqref="AM78">
    <cfRule type="cellIs" dxfId="3125" priority="4252" operator="between">
      <formula>0.9</formula>
      <formula>1</formula>
    </cfRule>
    <cfRule type="cellIs" dxfId="3124" priority="4253" operator="between">
      <formula>0.7</formula>
      <formula>0.89</formula>
    </cfRule>
    <cfRule type="cellIs" dxfId="3123" priority="4254" operator="between">
      <formula>0</formula>
      <formula>0.69</formula>
    </cfRule>
  </conditionalFormatting>
  <conditionalFormatting sqref="AN78">
    <cfRule type="cellIs" dxfId="3122" priority="4249" operator="between">
      <formula>0.9</formula>
      <formula>1</formula>
    </cfRule>
    <cfRule type="cellIs" dxfId="3121" priority="4250" operator="between">
      <formula>0.7</formula>
      <formula>0.89</formula>
    </cfRule>
    <cfRule type="cellIs" dxfId="3120" priority="4251" operator="between">
      <formula>0</formula>
      <formula>0.69</formula>
    </cfRule>
  </conditionalFormatting>
  <conditionalFormatting sqref="AT10">
    <cfRule type="cellIs" dxfId="3119" priority="4246" operator="between">
      <formula>0.9</formula>
      <formula>1</formula>
    </cfRule>
    <cfRule type="cellIs" dxfId="3118" priority="4247" operator="between">
      <formula>0.7</formula>
      <formula>0.89</formula>
    </cfRule>
    <cfRule type="cellIs" dxfId="3117" priority="4248" operator="between">
      <formula>0</formula>
      <formula>0.69</formula>
    </cfRule>
  </conditionalFormatting>
  <conditionalFormatting sqref="AU10">
    <cfRule type="cellIs" dxfId="3116" priority="4243" operator="between">
      <formula>0.9</formula>
      <formula>1</formula>
    </cfRule>
    <cfRule type="cellIs" dxfId="3115" priority="4244" operator="between">
      <formula>0.7</formula>
      <formula>0.89</formula>
    </cfRule>
    <cfRule type="cellIs" dxfId="3114" priority="4245" operator="between">
      <formula>0</formula>
      <formula>0.69</formula>
    </cfRule>
  </conditionalFormatting>
  <conditionalFormatting sqref="BA10">
    <cfRule type="cellIs" dxfId="3113" priority="4240" operator="between">
      <formula>0.9</formula>
      <formula>1</formula>
    </cfRule>
    <cfRule type="cellIs" dxfId="3112" priority="4241" operator="between">
      <formula>0.7</formula>
      <formula>0.89</formula>
    </cfRule>
    <cfRule type="cellIs" dxfId="3111" priority="4242" operator="between">
      <formula>0</formula>
      <formula>0.69</formula>
    </cfRule>
  </conditionalFormatting>
  <conditionalFormatting sqref="BB10">
    <cfRule type="cellIs" dxfId="3110" priority="4237" operator="between">
      <formula>0.9</formula>
      <formula>1</formula>
    </cfRule>
    <cfRule type="cellIs" dxfId="3109" priority="4238" operator="between">
      <formula>0.7</formula>
      <formula>0.89</formula>
    </cfRule>
    <cfRule type="cellIs" dxfId="3108" priority="4239" operator="between">
      <formula>0</formula>
      <formula>0.69</formula>
    </cfRule>
  </conditionalFormatting>
  <conditionalFormatting sqref="BH10">
    <cfRule type="cellIs" dxfId="3107" priority="4234" operator="between">
      <formula>0.9</formula>
      <formula>1</formula>
    </cfRule>
    <cfRule type="cellIs" dxfId="3106" priority="4235" operator="between">
      <formula>0.7</formula>
      <formula>0.89</formula>
    </cfRule>
    <cfRule type="cellIs" dxfId="3105" priority="4236" operator="between">
      <formula>0</formula>
      <formula>0.69</formula>
    </cfRule>
  </conditionalFormatting>
  <conditionalFormatting sqref="BI10">
    <cfRule type="cellIs" dxfId="3104" priority="4231" operator="between">
      <formula>0.9</formula>
      <formula>1</formula>
    </cfRule>
    <cfRule type="cellIs" dxfId="3103" priority="4232" operator="between">
      <formula>0.7</formula>
      <formula>0.89</formula>
    </cfRule>
    <cfRule type="cellIs" dxfId="3102" priority="4233" operator="between">
      <formula>0</formula>
      <formula>0.69</formula>
    </cfRule>
  </conditionalFormatting>
  <conditionalFormatting sqref="BO10">
    <cfRule type="cellIs" dxfId="3101" priority="4228" operator="between">
      <formula>0.9</formula>
      <formula>1</formula>
    </cfRule>
    <cfRule type="cellIs" dxfId="3100" priority="4229" operator="between">
      <formula>0.7</formula>
      <formula>0.89</formula>
    </cfRule>
    <cfRule type="cellIs" dxfId="3099" priority="4230" operator="between">
      <formula>0</formula>
      <formula>0.69</formula>
    </cfRule>
  </conditionalFormatting>
  <conditionalFormatting sqref="BP10">
    <cfRule type="cellIs" dxfId="3098" priority="4225" operator="between">
      <formula>0.9</formula>
      <formula>1</formula>
    </cfRule>
    <cfRule type="cellIs" dxfId="3097" priority="4226" operator="between">
      <formula>0.7</formula>
      <formula>0.89</formula>
    </cfRule>
    <cfRule type="cellIs" dxfId="3096" priority="4227" operator="between">
      <formula>0</formula>
      <formula>0.69</formula>
    </cfRule>
  </conditionalFormatting>
  <conditionalFormatting sqref="AT12">
    <cfRule type="cellIs" dxfId="3095" priority="4222" operator="between">
      <formula>0.9</formula>
      <formula>1</formula>
    </cfRule>
    <cfRule type="cellIs" dxfId="3094" priority="4223" operator="between">
      <formula>0.7</formula>
      <formula>0.89</formula>
    </cfRule>
    <cfRule type="cellIs" dxfId="3093" priority="4224" operator="between">
      <formula>0</formula>
      <formula>0.69</formula>
    </cfRule>
  </conditionalFormatting>
  <conditionalFormatting sqref="AU12">
    <cfRule type="cellIs" dxfId="3092" priority="4219" operator="between">
      <formula>0.9</formula>
      <formula>1</formula>
    </cfRule>
    <cfRule type="cellIs" dxfId="3091" priority="4220" operator="between">
      <formula>0.7</formula>
      <formula>0.89</formula>
    </cfRule>
    <cfRule type="cellIs" dxfId="3090" priority="4221" operator="between">
      <formula>0</formula>
      <formula>0.69</formula>
    </cfRule>
  </conditionalFormatting>
  <conditionalFormatting sqref="BA12">
    <cfRule type="cellIs" dxfId="3089" priority="4216" operator="between">
      <formula>0.9</formula>
      <formula>1</formula>
    </cfRule>
    <cfRule type="cellIs" dxfId="3088" priority="4217" operator="between">
      <formula>0.7</formula>
      <formula>0.89</formula>
    </cfRule>
    <cfRule type="cellIs" dxfId="3087" priority="4218" operator="between">
      <formula>0</formula>
      <formula>0.69</formula>
    </cfRule>
  </conditionalFormatting>
  <conditionalFormatting sqref="BB12">
    <cfRule type="cellIs" dxfId="3086" priority="4213" operator="between">
      <formula>0.9</formula>
      <formula>1</formula>
    </cfRule>
    <cfRule type="cellIs" dxfId="3085" priority="4214" operator="between">
      <formula>0.7</formula>
      <formula>0.89</formula>
    </cfRule>
    <cfRule type="cellIs" dxfId="3084" priority="4215" operator="between">
      <formula>0</formula>
      <formula>0.69</formula>
    </cfRule>
  </conditionalFormatting>
  <conditionalFormatting sqref="BH12">
    <cfRule type="cellIs" dxfId="3083" priority="4210" operator="between">
      <formula>0.9</formula>
      <formula>1</formula>
    </cfRule>
    <cfRule type="cellIs" dxfId="3082" priority="4211" operator="between">
      <formula>0.7</formula>
      <formula>0.89</formula>
    </cfRule>
    <cfRule type="cellIs" dxfId="3081" priority="4212" operator="between">
      <formula>0</formula>
      <formula>0.69</formula>
    </cfRule>
  </conditionalFormatting>
  <conditionalFormatting sqref="BI12">
    <cfRule type="cellIs" dxfId="3080" priority="4207" operator="between">
      <formula>0.9</formula>
      <formula>1</formula>
    </cfRule>
    <cfRule type="cellIs" dxfId="3079" priority="4208" operator="between">
      <formula>0.7</formula>
      <formula>0.89</formula>
    </cfRule>
    <cfRule type="cellIs" dxfId="3078" priority="4209" operator="between">
      <formula>0</formula>
      <formula>0.69</formula>
    </cfRule>
  </conditionalFormatting>
  <conditionalFormatting sqref="BO12">
    <cfRule type="cellIs" dxfId="3077" priority="4204" operator="between">
      <formula>0.9</formula>
      <formula>1</formula>
    </cfRule>
    <cfRule type="cellIs" dxfId="3076" priority="4205" operator="between">
      <formula>0.7</formula>
      <formula>0.89</formula>
    </cfRule>
    <cfRule type="cellIs" dxfId="3075" priority="4206" operator="between">
      <formula>0</formula>
      <formula>0.69</formula>
    </cfRule>
  </conditionalFormatting>
  <conditionalFormatting sqref="BP12">
    <cfRule type="cellIs" dxfId="3074" priority="4201" operator="between">
      <formula>0.9</formula>
      <formula>1</formula>
    </cfRule>
    <cfRule type="cellIs" dxfId="3073" priority="4202" operator="between">
      <formula>0.7</formula>
      <formula>0.89</formula>
    </cfRule>
    <cfRule type="cellIs" dxfId="3072" priority="4203" operator="between">
      <formula>0</formula>
      <formula>0.69</formula>
    </cfRule>
  </conditionalFormatting>
  <conditionalFormatting sqref="AT13">
    <cfRule type="cellIs" dxfId="3071" priority="4198" operator="between">
      <formula>0.9</formula>
      <formula>1</formula>
    </cfRule>
    <cfRule type="cellIs" dxfId="3070" priority="4199" operator="between">
      <formula>0.7</formula>
      <formula>0.89</formula>
    </cfRule>
    <cfRule type="cellIs" dxfId="3069" priority="4200" operator="between">
      <formula>0</formula>
      <formula>0.69</formula>
    </cfRule>
  </conditionalFormatting>
  <conditionalFormatting sqref="AU13">
    <cfRule type="cellIs" dxfId="3068" priority="4195" operator="between">
      <formula>0.9</formula>
      <formula>1</formula>
    </cfRule>
    <cfRule type="cellIs" dxfId="3067" priority="4196" operator="between">
      <formula>0.7</formula>
      <formula>0.89</formula>
    </cfRule>
    <cfRule type="cellIs" dxfId="3066" priority="4197" operator="between">
      <formula>0</formula>
      <formula>0.69</formula>
    </cfRule>
  </conditionalFormatting>
  <conditionalFormatting sqref="BA13">
    <cfRule type="cellIs" dxfId="3065" priority="4192" operator="between">
      <formula>0.9</formula>
      <formula>1</formula>
    </cfRule>
    <cfRule type="cellIs" dxfId="3064" priority="4193" operator="between">
      <formula>0.7</formula>
      <formula>0.89</formula>
    </cfRule>
    <cfRule type="cellIs" dxfId="3063" priority="4194" operator="between">
      <formula>0</formula>
      <formula>0.69</formula>
    </cfRule>
  </conditionalFormatting>
  <conditionalFormatting sqref="BB13">
    <cfRule type="cellIs" dxfId="3062" priority="4189" operator="between">
      <formula>0.9</formula>
      <formula>1</formula>
    </cfRule>
    <cfRule type="cellIs" dxfId="3061" priority="4190" operator="between">
      <formula>0.7</formula>
      <formula>0.89</formula>
    </cfRule>
    <cfRule type="cellIs" dxfId="3060" priority="4191" operator="between">
      <formula>0</formula>
      <formula>0.69</formula>
    </cfRule>
  </conditionalFormatting>
  <conditionalFormatting sqref="BH13">
    <cfRule type="cellIs" dxfId="3059" priority="4186" operator="between">
      <formula>0.9</formula>
      <formula>1</formula>
    </cfRule>
    <cfRule type="cellIs" dxfId="3058" priority="4187" operator="between">
      <formula>0.7</formula>
      <formula>0.89</formula>
    </cfRule>
    <cfRule type="cellIs" dxfId="3057" priority="4188" operator="between">
      <formula>0</formula>
      <formula>0.69</formula>
    </cfRule>
  </conditionalFormatting>
  <conditionalFormatting sqref="BO13">
    <cfRule type="cellIs" dxfId="3056" priority="4180" operator="between">
      <formula>0.9</formula>
      <formula>1</formula>
    </cfRule>
    <cfRule type="cellIs" dxfId="3055" priority="4181" operator="between">
      <formula>0.7</formula>
      <formula>0.89</formula>
    </cfRule>
    <cfRule type="cellIs" dxfId="3054" priority="4182" operator="between">
      <formula>0</formula>
      <formula>0.69</formula>
    </cfRule>
  </conditionalFormatting>
  <conditionalFormatting sqref="AT14">
    <cfRule type="cellIs" dxfId="3053" priority="4174" operator="between">
      <formula>0.9</formula>
      <formula>1</formula>
    </cfRule>
    <cfRule type="cellIs" dxfId="3052" priority="4175" operator="between">
      <formula>0.7</formula>
      <formula>0.89</formula>
    </cfRule>
    <cfRule type="cellIs" dxfId="3051" priority="4176" operator="between">
      <formula>0</formula>
      <formula>0.69</formula>
    </cfRule>
  </conditionalFormatting>
  <conditionalFormatting sqref="AU14">
    <cfRule type="cellIs" dxfId="3050" priority="4171" operator="between">
      <formula>0.9</formula>
      <formula>1</formula>
    </cfRule>
    <cfRule type="cellIs" dxfId="3049" priority="4172" operator="between">
      <formula>0.7</formula>
      <formula>0.89</formula>
    </cfRule>
    <cfRule type="cellIs" dxfId="3048" priority="4173" operator="between">
      <formula>0</formula>
      <formula>0.69</formula>
    </cfRule>
  </conditionalFormatting>
  <conditionalFormatting sqref="BA14">
    <cfRule type="cellIs" dxfId="3047" priority="4168" operator="between">
      <formula>0.9</formula>
      <formula>1</formula>
    </cfRule>
    <cfRule type="cellIs" dxfId="3046" priority="4169" operator="between">
      <formula>0.7</formula>
      <formula>0.89</formula>
    </cfRule>
    <cfRule type="cellIs" dxfId="3045" priority="4170" operator="between">
      <formula>0</formula>
      <formula>0.69</formula>
    </cfRule>
  </conditionalFormatting>
  <conditionalFormatting sqref="BB14">
    <cfRule type="cellIs" dxfId="3044" priority="4165" operator="between">
      <formula>0.9</formula>
      <formula>1</formula>
    </cfRule>
    <cfRule type="cellIs" dxfId="3043" priority="4166" operator="between">
      <formula>0.7</formula>
      <formula>0.89</formula>
    </cfRule>
    <cfRule type="cellIs" dxfId="3042" priority="4167" operator="between">
      <formula>0</formula>
      <formula>0.69</formula>
    </cfRule>
  </conditionalFormatting>
  <conditionalFormatting sqref="BH14">
    <cfRule type="cellIs" dxfId="3041" priority="4162" operator="between">
      <formula>0.9</formula>
      <formula>1</formula>
    </cfRule>
    <cfRule type="cellIs" dxfId="3040" priority="4163" operator="between">
      <formula>0.7</formula>
      <formula>0.89</formula>
    </cfRule>
    <cfRule type="cellIs" dxfId="3039" priority="4164" operator="between">
      <formula>0</formula>
      <formula>0.69</formula>
    </cfRule>
  </conditionalFormatting>
  <conditionalFormatting sqref="BI14">
    <cfRule type="cellIs" dxfId="3038" priority="4159" operator="between">
      <formula>0.9</formula>
      <formula>1</formula>
    </cfRule>
    <cfRule type="cellIs" dxfId="3037" priority="4160" operator="between">
      <formula>0.7</formula>
      <formula>0.89</formula>
    </cfRule>
    <cfRule type="cellIs" dxfId="3036" priority="4161" operator="between">
      <formula>0</formula>
      <formula>0.69</formula>
    </cfRule>
  </conditionalFormatting>
  <conditionalFormatting sqref="BO14">
    <cfRule type="cellIs" dxfId="3035" priority="4156" operator="between">
      <formula>0.9</formula>
      <formula>1</formula>
    </cfRule>
    <cfRule type="cellIs" dxfId="3034" priority="4157" operator="between">
      <formula>0.7</formula>
      <formula>0.89</formula>
    </cfRule>
    <cfRule type="cellIs" dxfId="3033" priority="4158" operator="between">
      <formula>0</formula>
      <formula>0.69</formula>
    </cfRule>
  </conditionalFormatting>
  <conditionalFormatting sqref="BP14">
    <cfRule type="cellIs" dxfId="3032" priority="4153" operator="between">
      <formula>0.9</formula>
      <formula>1</formula>
    </cfRule>
    <cfRule type="cellIs" dxfId="3031" priority="4154" operator="between">
      <formula>0.7</formula>
      <formula>0.89</formula>
    </cfRule>
    <cfRule type="cellIs" dxfId="3030" priority="4155" operator="between">
      <formula>0</formula>
      <formula>0.69</formula>
    </cfRule>
  </conditionalFormatting>
  <conditionalFormatting sqref="BI13">
    <cfRule type="cellIs" dxfId="3029" priority="4150" operator="between">
      <formula>0.9</formula>
      <formula>1</formula>
    </cfRule>
    <cfRule type="cellIs" dxfId="3028" priority="4151" operator="between">
      <formula>0.7</formula>
      <formula>0.89</formula>
    </cfRule>
    <cfRule type="cellIs" dxfId="3027" priority="4152" operator="between">
      <formula>0</formula>
      <formula>0.69</formula>
    </cfRule>
  </conditionalFormatting>
  <conditionalFormatting sqref="BP13">
    <cfRule type="cellIs" dxfId="3026" priority="4147" operator="between">
      <formula>0.9</formula>
      <formula>1</formula>
    </cfRule>
    <cfRule type="cellIs" dxfId="3025" priority="4148" operator="between">
      <formula>0.7</formula>
      <formula>0.89</formula>
    </cfRule>
    <cfRule type="cellIs" dxfId="3024" priority="4149" operator="between">
      <formula>0</formula>
      <formula>0.69</formula>
    </cfRule>
  </conditionalFormatting>
  <conditionalFormatting sqref="BA15">
    <cfRule type="cellIs" dxfId="3023" priority="4144" operator="between">
      <formula>0.9</formula>
      <formula>1</formula>
    </cfRule>
    <cfRule type="cellIs" dxfId="3022" priority="4145" operator="between">
      <formula>0.7</formula>
      <formula>0.89</formula>
    </cfRule>
    <cfRule type="cellIs" dxfId="3021" priority="4146" operator="between">
      <formula>0</formula>
      <formula>0.69</formula>
    </cfRule>
  </conditionalFormatting>
  <conditionalFormatting sqref="BB15">
    <cfRule type="cellIs" dxfId="3020" priority="4141" operator="between">
      <formula>0.9</formula>
      <formula>1</formula>
    </cfRule>
    <cfRule type="cellIs" dxfId="3019" priority="4142" operator="between">
      <formula>0.7</formula>
      <formula>0.89</formula>
    </cfRule>
    <cfRule type="cellIs" dxfId="3018" priority="4143" operator="between">
      <formula>0</formula>
      <formula>0.69</formula>
    </cfRule>
  </conditionalFormatting>
  <conditionalFormatting sqref="BH15">
    <cfRule type="cellIs" dxfId="3017" priority="4138" operator="between">
      <formula>0.9</formula>
      <formula>1</formula>
    </cfRule>
    <cfRule type="cellIs" dxfId="3016" priority="4139" operator="between">
      <formula>0.7</formula>
      <formula>0.89</formula>
    </cfRule>
    <cfRule type="cellIs" dxfId="3015" priority="4140" operator="between">
      <formula>0</formula>
      <formula>0.69</formula>
    </cfRule>
  </conditionalFormatting>
  <conditionalFormatting sqref="BI15">
    <cfRule type="cellIs" dxfId="3014" priority="4135" operator="between">
      <formula>0.9</formula>
      <formula>1</formula>
    </cfRule>
    <cfRule type="cellIs" dxfId="3013" priority="4136" operator="between">
      <formula>0.7</formula>
      <formula>0.89</formula>
    </cfRule>
    <cfRule type="cellIs" dxfId="3012" priority="4137" operator="between">
      <formula>0</formula>
      <formula>0.69</formula>
    </cfRule>
  </conditionalFormatting>
  <conditionalFormatting sqref="BO15">
    <cfRule type="cellIs" dxfId="3011" priority="4132" operator="between">
      <formula>0.9</formula>
      <formula>1</formula>
    </cfRule>
    <cfRule type="cellIs" dxfId="3010" priority="4133" operator="between">
      <formula>0.7</formula>
      <formula>0.89</formula>
    </cfRule>
    <cfRule type="cellIs" dxfId="3009" priority="4134" operator="between">
      <formula>0</formula>
      <formula>0.69</formula>
    </cfRule>
  </conditionalFormatting>
  <conditionalFormatting sqref="BP15">
    <cfRule type="cellIs" dxfId="3008" priority="4129" operator="between">
      <formula>0.9</formula>
      <formula>1</formula>
    </cfRule>
    <cfRule type="cellIs" dxfId="3007" priority="4130" operator="between">
      <formula>0.7</formula>
      <formula>0.89</formula>
    </cfRule>
    <cfRule type="cellIs" dxfId="3006" priority="4131" operator="between">
      <formula>0</formula>
      <formula>0.69</formula>
    </cfRule>
  </conditionalFormatting>
  <conditionalFormatting sqref="AT15">
    <cfRule type="cellIs" dxfId="3005" priority="4126" operator="between">
      <formula>0.9</formula>
      <formula>1</formula>
    </cfRule>
    <cfRule type="cellIs" dxfId="3004" priority="4127" operator="between">
      <formula>0.7</formula>
      <formula>0.89</formula>
    </cfRule>
    <cfRule type="cellIs" dxfId="3003" priority="4128" operator="between">
      <formula>0</formula>
      <formula>0.69</formula>
    </cfRule>
  </conditionalFormatting>
  <conditionalFormatting sqref="AU15">
    <cfRule type="cellIs" dxfId="3002" priority="4123" operator="between">
      <formula>0.9</formula>
      <formula>1</formula>
    </cfRule>
    <cfRule type="cellIs" dxfId="3001" priority="4124" operator="between">
      <formula>0.7</formula>
      <formula>0.89</formula>
    </cfRule>
    <cfRule type="cellIs" dxfId="3000" priority="4125" operator="between">
      <formula>0</formula>
      <formula>0.69</formula>
    </cfRule>
  </conditionalFormatting>
  <conditionalFormatting sqref="AT16">
    <cfRule type="cellIs" dxfId="2999" priority="4120" operator="between">
      <formula>0.9</formula>
      <formula>1</formula>
    </cfRule>
    <cfRule type="cellIs" dxfId="2998" priority="4121" operator="between">
      <formula>0.7</formula>
      <formula>0.89</formula>
    </cfRule>
    <cfRule type="cellIs" dxfId="2997" priority="4122" operator="between">
      <formula>0</formula>
      <formula>0.69</formula>
    </cfRule>
  </conditionalFormatting>
  <conditionalFormatting sqref="AU16">
    <cfRule type="cellIs" dxfId="2996" priority="4117" operator="between">
      <formula>0.9</formula>
      <formula>1</formula>
    </cfRule>
    <cfRule type="cellIs" dxfId="2995" priority="4118" operator="between">
      <formula>0.7</formula>
      <formula>0.89</formula>
    </cfRule>
    <cfRule type="cellIs" dxfId="2994" priority="4119" operator="between">
      <formula>0</formula>
      <formula>0.69</formula>
    </cfRule>
  </conditionalFormatting>
  <conditionalFormatting sqref="BA16">
    <cfRule type="cellIs" dxfId="2993" priority="4114" operator="between">
      <formula>0.9</formula>
      <formula>1</formula>
    </cfRule>
    <cfRule type="cellIs" dxfId="2992" priority="4115" operator="between">
      <formula>0.7</formula>
      <formula>0.89</formula>
    </cfRule>
    <cfRule type="cellIs" dxfId="2991" priority="4116" operator="between">
      <formula>0</formula>
      <formula>0.69</formula>
    </cfRule>
  </conditionalFormatting>
  <conditionalFormatting sqref="BB16">
    <cfRule type="cellIs" dxfId="2990" priority="4111" operator="between">
      <formula>0.9</formula>
      <formula>1</formula>
    </cfRule>
    <cfRule type="cellIs" dxfId="2989" priority="4112" operator="between">
      <formula>0.7</formula>
      <formula>0.89</formula>
    </cfRule>
    <cfRule type="cellIs" dxfId="2988" priority="4113" operator="between">
      <formula>0</formula>
      <formula>0.69</formula>
    </cfRule>
  </conditionalFormatting>
  <conditionalFormatting sqref="BI16">
    <cfRule type="cellIs" dxfId="2987" priority="4105" operator="between">
      <formula>0.9</formula>
      <formula>1</formula>
    </cfRule>
    <cfRule type="cellIs" dxfId="2986" priority="4106" operator="between">
      <formula>0.7</formula>
      <formula>0.89</formula>
    </cfRule>
    <cfRule type="cellIs" dxfId="2985" priority="4107" operator="between">
      <formula>0</formula>
      <formula>0.69</formula>
    </cfRule>
  </conditionalFormatting>
  <conditionalFormatting sqref="BP16">
    <cfRule type="cellIs" dxfId="2984" priority="4099" operator="between">
      <formula>0.9</formula>
      <formula>1</formula>
    </cfRule>
    <cfRule type="cellIs" dxfId="2983" priority="4100" operator="between">
      <formula>0.7</formula>
      <formula>0.89</formula>
    </cfRule>
    <cfRule type="cellIs" dxfId="2982" priority="4101" operator="between">
      <formula>0</formula>
      <formula>0.69</formula>
    </cfRule>
  </conditionalFormatting>
  <conditionalFormatting sqref="BO17">
    <cfRule type="cellIs" dxfId="2981" priority="4096" operator="between">
      <formula>0.9</formula>
      <formula>1</formula>
    </cfRule>
    <cfRule type="cellIs" dxfId="2980" priority="4097" operator="between">
      <formula>0.7</formula>
      <formula>0.89</formula>
    </cfRule>
    <cfRule type="cellIs" dxfId="2979" priority="4098" operator="between">
      <formula>0</formula>
      <formula>0.69</formula>
    </cfRule>
  </conditionalFormatting>
  <conditionalFormatting sqref="BP17">
    <cfRule type="cellIs" dxfId="2978" priority="4093" operator="between">
      <formula>0.9</formula>
      <formula>1</formula>
    </cfRule>
    <cfRule type="cellIs" dxfId="2977" priority="4094" operator="between">
      <formula>0.7</formula>
      <formula>0.89</formula>
    </cfRule>
    <cfRule type="cellIs" dxfId="2976" priority="4095" operator="between">
      <formula>0</formula>
      <formula>0.69</formula>
    </cfRule>
  </conditionalFormatting>
  <conditionalFormatting sqref="BH17">
    <cfRule type="cellIs" dxfId="2975" priority="4090" operator="between">
      <formula>0.9</formula>
      <formula>1</formula>
    </cfRule>
    <cfRule type="cellIs" dxfId="2974" priority="4091" operator="between">
      <formula>0.7</formula>
      <formula>0.89</formula>
    </cfRule>
    <cfRule type="cellIs" dxfId="2973" priority="4092" operator="between">
      <formula>0</formula>
      <formula>0.69</formula>
    </cfRule>
  </conditionalFormatting>
  <conditionalFormatting sqref="BI17">
    <cfRule type="cellIs" dxfId="2972" priority="4087" operator="between">
      <formula>0.9</formula>
      <formula>1</formula>
    </cfRule>
    <cfRule type="cellIs" dxfId="2971" priority="4088" operator="between">
      <formula>0.7</formula>
      <formula>0.89</formula>
    </cfRule>
    <cfRule type="cellIs" dxfId="2970" priority="4089" operator="between">
      <formula>0</formula>
      <formula>0.69</formula>
    </cfRule>
  </conditionalFormatting>
  <conditionalFormatting sqref="BA17">
    <cfRule type="cellIs" dxfId="2969" priority="4084" operator="between">
      <formula>0.9</formula>
      <formula>1</formula>
    </cfRule>
    <cfRule type="cellIs" dxfId="2968" priority="4085" operator="between">
      <formula>0.7</formula>
      <formula>0.89</formula>
    </cfRule>
    <cfRule type="cellIs" dxfId="2967" priority="4086" operator="between">
      <formula>0</formula>
      <formula>0.69</formula>
    </cfRule>
  </conditionalFormatting>
  <conditionalFormatting sqref="BB17">
    <cfRule type="cellIs" dxfId="2966" priority="4081" operator="between">
      <formula>0.9</formula>
      <formula>1</formula>
    </cfRule>
    <cfRule type="cellIs" dxfId="2965" priority="4082" operator="between">
      <formula>0.7</formula>
      <formula>0.89</formula>
    </cfRule>
    <cfRule type="cellIs" dxfId="2964" priority="4083" operator="between">
      <formula>0</formula>
      <formula>0.69</formula>
    </cfRule>
  </conditionalFormatting>
  <conditionalFormatting sqref="AT17">
    <cfRule type="cellIs" dxfId="2963" priority="4078" operator="between">
      <formula>0.9</formula>
      <formula>1</formula>
    </cfRule>
    <cfRule type="cellIs" dxfId="2962" priority="4079" operator="between">
      <formula>0.7</formula>
      <formula>0.89</formula>
    </cfRule>
    <cfRule type="cellIs" dxfId="2961" priority="4080" operator="between">
      <formula>0</formula>
      <formula>0.69</formula>
    </cfRule>
  </conditionalFormatting>
  <conditionalFormatting sqref="AU17">
    <cfRule type="cellIs" dxfId="2960" priority="4075" operator="between">
      <formula>0.9</formula>
      <formula>1</formula>
    </cfRule>
    <cfRule type="cellIs" dxfId="2959" priority="4076" operator="between">
      <formula>0.7</formula>
      <formula>0.89</formula>
    </cfRule>
    <cfRule type="cellIs" dxfId="2958" priority="4077" operator="between">
      <formula>0</formula>
      <formula>0.69</formula>
    </cfRule>
  </conditionalFormatting>
  <conditionalFormatting sqref="AT18">
    <cfRule type="cellIs" dxfId="2957" priority="4072" operator="between">
      <formula>0.9</formula>
      <formula>1</formula>
    </cfRule>
    <cfRule type="cellIs" dxfId="2956" priority="4073" operator="between">
      <formula>0.7</formula>
      <formula>0.89</formula>
    </cfRule>
    <cfRule type="cellIs" dxfId="2955" priority="4074" operator="between">
      <formula>0</formula>
      <formula>0.69</formula>
    </cfRule>
  </conditionalFormatting>
  <conditionalFormatting sqref="AU18">
    <cfRule type="cellIs" dxfId="2954" priority="4069" operator="between">
      <formula>0.9</formula>
      <formula>1</formula>
    </cfRule>
    <cfRule type="cellIs" dxfId="2953" priority="4070" operator="between">
      <formula>0.7</formula>
      <formula>0.89</formula>
    </cfRule>
    <cfRule type="cellIs" dxfId="2952" priority="4071" operator="between">
      <formula>0</formula>
      <formula>0.69</formula>
    </cfRule>
  </conditionalFormatting>
  <conditionalFormatting sqref="BA18">
    <cfRule type="cellIs" dxfId="2951" priority="4066" operator="between">
      <formula>0.9</formula>
      <formula>1</formula>
    </cfRule>
    <cfRule type="cellIs" dxfId="2950" priority="4067" operator="between">
      <formula>0.7</formula>
      <formula>0.89</formula>
    </cfRule>
    <cfRule type="cellIs" dxfId="2949" priority="4068" operator="between">
      <formula>0</formula>
      <formula>0.69</formula>
    </cfRule>
  </conditionalFormatting>
  <conditionalFormatting sqref="BB18">
    <cfRule type="cellIs" dxfId="2948" priority="4063" operator="between">
      <formula>0.9</formula>
      <formula>1</formula>
    </cfRule>
    <cfRule type="cellIs" dxfId="2947" priority="4064" operator="between">
      <formula>0.7</formula>
      <formula>0.89</formula>
    </cfRule>
    <cfRule type="cellIs" dxfId="2946" priority="4065" operator="between">
      <formula>0</formula>
      <formula>0.69</formula>
    </cfRule>
  </conditionalFormatting>
  <conditionalFormatting sqref="BH18">
    <cfRule type="cellIs" dxfId="2945" priority="4060" operator="between">
      <formula>0.9</formula>
      <formula>1</formula>
    </cfRule>
    <cfRule type="cellIs" dxfId="2944" priority="4061" operator="between">
      <formula>0.7</formula>
      <formula>0.89</formula>
    </cfRule>
    <cfRule type="cellIs" dxfId="2943" priority="4062" operator="between">
      <formula>0</formula>
      <formula>0.69</formula>
    </cfRule>
  </conditionalFormatting>
  <conditionalFormatting sqref="BI18">
    <cfRule type="cellIs" dxfId="2942" priority="4057" operator="between">
      <formula>0.9</formula>
      <formula>1</formula>
    </cfRule>
    <cfRule type="cellIs" dxfId="2941" priority="4058" operator="between">
      <formula>0.7</formula>
      <formula>0.89</formula>
    </cfRule>
    <cfRule type="cellIs" dxfId="2940" priority="4059" operator="between">
      <formula>0</formula>
      <formula>0.69</formula>
    </cfRule>
  </conditionalFormatting>
  <conditionalFormatting sqref="BO18">
    <cfRule type="cellIs" dxfId="2939" priority="4054" operator="between">
      <formula>0.9</formula>
      <formula>1</formula>
    </cfRule>
    <cfRule type="cellIs" dxfId="2938" priority="4055" operator="between">
      <formula>0.7</formula>
      <formula>0.89</formula>
    </cfRule>
    <cfRule type="cellIs" dxfId="2937" priority="4056" operator="between">
      <formula>0</formula>
      <formula>0.69</formula>
    </cfRule>
  </conditionalFormatting>
  <conditionalFormatting sqref="BP18">
    <cfRule type="cellIs" dxfId="2936" priority="4051" operator="between">
      <formula>0.9</formula>
      <formula>1</formula>
    </cfRule>
    <cfRule type="cellIs" dxfId="2935" priority="4052" operator="between">
      <formula>0.7</formula>
      <formula>0.89</formula>
    </cfRule>
    <cfRule type="cellIs" dxfId="2934" priority="4053" operator="between">
      <formula>0</formula>
      <formula>0.69</formula>
    </cfRule>
  </conditionalFormatting>
  <conditionalFormatting sqref="BO19">
    <cfRule type="cellIs" dxfId="2933" priority="4048" operator="between">
      <formula>0.9</formula>
      <formula>1</formula>
    </cfRule>
    <cfRule type="cellIs" dxfId="2932" priority="4049" operator="between">
      <formula>0.7</formula>
      <formula>0.89</formula>
    </cfRule>
    <cfRule type="cellIs" dxfId="2931" priority="4050" operator="between">
      <formula>0</formula>
      <formula>0.69</formula>
    </cfRule>
  </conditionalFormatting>
  <conditionalFormatting sqref="BP19">
    <cfRule type="cellIs" dxfId="2930" priority="4045" operator="between">
      <formula>0.9</formula>
      <formula>1</formula>
    </cfRule>
    <cfRule type="cellIs" dxfId="2929" priority="4046" operator="between">
      <formula>0.7</formula>
      <formula>0.89</formula>
    </cfRule>
    <cfRule type="cellIs" dxfId="2928" priority="4047" operator="between">
      <formula>0</formula>
      <formula>0.69</formula>
    </cfRule>
  </conditionalFormatting>
  <conditionalFormatting sqref="BH19">
    <cfRule type="cellIs" dxfId="2927" priority="4042" operator="between">
      <formula>0.9</formula>
      <formula>1</formula>
    </cfRule>
    <cfRule type="cellIs" dxfId="2926" priority="4043" operator="between">
      <formula>0.7</formula>
      <formula>0.89</formula>
    </cfRule>
    <cfRule type="cellIs" dxfId="2925" priority="4044" operator="between">
      <formula>0</formula>
      <formula>0.69</formula>
    </cfRule>
  </conditionalFormatting>
  <conditionalFormatting sqref="BI19">
    <cfRule type="cellIs" dxfId="2924" priority="4039" operator="between">
      <formula>0.9</formula>
      <formula>1</formula>
    </cfRule>
    <cfRule type="cellIs" dxfId="2923" priority="4040" operator="between">
      <formula>0.7</formula>
      <formula>0.89</formula>
    </cfRule>
    <cfRule type="cellIs" dxfId="2922" priority="4041" operator="between">
      <formula>0</formula>
      <formula>0.69</formula>
    </cfRule>
  </conditionalFormatting>
  <conditionalFormatting sqref="BA19">
    <cfRule type="cellIs" dxfId="2921" priority="4036" operator="between">
      <formula>0.9</formula>
      <formula>1</formula>
    </cfRule>
    <cfRule type="cellIs" dxfId="2920" priority="4037" operator="between">
      <formula>0.7</formula>
      <formula>0.89</formula>
    </cfRule>
    <cfRule type="cellIs" dxfId="2919" priority="4038" operator="between">
      <formula>0</formula>
      <formula>0.69</formula>
    </cfRule>
  </conditionalFormatting>
  <conditionalFormatting sqref="BB19">
    <cfRule type="cellIs" dxfId="2918" priority="4033" operator="between">
      <formula>0.9</formula>
      <formula>1</formula>
    </cfRule>
    <cfRule type="cellIs" dxfId="2917" priority="4034" operator="between">
      <formula>0.7</formula>
      <formula>0.89</formula>
    </cfRule>
    <cfRule type="cellIs" dxfId="2916" priority="4035" operator="between">
      <formula>0</formula>
      <formula>0.69</formula>
    </cfRule>
  </conditionalFormatting>
  <conditionalFormatting sqref="AT19">
    <cfRule type="cellIs" dxfId="2915" priority="4030" operator="between">
      <formula>0.9</formula>
      <formula>1</formula>
    </cfRule>
    <cfRule type="cellIs" dxfId="2914" priority="4031" operator="between">
      <formula>0.7</formula>
      <formula>0.89</formula>
    </cfRule>
    <cfRule type="cellIs" dxfId="2913" priority="4032" operator="between">
      <formula>0</formula>
      <formula>0.69</formula>
    </cfRule>
  </conditionalFormatting>
  <conditionalFormatting sqref="AU19">
    <cfRule type="cellIs" dxfId="2912" priority="4027" operator="between">
      <formula>0.9</formula>
      <formula>1</formula>
    </cfRule>
    <cfRule type="cellIs" dxfId="2911" priority="4028" operator="between">
      <formula>0.7</formula>
      <formula>0.89</formula>
    </cfRule>
    <cfRule type="cellIs" dxfId="2910" priority="4029" operator="between">
      <formula>0</formula>
      <formula>0.69</formula>
    </cfRule>
  </conditionalFormatting>
  <conditionalFormatting sqref="AT20">
    <cfRule type="cellIs" dxfId="2909" priority="4024" operator="between">
      <formula>0.9</formula>
      <formula>1</formula>
    </cfRule>
    <cfRule type="cellIs" dxfId="2908" priority="4025" operator="between">
      <formula>0.7</formula>
      <formula>0.89</formula>
    </cfRule>
    <cfRule type="cellIs" dxfId="2907" priority="4026" operator="between">
      <formula>0</formula>
      <formula>0.69</formula>
    </cfRule>
  </conditionalFormatting>
  <conditionalFormatting sqref="AU20">
    <cfRule type="cellIs" dxfId="2906" priority="4021" operator="between">
      <formula>0.9</formula>
      <formula>1</formula>
    </cfRule>
    <cfRule type="cellIs" dxfId="2905" priority="4022" operator="between">
      <formula>0.7</formula>
      <formula>0.89</formula>
    </cfRule>
    <cfRule type="cellIs" dxfId="2904" priority="4023" operator="between">
      <formula>0</formula>
      <formula>0.69</formula>
    </cfRule>
  </conditionalFormatting>
  <conditionalFormatting sqref="BP20">
    <cfRule type="cellIs" dxfId="2903" priority="4015" operator="between">
      <formula>0.9</formula>
      <formula>1</formula>
    </cfRule>
    <cfRule type="cellIs" dxfId="2902" priority="4016" operator="between">
      <formula>0.7</formula>
      <formula>0.89</formula>
    </cfRule>
    <cfRule type="cellIs" dxfId="2901" priority="4017" operator="between">
      <formula>0</formula>
      <formula>0.69</formula>
    </cfRule>
  </conditionalFormatting>
  <conditionalFormatting sqref="BB20">
    <cfRule type="cellIs" dxfId="2900" priority="4009" operator="between">
      <formula>0.9</formula>
      <formula>1</formula>
    </cfRule>
    <cfRule type="cellIs" dxfId="2899" priority="4010" operator="between">
      <formula>0.7</formula>
      <formula>0.89</formula>
    </cfRule>
    <cfRule type="cellIs" dxfId="2898" priority="4011" operator="between">
      <formula>0</formula>
      <formula>0.69</formula>
    </cfRule>
  </conditionalFormatting>
  <conditionalFormatting sqref="BI20">
    <cfRule type="cellIs" dxfId="2897" priority="4003" operator="between">
      <formula>0.9</formula>
      <formula>1</formula>
    </cfRule>
    <cfRule type="cellIs" dxfId="2896" priority="4004" operator="between">
      <formula>0.7</formula>
      <formula>0.89</formula>
    </cfRule>
    <cfRule type="cellIs" dxfId="2895" priority="4005" operator="between">
      <formula>0</formula>
      <formula>0.69</formula>
    </cfRule>
  </conditionalFormatting>
  <conditionalFormatting sqref="AT21">
    <cfRule type="cellIs" dxfId="2894" priority="4000" operator="between">
      <formula>0.9</formula>
      <formula>1</formula>
    </cfRule>
    <cfRule type="cellIs" dxfId="2893" priority="4001" operator="between">
      <formula>0.7</formula>
      <formula>0.89</formula>
    </cfRule>
    <cfRule type="cellIs" dxfId="2892" priority="4002" operator="between">
      <formula>0</formula>
      <formula>0.69</formula>
    </cfRule>
  </conditionalFormatting>
  <conditionalFormatting sqref="AU21">
    <cfRule type="cellIs" dxfId="2891" priority="3997" operator="between">
      <formula>0.9</formula>
      <formula>1</formula>
    </cfRule>
    <cfRule type="cellIs" dxfId="2890" priority="3998" operator="between">
      <formula>0.7</formula>
      <formula>0.89</formula>
    </cfRule>
    <cfRule type="cellIs" dxfId="2889" priority="3999" operator="between">
      <formula>0</formula>
      <formula>0.69</formula>
    </cfRule>
  </conditionalFormatting>
  <conditionalFormatting sqref="BB21">
    <cfRule type="cellIs" dxfId="2888" priority="3991" operator="between">
      <formula>0.9</formula>
      <formula>1</formula>
    </cfRule>
    <cfRule type="cellIs" dxfId="2887" priority="3992" operator="between">
      <formula>0.7</formula>
      <formula>0.89</formula>
    </cfRule>
    <cfRule type="cellIs" dxfId="2886" priority="3993" operator="between">
      <formula>0</formula>
      <formula>0.69</formula>
    </cfRule>
  </conditionalFormatting>
  <conditionalFormatting sqref="BI21">
    <cfRule type="cellIs" dxfId="2885" priority="3985" operator="between">
      <formula>0.9</formula>
      <formula>1</formula>
    </cfRule>
    <cfRule type="cellIs" dxfId="2884" priority="3986" operator="between">
      <formula>0.7</formula>
      <formula>0.89</formula>
    </cfRule>
    <cfRule type="cellIs" dxfId="2883" priority="3987" operator="between">
      <formula>0</formula>
      <formula>0.69</formula>
    </cfRule>
  </conditionalFormatting>
  <conditionalFormatting sqref="BP21">
    <cfRule type="cellIs" dxfId="2882" priority="3979" operator="between">
      <formula>0.9</formula>
      <formula>1</formula>
    </cfRule>
    <cfRule type="cellIs" dxfId="2881" priority="3980" operator="between">
      <formula>0.7</formula>
      <formula>0.89</formula>
    </cfRule>
    <cfRule type="cellIs" dxfId="2880" priority="3981" operator="between">
      <formula>0</formula>
      <formula>0.69</formula>
    </cfRule>
  </conditionalFormatting>
  <conditionalFormatting sqref="BA20">
    <cfRule type="cellIs" dxfId="2879" priority="3976" operator="between">
      <formula>0.9</formula>
      <formula>1</formula>
    </cfRule>
    <cfRule type="cellIs" dxfId="2878" priority="3977" operator="between">
      <formula>0.7</formula>
      <formula>0.89</formula>
    </cfRule>
    <cfRule type="cellIs" dxfId="2877" priority="3978" operator="between">
      <formula>0</formula>
      <formula>0.69</formula>
    </cfRule>
  </conditionalFormatting>
  <conditionalFormatting sqref="BH20">
    <cfRule type="cellIs" dxfId="2876" priority="3973" operator="between">
      <formula>0.9</formula>
      <formula>1</formula>
    </cfRule>
    <cfRule type="cellIs" dxfId="2875" priority="3974" operator="between">
      <formula>0.7</formula>
      <formula>0.89</formula>
    </cfRule>
    <cfRule type="cellIs" dxfId="2874" priority="3975" operator="between">
      <formula>0</formula>
      <formula>0.69</formula>
    </cfRule>
  </conditionalFormatting>
  <conditionalFormatting sqref="BO20">
    <cfRule type="cellIs" dxfId="2873" priority="3970" operator="between">
      <formula>0.9</formula>
      <formula>1</formula>
    </cfRule>
    <cfRule type="cellIs" dxfId="2872" priority="3971" operator="between">
      <formula>0.7</formula>
      <formula>0.89</formula>
    </cfRule>
    <cfRule type="cellIs" dxfId="2871" priority="3972" operator="between">
      <formula>0</formula>
      <formula>0.69</formula>
    </cfRule>
  </conditionalFormatting>
  <conditionalFormatting sqref="AT22">
    <cfRule type="cellIs" dxfId="2870" priority="3967" operator="between">
      <formula>0.9</formula>
      <formula>1</formula>
    </cfRule>
    <cfRule type="cellIs" dxfId="2869" priority="3968" operator="between">
      <formula>0.7</formula>
      <formula>0.89</formula>
    </cfRule>
    <cfRule type="cellIs" dxfId="2868" priority="3969" operator="between">
      <formula>0</formula>
      <formula>0.69</formula>
    </cfRule>
  </conditionalFormatting>
  <conditionalFormatting sqref="AU22">
    <cfRule type="cellIs" dxfId="2867" priority="3964" operator="between">
      <formula>0.9</formula>
      <formula>1</formula>
    </cfRule>
    <cfRule type="cellIs" dxfId="2866" priority="3965" operator="between">
      <formula>0.7</formula>
      <formula>0.89</formula>
    </cfRule>
    <cfRule type="cellIs" dxfId="2865" priority="3966" operator="between">
      <formula>0</formula>
      <formula>0.69</formula>
    </cfRule>
  </conditionalFormatting>
  <conditionalFormatting sqref="BA21">
    <cfRule type="cellIs" dxfId="2864" priority="3961" operator="between">
      <formula>0.9</formula>
      <formula>1</formula>
    </cfRule>
    <cfRule type="cellIs" dxfId="2863" priority="3962" operator="between">
      <formula>0.7</formula>
      <formula>0.89</formula>
    </cfRule>
    <cfRule type="cellIs" dxfId="2862" priority="3963" operator="between">
      <formula>0</formula>
      <formula>0.69</formula>
    </cfRule>
  </conditionalFormatting>
  <conditionalFormatting sqref="BH21">
    <cfRule type="cellIs" dxfId="2861" priority="3958" operator="between">
      <formula>0.9</formula>
      <formula>1</formula>
    </cfRule>
    <cfRule type="cellIs" dxfId="2860" priority="3959" operator="between">
      <formula>0.7</formula>
      <formula>0.89</formula>
    </cfRule>
    <cfRule type="cellIs" dxfId="2859" priority="3960" operator="between">
      <formula>0</formula>
      <formula>0.69</formula>
    </cfRule>
  </conditionalFormatting>
  <conditionalFormatting sqref="BO21">
    <cfRule type="cellIs" dxfId="2858" priority="3955" operator="between">
      <formula>0.9</formula>
      <formula>1</formula>
    </cfRule>
    <cfRule type="cellIs" dxfId="2857" priority="3956" operator="between">
      <formula>0.7</formula>
      <formula>0.89</formula>
    </cfRule>
    <cfRule type="cellIs" dxfId="2856" priority="3957" operator="between">
      <formula>0</formula>
      <formula>0.69</formula>
    </cfRule>
  </conditionalFormatting>
  <conditionalFormatting sqref="BA22">
    <cfRule type="cellIs" dxfId="2855" priority="3952" operator="between">
      <formula>0.9</formula>
      <formula>1</formula>
    </cfRule>
    <cfRule type="cellIs" dxfId="2854" priority="3953" operator="between">
      <formula>0.7</formula>
      <formula>0.89</formula>
    </cfRule>
    <cfRule type="cellIs" dxfId="2853" priority="3954" operator="between">
      <formula>0</formula>
      <formula>0.69</formula>
    </cfRule>
  </conditionalFormatting>
  <conditionalFormatting sqref="BB22">
    <cfRule type="cellIs" dxfId="2852" priority="3949" operator="between">
      <formula>0.9</formula>
      <formula>1</formula>
    </cfRule>
    <cfRule type="cellIs" dxfId="2851" priority="3950" operator="between">
      <formula>0.7</formula>
      <formula>0.89</formula>
    </cfRule>
    <cfRule type="cellIs" dxfId="2850" priority="3951" operator="between">
      <formula>0</formula>
      <formula>0.69</formula>
    </cfRule>
  </conditionalFormatting>
  <conditionalFormatting sqref="BH22">
    <cfRule type="cellIs" dxfId="2849" priority="3946" operator="between">
      <formula>0.9</formula>
      <formula>1</formula>
    </cfRule>
    <cfRule type="cellIs" dxfId="2848" priority="3947" operator="between">
      <formula>0.7</formula>
      <formula>0.89</formula>
    </cfRule>
    <cfRule type="cellIs" dxfId="2847" priority="3948" operator="between">
      <formula>0</formula>
      <formula>0.69</formula>
    </cfRule>
  </conditionalFormatting>
  <conditionalFormatting sqref="BI22">
    <cfRule type="cellIs" dxfId="2846" priority="3943" operator="between">
      <formula>0.9</formula>
      <formula>1</formula>
    </cfRule>
    <cfRule type="cellIs" dxfId="2845" priority="3944" operator="between">
      <formula>0.7</formula>
      <formula>0.89</formula>
    </cfRule>
    <cfRule type="cellIs" dxfId="2844" priority="3945" operator="between">
      <formula>0</formula>
      <formula>0.69</formula>
    </cfRule>
  </conditionalFormatting>
  <conditionalFormatting sqref="BO22">
    <cfRule type="cellIs" dxfId="2843" priority="3940" operator="between">
      <formula>0.9</formula>
      <formula>1</formula>
    </cfRule>
    <cfRule type="cellIs" dxfId="2842" priority="3941" operator="between">
      <formula>0.7</formula>
      <formula>0.89</formula>
    </cfRule>
    <cfRule type="cellIs" dxfId="2841" priority="3942" operator="between">
      <formula>0</formula>
      <formula>0.69</formula>
    </cfRule>
  </conditionalFormatting>
  <conditionalFormatting sqref="BP22">
    <cfRule type="cellIs" dxfId="2840" priority="3937" operator="between">
      <formula>0.9</formula>
      <formula>1</formula>
    </cfRule>
    <cfRule type="cellIs" dxfId="2839" priority="3938" operator="between">
      <formula>0.7</formula>
      <formula>0.89</formula>
    </cfRule>
    <cfRule type="cellIs" dxfId="2838" priority="3939" operator="between">
      <formula>0</formula>
      <formula>0.69</formula>
    </cfRule>
  </conditionalFormatting>
  <conditionalFormatting sqref="AT23">
    <cfRule type="cellIs" dxfId="2837" priority="3934" operator="between">
      <formula>0.9</formula>
      <formula>1</formula>
    </cfRule>
    <cfRule type="cellIs" dxfId="2836" priority="3935" operator="between">
      <formula>0.7</formula>
      <formula>0.89</formula>
    </cfRule>
    <cfRule type="cellIs" dxfId="2835" priority="3936" operator="between">
      <formula>0</formula>
      <formula>0.69</formula>
    </cfRule>
  </conditionalFormatting>
  <conditionalFormatting sqref="AU23">
    <cfRule type="cellIs" dxfId="2834" priority="3928" operator="between">
      <formula>0.9</formula>
      <formula>1</formula>
    </cfRule>
    <cfRule type="cellIs" dxfId="2833" priority="3929" operator="between">
      <formula>0.7</formula>
      <formula>0.89</formula>
    </cfRule>
    <cfRule type="cellIs" dxfId="2832" priority="3930" operator="between">
      <formula>0</formula>
      <formula>0.69</formula>
    </cfRule>
  </conditionalFormatting>
  <conditionalFormatting sqref="BA23">
    <cfRule type="cellIs" dxfId="2831" priority="3925" operator="between">
      <formula>0.9</formula>
      <formula>1</formula>
    </cfRule>
    <cfRule type="cellIs" dxfId="2830" priority="3926" operator="between">
      <formula>0.7</formula>
      <formula>0.89</formula>
    </cfRule>
    <cfRule type="cellIs" dxfId="2829" priority="3927" operator="between">
      <formula>0</formula>
      <formula>0.69</formula>
    </cfRule>
  </conditionalFormatting>
  <conditionalFormatting sqref="BB23">
    <cfRule type="cellIs" dxfId="2828" priority="3922" operator="between">
      <formula>0.9</formula>
      <formula>1</formula>
    </cfRule>
    <cfRule type="cellIs" dxfId="2827" priority="3923" operator="between">
      <formula>0.7</formula>
      <formula>0.89</formula>
    </cfRule>
    <cfRule type="cellIs" dxfId="2826" priority="3924" operator="between">
      <formula>0</formula>
      <formula>0.69</formula>
    </cfRule>
  </conditionalFormatting>
  <conditionalFormatting sqref="BH23">
    <cfRule type="cellIs" dxfId="2825" priority="3919" operator="between">
      <formula>0.9</formula>
      <formula>1</formula>
    </cfRule>
    <cfRule type="cellIs" dxfId="2824" priority="3920" operator="between">
      <formula>0.7</formula>
      <formula>0.89</formula>
    </cfRule>
    <cfRule type="cellIs" dxfId="2823" priority="3921" operator="between">
      <formula>0</formula>
      <formula>0.69</formula>
    </cfRule>
  </conditionalFormatting>
  <conditionalFormatting sqref="BI23">
    <cfRule type="cellIs" dxfId="2822" priority="3916" operator="between">
      <formula>0.9</formula>
      <formula>1</formula>
    </cfRule>
    <cfRule type="cellIs" dxfId="2821" priority="3917" operator="between">
      <formula>0.7</formula>
      <formula>0.89</formula>
    </cfRule>
    <cfRule type="cellIs" dxfId="2820" priority="3918" operator="between">
      <formula>0</formula>
      <formula>0.69</formula>
    </cfRule>
  </conditionalFormatting>
  <conditionalFormatting sqref="BO23">
    <cfRule type="cellIs" dxfId="2819" priority="3913" operator="between">
      <formula>0.9</formula>
      <formula>1</formula>
    </cfRule>
    <cfRule type="cellIs" dxfId="2818" priority="3914" operator="between">
      <formula>0.7</formula>
      <formula>0.89</formula>
    </cfRule>
    <cfRule type="cellIs" dxfId="2817" priority="3915" operator="between">
      <formula>0</formula>
      <formula>0.69</formula>
    </cfRule>
  </conditionalFormatting>
  <conditionalFormatting sqref="BP23">
    <cfRule type="cellIs" dxfId="2816" priority="3910" operator="between">
      <formula>0.9</formula>
      <formula>1</formula>
    </cfRule>
    <cfRule type="cellIs" dxfId="2815" priority="3911" operator="between">
      <formula>0.7</formula>
      <formula>0.89</formula>
    </cfRule>
    <cfRule type="cellIs" dxfId="2814" priority="3912" operator="between">
      <formula>0</formula>
      <formula>0.69</formula>
    </cfRule>
  </conditionalFormatting>
  <conditionalFormatting sqref="BO24">
    <cfRule type="cellIs" dxfId="2813" priority="3907" operator="between">
      <formula>0.9</formula>
      <formula>1</formula>
    </cfRule>
    <cfRule type="cellIs" dxfId="2812" priority="3908" operator="between">
      <formula>0.7</formula>
      <formula>0.89</formula>
    </cfRule>
    <cfRule type="cellIs" dxfId="2811" priority="3909" operator="between">
      <formula>0</formula>
      <formula>0.69</formula>
    </cfRule>
  </conditionalFormatting>
  <conditionalFormatting sqref="BP24">
    <cfRule type="cellIs" dxfId="2810" priority="3904" operator="between">
      <formula>0.9</formula>
      <formula>1</formula>
    </cfRule>
    <cfRule type="cellIs" dxfId="2809" priority="3905" operator="between">
      <formula>0.7</formula>
      <formula>0.89</formula>
    </cfRule>
    <cfRule type="cellIs" dxfId="2808" priority="3906" operator="between">
      <formula>0</formula>
      <formula>0.69</formula>
    </cfRule>
  </conditionalFormatting>
  <conditionalFormatting sqref="BH24">
    <cfRule type="cellIs" dxfId="2807" priority="3901" operator="between">
      <formula>0.9</formula>
      <formula>1</formula>
    </cfRule>
    <cfRule type="cellIs" dxfId="2806" priority="3902" operator="between">
      <formula>0.7</formula>
      <formula>0.89</formula>
    </cfRule>
    <cfRule type="cellIs" dxfId="2805" priority="3903" operator="between">
      <formula>0</formula>
      <formula>0.69</formula>
    </cfRule>
  </conditionalFormatting>
  <conditionalFormatting sqref="BI24">
    <cfRule type="cellIs" dxfId="2804" priority="3898" operator="between">
      <formula>0.9</formula>
      <formula>1</formula>
    </cfRule>
    <cfRule type="cellIs" dxfId="2803" priority="3899" operator="between">
      <formula>0.7</formula>
      <formula>0.89</formula>
    </cfRule>
    <cfRule type="cellIs" dxfId="2802" priority="3900" operator="between">
      <formula>0</formula>
      <formula>0.69</formula>
    </cfRule>
  </conditionalFormatting>
  <conditionalFormatting sqref="BA24">
    <cfRule type="cellIs" dxfId="2801" priority="3895" operator="between">
      <formula>0.9</formula>
      <formula>1</formula>
    </cfRule>
    <cfRule type="cellIs" dxfId="2800" priority="3896" operator="between">
      <formula>0.7</formula>
      <formula>0.89</formula>
    </cfRule>
    <cfRule type="cellIs" dxfId="2799" priority="3897" operator="between">
      <formula>0</formula>
      <formula>0.69</formula>
    </cfRule>
  </conditionalFormatting>
  <conditionalFormatting sqref="BB24">
    <cfRule type="cellIs" dxfId="2798" priority="3892" operator="between">
      <formula>0.9</formula>
      <formula>1</formula>
    </cfRule>
    <cfRule type="cellIs" dxfId="2797" priority="3893" operator="between">
      <formula>0.7</formula>
      <formula>0.89</formula>
    </cfRule>
    <cfRule type="cellIs" dxfId="2796" priority="3894" operator="between">
      <formula>0</formula>
      <formula>0.69</formula>
    </cfRule>
  </conditionalFormatting>
  <conditionalFormatting sqref="AT24">
    <cfRule type="cellIs" dxfId="2795" priority="3889" operator="between">
      <formula>0.9</formula>
      <formula>1</formula>
    </cfRule>
    <cfRule type="cellIs" dxfId="2794" priority="3890" operator="between">
      <formula>0.7</formula>
      <formula>0.89</formula>
    </cfRule>
    <cfRule type="cellIs" dxfId="2793" priority="3891" operator="between">
      <formula>0</formula>
      <formula>0.69</formula>
    </cfRule>
  </conditionalFormatting>
  <conditionalFormatting sqref="AU24">
    <cfRule type="cellIs" dxfId="2792" priority="3886" operator="between">
      <formula>0.9</formula>
      <formula>1</formula>
    </cfRule>
    <cfRule type="cellIs" dxfId="2791" priority="3887" operator="between">
      <formula>0.7</formula>
      <formula>0.89</formula>
    </cfRule>
    <cfRule type="cellIs" dxfId="2790" priority="3888" operator="between">
      <formula>0</formula>
      <formula>0.69</formula>
    </cfRule>
  </conditionalFormatting>
  <conditionalFormatting sqref="AT25">
    <cfRule type="cellIs" dxfId="2789" priority="3883" operator="between">
      <formula>0.9</formula>
      <formula>1</formula>
    </cfRule>
    <cfRule type="cellIs" dxfId="2788" priority="3884" operator="between">
      <formula>0.7</formula>
      <formula>0.89</formula>
    </cfRule>
    <cfRule type="cellIs" dxfId="2787" priority="3885" operator="between">
      <formula>0</formula>
      <formula>0.69</formula>
    </cfRule>
  </conditionalFormatting>
  <conditionalFormatting sqref="AU25">
    <cfRule type="cellIs" dxfId="2786" priority="3880" operator="between">
      <formula>0.9</formula>
      <formula>1</formula>
    </cfRule>
    <cfRule type="cellIs" dxfId="2785" priority="3881" operator="between">
      <formula>0.7</formula>
      <formula>0.89</formula>
    </cfRule>
    <cfRule type="cellIs" dxfId="2784" priority="3882" operator="between">
      <formula>0</formula>
      <formula>0.69</formula>
    </cfRule>
  </conditionalFormatting>
  <conditionalFormatting sqref="BA25">
    <cfRule type="cellIs" dxfId="2783" priority="3877" operator="between">
      <formula>0.9</formula>
      <formula>1</formula>
    </cfRule>
    <cfRule type="cellIs" dxfId="2782" priority="3878" operator="between">
      <formula>0.7</formula>
      <formula>0.89</formula>
    </cfRule>
    <cfRule type="cellIs" dxfId="2781" priority="3879" operator="between">
      <formula>0</formula>
      <formula>0.69</formula>
    </cfRule>
  </conditionalFormatting>
  <conditionalFormatting sqref="BB25">
    <cfRule type="cellIs" dxfId="2780" priority="3874" operator="between">
      <formula>0.9</formula>
      <formula>1</formula>
    </cfRule>
    <cfRule type="cellIs" dxfId="2779" priority="3875" operator="between">
      <formula>0.7</formula>
      <formula>0.89</formula>
    </cfRule>
    <cfRule type="cellIs" dxfId="2778" priority="3876" operator="between">
      <formula>0</formula>
      <formula>0.69</formula>
    </cfRule>
  </conditionalFormatting>
  <conditionalFormatting sqref="BH25">
    <cfRule type="cellIs" dxfId="2777" priority="3871" operator="between">
      <formula>0.9</formula>
      <formula>1</formula>
    </cfRule>
    <cfRule type="cellIs" dxfId="2776" priority="3872" operator="between">
      <formula>0.7</formula>
      <formula>0.89</formula>
    </cfRule>
    <cfRule type="cellIs" dxfId="2775" priority="3873" operator="between">
      <formula>0</formula>
      <formula>0.69</formula>
    </cfRule>
  </conditionalFormatting>
  <conditionalFormatting sqref="BI25">
    <cfRule type="cellIs" dxfId="2774" priority="3868" operator="between">
      <formula>0.9</formula>
      <formula>1</formula>
    </cfRule>
    <cfRule type="cellIs" dxfId="2773" priority="3869" operator="between">
      <formula>0.7</formula>
      <formula>0.89</formula>
    </cfRule>
    <cfRule type="cellIs" dxfId="2772" priority="3870" operator="between">
      <formula>0</formula>
      <formula>0.69</formula>
    </cfRule>
  </conditionalFormatting>
  <conditionalFormatting sqref="BO25">
    <cfRule type="cellIs" dxfId="2771" priority="3865" operator="between">
      <formula>0.9</formula>
      <formula>1</formula>
    </cfRule>
    <cfRule type="cellIs" dxfId="2770" priority="3866" operator="between">
      <formula>0.7</formula>
      <formula>0.89</formula>
    </cfRule>
    <cfRule type="cellIs" dxfId="2769" priority="3867" operator="between">
      <formula>0</formula>
      <formula>0.69</formula>
    </cfRule>
  </conditionalFormatting>
  <conditionalFormatting sqref="BP25">
    <cfRule type="cellIs" dxfId="2768" priority="3862" operator="between">
      <formula>0.9</formula>
      <formula>1</formula>
    </cfRule>
    <cfRule type="cellIs" dxfId="2767" priority="3863" operator="between">
      <formula>0.7</formula>
      <formula>0.89</formula>
    </cfRule>
    <cfRule type="cellIs" dxfId="2766" priority="3864" operator="between">
      <formula>0</formula>
      <formula>0.69</formula>
    </cfRule>
  </conditionalFormatting>
  <conditionalFormatting sqref="BO26">
    <cfRule type="cellIs" dxfId="2765" priority="3859" operator="between">
      <formula>0.9</formula>
      <formula>1</formula>
    </cfRule>
    <cfRule type="cellIs" dxfId="2764" priority="3860" operator="between">
      <formula>0.7</formula>
      <formula>0.89</formula>
    </cfRule>
    <cfRule type="cellIs" dxfId="2763" priority="3861" operator="between">
      <formula>0</formula>
      <formula>0.69</formula>
    </cfRule>
  </conditionalFormatting>
  <conditionalFormatting sqref="BP26">
    <cfRule type="cellIs" dxfId="2762" priority="3856" operator="between">
      <formula>0.9</formula>
      <formula>1</formula>
    </cfRule>
    <cfRule type="cellIs" dxfId="2761" priority="3857" operator="between">
      <formula>0.7</formula>
      <formula>0.89</formula>
    </cfRule>
    <cfRule type="cellIs" dxfId="2760" priority="3858" operator="between">
      <formula>0</formula>
      <formula>0.69</formula>
    </cfRule>
  </conditionalFormatting>
  <conditionalFormatting sqref="BH26">
    <cfRule type="cellIs" dxfId="2759" priority="3853" operator="between">
      <formula>0.9</formula>
      <formula>1</formula>
    </cfRule>
    <cfRule type="cellIs" dxfId="2758" priority="3854" operator="between">
      <formula>0.7</formula>
      <formula>0.89</formula>
    </cfRule>
    <cfRule type="cellIs" dxfId="2757" priority="3855" operator="between">
      <formula>0</formula>
      <formula>0.69</formula>
    </cfRule>
  </conditionalFormatting>
  <conditionalFormatting sqref="BI26">
    <cfRule type="cellIs" dxfId="2756" priority="3850" operator="between">
      <formula>0.9</formula>
      <formula>1</formula>
    </cfRule>
    <cfRule type="cellIs" dxfId="2755" priority="3851" operator="between">
      <formula>0.7</formula>
      <formula>0.89</formula>
    </cfRule>
    <cfRule type="cellIs" dxfId="2754" priority="3852" operator="between">
      <formula>0</formula>
      <formula>0.69</formula>
    </cfRule>
  </conditionalFormatting>
  <conditionalFormatting sqref="BA26">
    <cfRule type="cellIs" dxfId="2753" priority="3847" operator="between">
      <formula>0.9</formula>
      <formula>1</formula>
    </cfRule>
    <cfRule type="cellIs" dxfId="2752" priority="3848" operator="between">
      <formula>0.7</formula>
      <formula>0.89</formula>
    </cfRule>
    <cfRule type="cellIs" dxfId="2751" priority="3849" operator="between">
      <formula>0</formula>
      <formula>0.69</formula>
    </cfRule>
  </conditionalFormatting>
  <conditionalFormatting sqref="BB26">
    <cfRule type="cellIs" dxfId="2750" priority="3844" operator="between">
      <formula>0.9</formula>
      <formula>1</formula>
    </cfRule>
    <cfRule type="cellIs" dxfId="2749" priority="3845" operator="between">
      <formula>0.7</formula>
      <formula>0.89</formula>
    </cfRule>
    <cfRule type="cellIs" dxfId="2748" priority="3846" operator="between">
      <formula>0</formula>
      <formula>0.69</formula>
    </cfRule>
  </conditionalFormatting>
  <conditionalFormatting sqref="AT26">
    <cfRule type="cellIs" dxfId="2747" priority="3841" operator="between">
      <formula>0.9</formula>
      <formula>1</formula>
    </cfRule>
    <cfRule type="cellIs" dxfId="2746" priority="3842" operator="between">
      <formula>0.7</formula>
      <formula>0.89</formula>
    </cfRule>
    <cfRule type="cellIs" dxfId="2745" priority="3843" operator="between">
      <formula>0</formula>
      <formula>0.69</formula>
    </cfRule>
  </conditionalFormatting>
  <conditionalFormatting sqref="AU26">
    <cfRule type="cellIs" dxfId="2744" priority="3838" operator="between">
      <formula>0.9</formula>
      <formula>1</formula>
    </cfRule>
    <cfRule type="cellIs" dxfId="2743" priority="3839" operator="between">
      <formula>0.7</formula>
      <formula>0.89</formula>
    </cfRule>
    <cfRule type="cellIs" dxfId="2742" priority="3840" operator="between">
      <formula>0</formula>
      <formula>0.69</formula>
    </cfRule>
  </conditionalFormatting>
  <conditionalFormatting sqref="AT27">
    <cfRule type="cellIs" dxfId="2741" priority="3835" operator="between">
      <formula>0.9</formula>
      <formula>1</formula>
    </cfRule>
    <cfRule type="cellIs" dxfId="2740" priority="3836" operator="between">
      <formula>0.7</formula>
      <formula>0.89</formula>
    </cfRule>
    <cfRule type="cellIs" dxfId="2739" priority="3837" operator="between">
      <formula>0</formula>
      <formula>0.69</formula>
    </cfRule>
  </conditionalFormatting>
  <conditionalFormatting sqref="AU27">
    <cfRule type="cellIs" dxfId="2738" priority="3832" operator="between">
      <formula>0.9</formula>
      <formula>1</formula>
    </cfRule>
    <cfRule type="cellIs" dxfId="2737" priority="3833" operator="between">
      <formula>0.7</formula>
      <formula>0.89</formula>
    </cfRule>
    <cfRule type="cellIs" dxfId="2736" priority="3834" operator="between">
      <formula>0</formula>
      <formula>0.69</formula>
    </cfRule>
  </conditionalFormatting>
  <conditionalFormatting sqref="BA27">
    <cfRule type="cellIs" dxfId="2735" priority="3829" operator="between">
      <formula>0.9</formula>
      <formula>1</formula>
    </cfRule>
    <cfRule type="cellIs" dxfId="2734" priority="3830" operator="between">
      <formula>0.7</formula>
      <formula>0.89</formula>
    </cfRule>
    <cfRule type="cellIs" dxfId="2733" priority="3831" operator="between">
      <formula>0</formula>
      <formula>0.69</formula>
    </cfRule>
  </conditionalFormatting>
  <conditionalFormatting sqref="BB27">
    <cfRule type="cellIs" dxfId="2732" priority="3826" operator="between">
      <formula>0.9</formula>
      <formula>1</formula>
    </cfRule>
    <cfRule type="cellIs" dxfId="2731" priority="3827" operator="between">
      <formula>0.7</formula>
      <formula>0.89</formula>
    </cfRule>
    <cfRule type="cellIs" dxfId="2730" priority="3828" operator="between">
      <formula>0</formula>
      <formula>0.69</formula>
    </cfRule>
  </conditionalFormatting>
  <conditionalFormatting sqref="BH27">
    <cfRule type="cellIs" dxfId="2729" priority="3823" operator="between">
      <formula>0.9</formula>
      <formula>1</formula>
    </cfRule>
    <cfRule type="cellIs" dxfId="2728" priority="3824" operator="between">
      <formula>0.7</formula>
      <formula>0.89</formula>
    </cfRule>
    <cfRule type="cellIs" dxfId="2727" priority="3825" operator="between">
      <formula>0</formula>
      <formula>0.69</formula>
    </cfRule>
  </conditionalFormatting>
  <conditionalFormatting sqref="BI27">
    <cfRule type="cellIs" dxfId="2726" priority="3820" operator="between">
      <formula>0.9</formula>
      <formula>1</formula>
    </cfRule>
    <cfRule type="cellIs" dxfId="2725" priority="3821" operator="between">
      <formula>0.7</formula>
      <formula>0.89</formula>
    </cfRule>
    <cfRule type="cellIs" dxfId="2724" priority="3822" operator="between">
      <formula>0</formula>
      <formula>0.69</formula>
    </cfRule>
  </conditionalFormatting>
  <conditionalFormatting sqref="BO27">
    <cfRule type="cellIs" dxfId="2723" priority="3817" operator="between">
      <formula>0.9</formula>
      <formula>1</formula>
    </cfRule>
    <cfRule type="cellIs" dxfId="2722" priority="3818" operator="between">
      <formula>0.7</formula>
      <formula>0.89</formula>
    </cfRule>
    <cfRule type="cellIs" dxfId="2721" priority="3819" operator="between">
      <formula>0</formula>
      <formula>0.69</formula>
    </cfRule>
  </conditionalFormatting>
  <conditionalFormatting sqref="BP27">
    <cfRule type="cellIs" dxfId="2720" priority="3814" operator="between">
      <formula>0.9</formula>
      <formula>1</formula>
    </cfRule>
    <cfRule type="cellIs" dxfId="2719" priority="3815" operator="between">
      <formula>0.7</formula>
      <formula>0.89</formula>
    </cfRule>
    <cfRule type="cellIs" dxfId="2718" priority="3816" operator="between">
      <formula>0</formula>
      <formula>0.69</formula>
    </cfRule>
  </conditionalFormatting>
  <conditionalFormatting sqref="AT29">
    <cfRule type="cellIs" dxfId="2717" priority="3811" operator="between">
      <formula>0.9</formula>
      <formula>1</formula>
    </cfRule>
    <cfRule type="cellIs" dxfId="2716" priority="3812" operator="between">
      <formula>0.7</formula>
      <formula>0.89</formula>
    </cfRule>
    <cfRule type="cellIs" dxfId="2715" priority="3813" operator="between">
      <formula>0</formula>
      <formula>0.69</formula>
    </cfRule>
  </conditionalFormatting>
  <conditionalFormatting sqref="AU29">
    <cfRule type="cellIs" dxfId="2714" priority="3808" operator="between">
      <formula>0.9</formula>
      <formula>1</formula>
    </cfRule>
    <cfRule type="cellIs" dxfId="2713" priority="3809" operator="between">
      <formula>0.7</formula>
      <formula>0.89</formula>
    </cfRule>
    <cfRule type="cellIs" dxfId="2712" priority="3810" operator="between">
      <formula>0</formula>
      <formula>0.69</formula>
    </cfRule>
  </conditionalFormatting>
  <conditionalFormatting sqref="AT30">
    <cfRule type="cellIs" dxfId="2711" priority="3805" operator="between">
      <formula>0.9</formula>
      <formula>1</formula>
    </cfRule>
    <cfRule type="cellIs" dxfId="2710" priority="3806" operator="between">
      <formula>0.7</formula>
      <formula>0.89</formula>
    </cfRule>
    <cfRule type="cellIs" dxfId="2709" priority="3807" operator="between">
      <formula>0</formula>
      <formula>0.69</formula>
    </cfRule>
  </conditionalFormatting>
  <conditionalFormatting sqref="AU30">
    <cfRule type="cellIs" dxfId="2708" priority="3802" operator="between">
      <formula>0.9</formula>
      <formula>1</formula>
    </cfRule>
    <cfRule type="cellIs" dxfId="2707" priority="3803" operator="between">
      <formula>0.7</formula>
      <formula>0.89</formula>
    </cfRule>
    <cfRule type="cellIs" dxfId="2706" priority="3804" operator="between">
      <formula>0</formula>
      <formula>0.69</formula>
    </cfRule>
  </conditionalFormatting>
  <conditionalFormatting sqref="BA29">
    <cfRule type="cellIs" dxfId="2705" priority="3799" operator="between">
      <formula>0.9</formula>
      <formula>1</formula>
    </cfRule>
    <cfRule type="cellIs" dxfId="2704" priority="3800" operator="between">
      <formula>0.7</formula>
      <formula>0.89</formula>
    </cfRule>
    <cfRule type="cellIs" dxfId="2703" priority="3801" operator="between">
      <formula>0</formula>
      <formula>0.69</formula>
    </cfRule>
  </conditionalFormatting>
  <conditionalFormatting sqref="BB29">
    <cfRule type="cellIs" dxfId="2702" priority="3796" operator="between">
      <formula>0.9</formula>
      <formula>1</formula>
    </cfRule>
    <cfRule type="cellIs" dxfId="2701" priority="3797" operator="between">
      <formula>0.7</formula>
      <formula>0.89</formula>
    </cfRule>
    <cfRule type="cellIs" dxfId="2700" priority="3798" operator="between">
      <formula>0</formula>
      <formula>0.69</formula>
    </cfRule>
  </conditionalFormatting>
  <conditionalFormatting sqref="BA30">
    <cfRule type="cellIs" dxfId="2699" priority="3793" operator="between">
      <formula>0.9</formula>
      <formula>1</formula>
    </cfRule>
    <cfRule type="cellIs" dxfId="2698" priority="3794" operator="between">
      <formula>0.7</formula>
      <formula>0.89</formula>
    </cfRule>
    <cfRule type="cellIs" dxfId="2697" priority="3795" operator="between">
      <formula>0</formula>
      <formula>0.69</formula>
    </cfRule>
  </conditionalFormatting>
  <conditionalFormatting sqref="BB30">
    <cfRule type="cellIs" dxfId="2696" priority="3790" operator="between">
      <formula>0.9</formula>
      <formula>1</formula>
    </cfRule>
    <cfRule type="cellIs" dxfId="2695" priority="3791" operator="between">
      <formula>0.7</formula>
      <formula>0.89</formula>
    </cfRule>
    <cfRule type="cellIs" dxfId="2694" priority="3792" operator="between">
      <formula>0</formula>
      <formula>0.69</formula>
    </cfRule>
  </conditionalFormatting>
  <conditionalFormatting sqref="BH29">
    <cfRule type="cellIs" dxfId="2693" priority="3787" operator="between">
      <formula>0.9</formula>
      <formula>1</formula>
    </cfRule>
    <cfRule type="cellIs" dxfId="2692" priority="3788" operator="between">
      <formula>0.7</formula>
      <formula>0.89</formula>
    </cfRule>
    <cfRule type="cellIs" dxfId="2691" priority="3789" operator="between">
      <formula>0</formula>
      <formula>0.69</formula>
    </cfRule>
  </conditionalFormatting>
  <conditionalFormatting sqref="BI29">
    <cfRule type="cellIs" dxfId="2690" priority="3784" operator="between">
      <formula>0.9</formula>
      <formula>1</formula>
    </cfRule>
    <cfRule type="cellIs" dxfId="2689" priority="3785" operator="between">
      <formula>0.7</formula>
      <formula>0.89</formula>
    </cfRule>
    <cfRule type="cellIs" dxfId="2688" priority="3786" operator="between">
      <formula>0</formula>
      <formula>0.69</formula>
    </cfRule>
  </conditionalFormatting>
  <conditionalFormatting sqref="BH30">
    <cfRule type="cellIs" dxfId="2687" priority="3781" operator="between">
      <formula>0.9</formula>
      <formula>1</formula>
    </cfRule>
    <cfRule type="cellIs" dxfId="2686" priority="3782" operator="between">
      <formula>0.7</formula>
      <formula>0.89</formula>
    </cfRule>
    <cfRule type="cellIs" dxfId="2685" priority="3783" operator="between">
      <formula>0</formula>
      <formula>0.69</formula>
    </cfRule>
  </conditionalFormatting>
  <conditionalFormatting sqref="BI30">
    <cfRule type="cellIs" dxfId="2684" priority="3778" operator="between">
      <formula>0.9</formula>
      <formula>1</formula>
    </cfRule>
    <cfRule type="cellIs" dxfId="2683" priority="3779" operator="between">
      <formula>0.7</formula>
      <formula>0.89</formula>
    </cfRule>
    <cfRule type="cellIs" dxfId="2682" priority="3780" operator="between">
      <formula>0</formula>
      <formula>0.69</formula>
    </cfRule>
  </conditionalFormatting>
  <conditionalFormatting sqref="BO29">
    <cfRule type="cellIs" dxfId="2681" priority="3775" operator="between">
      <formula>0.9</formula>
      <formula>1</formula>
    </cfRule>
    <cfRule type="cellIs" dxfId="2680" priority="3776" operator="between">
      <formula>0.7</formula>
      <formula>0.89</formula>
    </cfRule>
    <cfRule type="cellIs" dxfId="2679" priority="3777" operator="between">
      <formula>0</formula>
      <formula>0.69</formula>
    </cfRule>
  </conditionalFormatting>
  <conditionalFormatting sqref="BP29">
    <cfRule type="cellIs" dxfId="2678" priority="3772" operator="between">
      <formula>0.9</formula>
      <formula>1</formula>
    </cfRule>
    <cfRule type="cellIs" dxfId="2677" priority="3773" operator="between">
      <formula>0.7</formula>
      <formula>0.89</formula>
    </cfRule>
    <cfRule type="cellIs" dxfId="2676" priority="3774" operator="between">
      <formula>0</formula>
      <formula>0.69</formula>
    </cfRule>
  </conditionalFormatting>
  <conditionalFormatting sqref="BO30">
    <cfRule type="cellIs" dxfId="2675" priority="3769" operator="between">
      <formula>0.9</formula>
      <formula>1</formula>
    </cfRule>
    <cfRule type="cellIs" dxfId="2674" priority="3770" operator="between">
      <formula>0.7</formula>
      <formula>0.89</formula>
    </cfRule>
    <cfRule type="cellIs" dxfId="2673" priority="3771" operator="between">
      <formula>0</formula>
      <formula>0.69</formula>
    </cfRule>
  </conditionalFormatting>
  <conditionalFormatting sqref="BP30">
    <cfRule type="cellIs" dxfId="2672" priority="3766" operator="between">
      <formula>0.9</formula>
      <formula>1</formula>
    </cfRule>
    <cfRule type="cellIs" dxfId="2671" priority="3767" operator="between">
      <formula>0.7</formula>
      <formula>0.89</formula>
    </cfRule>
    <cfRule type="cellIs" dxfId="2670" priority="3768" operator="between">
      <formula>0</formula>
      <formula>0.69</formula>
    </cfRule>
  </conditionalFormatting>
  <conditionalFormatting sqref="AT37">
    <cfRule type="cellIs" dxfId="2669" priority="3757" operator="between">
      <formula>0.9</formula>
      <formula>1</formula>
    </cfRule>
    <cfRule type="cellIs" dxfId="2668" priority="3758" operator="between">
      <formula>0.7</formula>
      <formula>0.89</formula>
    </cfRule>
    <cfRule type="cellIs" dxfId="2667" priority="3759" operator="between">
      <formula>0</formula>
      <formula>0.69</formula>
    </cfRule>
  </conditionalFormatting>
  <conditionalFormatting sqref="AU37">
    <cfRule type="cellIs" dxfId="2666" priority="3754" operator="between">
      <formula>0.9</formula>
      <formula>1</formula>
    </cfRule>
    <cfRule type="cellIs" dxfId="2665" priority="3755" operator="between">
      <formula>0.7</formula>
      <formula>0.89</formula>
    </cfRule>
    <cfRule type="cellIs" dxfId="2664" priority="3756" operator="between">
      <formula>0</formula>
      <formula>0.69</formula>
    </cfRule>
  </conditionalFormatting>
  <conditionalFormatting sqref="BA37">
    <cfRule type="cellIs" dxfId="2663" priority="3751" operator="between">
      <formula>0.9</formula>
      <formula>1</formula>
    </cfRule>
    <cfRule type="cellIs" dxfId="2662" priority="3752" operator="between">
      <formula>0.7</formula>
      <formula>0.89</formula>
    </cfRule>
    <cfRule type="cellIs" dxfId="2661" priority="3753" operator="between">
      <formula>0</formula>
      <formula>0.69</formula>
    </cfRule>
  </conditionalFormatting>
  <conditionalFormatting sqref="BB37">
    <cfRule type="cellIs" dxfId="2660" priority="3748" operator="between">
      <formula>0.9</formula>
      <formula>1</formula>
    </cfRule>
    <cfRule type="cellIs" dxfId="2659" priority="3749" operator="between">
      <formula>0.7</formula>
      <formula>0.89</formula>
    </cfRule>
    <cfRule type="cellIs" dxfId="2658" priority="3750" operator="between">
      <formula>0</formula>
      <formula>0.69</formula>
    </cfRule>
  </conditionalFormatting>
  <conditionalFormatting sqref="BH37">
    <cfRule type="cellIs" dxfId="2657" priority="3745" operator="between">
      <formula>0.9</formula>
      <formula>1</formula>
    </cfRule>
    <cfRule type="cellIs" dxfId="2656" priority="3746" operator="between">
      <formula>0.7</formula>
      <formula>0.89</formula>
    </cfRule>
    <cfRule type="cellIs" dxfId="2655" priority="3747" operator="between">
      <formula>0</formula>
      <formula>0.69</formula>
    </cfRule>
  </conditionalFormatting>
  <conditionalFormatting sqref="BI37">
    <cfRule type="cellIs" dxfId="2654" priority="3742" operator="between">
      <formula>0.9</formula>
      <formula>1</formula>
    </cfRule>
    <cfRule type="cellIs" dxfId="2653" priority="3743" operator="between">
      <formula>0.7</formula>
      <formula>0.89</formula>
    </cfRule>
    <cfRule type="cellIs" dxfId="2652" priority="3744" operator="between">
      <formula>0</formula>
      <formula>0.69</formula>
    </cfRule>
  </conditionalFormatting>
  <conditionalFormatting sqref="BO37">
    <cfRule type="cellIs" dxfId="2651" priority="3739" operator="between">
      <formula>0.9</formula>
      <formula>1</formula>
    </cfRule>
    <cfRule type="cellIs" dxfId="2650" priority="3740" operator="between">
      <formula>0.7</formula>
      <formula>0.89</formula>
    </cfRule>
    <cfRule type="cellIs" dxfId="2649" priority="3741" operator="between">
      <formula>0</formula>
      <formula>0.69</formula>
    </cfRule>
  </conditionalFormatting>
  <conditionalFormatting sqref="BP37">
    <cfRule type="cellIs" dxfId="2648" priority="3736" operator="between">
      <formula>0.9</formula>
      <formula>1</formula>
    </cfRule>
    <cfRule type="cellIs" dxfId="2647" priority="3737" operator="between">
      <formula>0.7</formula>
      <formula>0.89</formula>
    </cfRule>
    <cfRule type="cellIs" dxfId="2646" priority="3738" operator="between">
      <formula>0</formula>
      <formula>0.69</formula>
    </cfRule>
  </conditionalFormatting>
  <conditionalFormatting sqref="AT36">
    <cfRule type="cellIs" dxfId="2645" priority="3733" operator="between">
      <formula>0.9</formula>
      <formula>1</formula>
    </cfRule>
    <cfRule type="cellIs" dxfId="2644" priority="3734" operator="between">
      <formula>0.7</formula>
      <formula>0.89</formula>
    </cfRule>
    <cfRule type="cellIs" dxfId="2643" priority="3735" operator="between">
      <formula>0</formula>
      <formula>0.69</formula>
    </cfRule>
  </conditionalFormatting>
  <conditionalFormatting sqref="AT35">
    <cfRule type="cellIs" dxfId="2642" priority="3727" operator="between">
      <formula>0.9</formula>
      <formula>1</formula>
    </cfRule>
    <cfRule type="cellIs" dxfId="2641" priority="3728" operator="between">
      <formula>0.7</formula>
      <formula>0.89</formula>
    </cfRule>
    <cfRule type="cellIs" dxfId="2640" priority="3729" operator="between">
      <formula>0</formula>
      <formula>0.69</formula>
    </cfRule>
  </conditionalFormatting>
  <conditionalFormatting sqref="AU35">
    <cfRule type="cellIs" dxfId="2639" priority="3724" operator="between">
      <formula>0.9</formula>
      <formula>1</formula>
    </cfRule>
    <cfRule type="cellIs" dxfId="2638" priority="3725" operator="between">
      <formula>0.7</formula>
      <formula>0.89</formula>
    </cfRule>
    <cfRule type="cellIs" dxfId="2637" priority="3726" operator="between">
      <formula>0</formula>
      <formula>0.69</formula>
    </cfRule>
  </conditionalFormatting>
  <conditionalFormatting sqref="AT34">
    <cfRule type="cellIs" dxfId="2636" priority="3721" operator="between">
      <formula>0.9</formula>
      <formula>1</formula>
    </cfRule>
    <cfRule type="cellIs" dxfId="2635" priority="3722" operator="between">
      <formula>0.7</formula>
      <formula>0.89</formula>
    </cfRule>
    <cfRule type="cellIs" dxfId="2634" priority="3723" operator="between">
      <formula>0</formula>
      <formula>0.69</formula>
    </cfRule>
  </conditionalFormatting>
  <conditionalFormatting sqref="AU34">
    <cfRule type="cellIs" dxfId="2633" priority="3718" operator="between">
      <formula>0.9</formula>
      <formula>1</formula>
    </cfRule>
    <cfRule type="cellIs" dxfId="2632" priority="3719" operator="between">
      <formula>0.7</formula>
      <formula>0.89</formula>
    </cfRule>
    <cfRule type="cellIs" dxfId="2631" priority="3720" operator="between">
      <formula>0</formula>
      <formula>0.69</formula>
    </cfRule>
  </conditionalFormatting>
  <conditionalFormatting sqref="AT33">
    <cfRule type="cellIs" dxfId="2630" priority="3715" operator="between">
      <formula>0.9</formula>
      <formula>1</formula>
    </cfRule>
    <cfRule type="cellIs" dxfId="2629" priority="3716" operator="between">
      <formula>0.7</formula>
      <formula>0.89</formula>
    </cfRule>
    <cfRule type="cellIs" dxfId="2628" priority="3717" operator="between">
      <formula>0</formula>
      <formula>0.69</formula>
    </cfRule>
  </conditionalFormatting>
  <conditionalFormatting sqref="AU33">
    <cfRule type="cellIs" dxfId="2627" priority="3712" operator="between">
      <formula>0.9</formula>
      <formula>1</formula>
    </cfRule>
    <cfRule type="cellIs" dxfId="2626" priority="3713" operator="between">
      <formula>0.7</formula>
      <formula>0.89</formula>
    </cfRule>
    <cfRule type="cellIs" dxfId="2625" priority="3714" operator="between">
      <formula>0</formula>
      <formula>0.69</formula>
    </cfRule>
  </conditionalFormatting>
  <conditionalFormatting sqref="BA33">
    <cfRule type="cellIs" dxfId="2624" priority="3691" operator="between">
      <formula>0.9</formula>
      <formula>1</formula>
    </cfRule>
    <cfRule type="cellIs" dxfId="2623" priority="3692" operator="between">
      <formula>0.7</formula>
      <formula>0.89</formula>
    </cfRule>
    <cfRule type="cellIs" dxfId="2622" priority="3693" operator="between">
      <formula>0</formula>
      <formula>0.69</formula>
    </cfRule>
  </conditionalFormatting>
  <conditionalFormatting sqref="BB33">
    <cfRule type="cellIs" dxfId="2621" priority="3688" operator="between">
      <formula>0.9</formula>
      <formula>1</formula>
    </cfRule>
    <cfRule type="cellIs" dxfId="2620" priority="3689" operator="between">
      <formula>0.7</formula>
      <formula>0.89</formula>
    </cfRule>
    <cfRule type="cellIs" dxfId="2619" priority="3690" operator="between">
      <formula>0</formula>
      <formula>0.69</formula>
    </cfRule>
  </conditionalFormatting>
  <conditionalFormatting sqref="BA34">
    <cfRule type="cellIs" dxfId="2618" priority="3685" operator="between">
      <formula>0.9</formula>
      <formula>1</formula>
    </cfRule>
    <cfRule type="cellIs" dxfId="2617" priority="3686" operator="between">
      <formula>0.7</formula>
      <formula>0.89</formula>
    </cfRule>
    <cfRule type="cellIs" dxfId="2616" priority="3687" operator="between">
      <formula>0</formula>
      <formula>0.69</formula>
    </cfRule>
  </conditionalFormatting>
  <conditionalFormatting sqref="BB34">
    <cfRule type="cellIs" dxfId="2615" priority="3682" operator="between">
      <formula>0.9</formula>
      <formula>1</formula>
    </cfRule>
    <cfRule type="cellIs" dxfId="2614" priority="3683" operator="between">
      <formula>0.7</formula>
      <formula>0.89</formula>
    </cfRule>
    <cfRule type="cellIs" dxfId="2613" priority="3684" operator="between">
      <formula>0</formula>
      <formula>0.69</formula>
    </cfRule>
  </conditionalFormatting>
  <conditionalFormatting sqref="BA35">
    <cfRule type="cellIs" dxfId="2612" priority="3679" operator="between">
      <formula>0.9</formula>
      <formula>1</formula>
    </cfRule>
    <cfRule type="cellIs" dxfId="2611" priority="3680" operator="between">
      <formula>0.7</formula>
      <formula>0.89</formula>
    </cfRule>
    <cfRule type="cellIs" dxfId="2610" priority="3681" operator="between">
      <formula>0</formula>
      <formula>0.69</formula>
    </cfRule>
  </conditionalFormatting>
  <conditionalFormatting sqref="BB35">
    <cfRule type="cellIs" dxfId="2609" priority="3676" operator="between">
      <formula>0.9</formula>
      <formula>1</formula>
    </cfRule>
    <cfRule type="cellIs" dxfId="2608" priority="3677" operator="between">
      <formula>0.7</formula>
      <formula>0.89</formula>
    </cfRule>
    <cfRule type="cellIs" dxfId="2607" priority="3678" operator="between">
      <formula>0</formula>
      <formula>0.69</formula>
    </cfRule>
  </conditionalFormatting>
  <conditionalFormatting sqref="BH31">
    <cfRule type="cellIs" dxfId="2606" priority="3667" operator="between">
      <formula>0.9</formula>
      <formula>1</formula>
    </cfRule>
    <cfRule type="cellIs" dxfId="2605" priority="3668" operator="between">
      <formula>0.7</formula>
      <formula>0.89</formula>
    </cfRule>
    <cfRule type="cellIs" dxfId="2604" priority="3669" operator="between">
      <formula>0</formula>
      <formula>0.69</formula>
    </cfRule>
  </conditionalFormatting>
  <conditionalFormatting sqref="BI31">
    <cfRule type="cellIs" dxfId="2603" priority="3664" operator="between">
      <formula>0.9</formula>
      <formula>1</formula>
    </cfRule>
    <cfRule type="cellIs" dxfId="2602" priority="3665" operator="between">
      <formula>0.7</formula>
      <formula>0.89</formula>
    </cfRule>
    <cfRule type="cellIs" dxfId="2601" priority="3666" operator="between">
      <formula>0</formula>
      <formula>0.69</formula>
    </cfRule>
  </conditionalFormatting>
  <conditionalFormatting sqref="BH32">
    <cfRule type="cellIs" dxfId="2600" priority="3655" operator="between">
      <formula>0.9</formula>
      <formula>1</formula>
    </cfRule>
    <cfRule type="cellIs" dxfId="2599" priority="3656" operator="between">
      <formula>0.7</formula>
      <formula>0.89</formula>
    </cfRule>
    <cfRule type="cellIs" dxfId="2598" priority="3657" operator="between">
      <formula>0</formula>
      <formula>0.69</formula>
    </cfRule>
  </conditionalFormatting>
  <conditionalFormatting sqref="BI32">
    <cfRule type="cellIs" dxfId="2597" priority="3652" operator="between">
      <formula>0.9</formula>
      <formula>1</formula>
    </cfRule>
    <cfRule type="cellIs" dxfId="2596" priority="3653" operator="between">
      <formula>0.7</formula>
      <formula>0.89</formula>
    </cfRule>
    <cfRule type="cellIs" dxfId="2595" priority="3654" operator="between">
      <formula>0</formula>
      <formula>0.69</formula>
    </cfRule>
  </conditionalFormatting>
  <conditionalFormatting sqref="BH33">
    <cfRule type="cellIs" dxfId="2594" priority="3649" operator="between">
      <formula>0.9</formula>
      <formula>1</formula>
    </cfRule>
    <cfRule type="cellIs" dxfId="2593" priority="3650" operator="between">
      <formula>0.7</formula>
      <formula>0.89</formula>
    </cfRule>
    <cfRule type="cellIs" dxfId="2592" priority="3651" operator="between">
      <formula>0</formula>
      <formula>0.69</formula>
    </cfRule>
  </conditionalFormatting>
  <conditionalFormatting sqref="BI33">
    <cfRule type="cellIs" dxfId="2591" priority="3646" operator="between">
      <formula>0.9</formula>
      <formula>1</formula>
    </cfRule>
    <cfRule type="cellIs" dxfId="2590" priority="3647" operator="between">
      <formula>0.7</formula>
      <formula>0.89</formula>
    </cfRule>
    <cfRule type="cellIs" dxfId="2589" priority="3648" operator="between">
      <formula>0</formula>
      <formula>0.69</formula>
    </cfRule>
  </conditionalFormatting>
  <conditionalFormatting sqref="BH34">
    <cfRule type="cellIs" dxfId="2588" priority="3643" operator="between">
      <formula>0.9</formula>
      <formula>1</formula>
    </cfRule>
    <cfRule type="cellIs" dxfId="2587" priority="3644" operator="between">
      <formula>0.7</formula>
      <formula>0.89</formula>
    </cfRule>
    <cfRule type="cellIs" dxfId="2586" priority="3645" operator="between">
      <formula>0</formula>
      <formula>0.69</formula>
    </cfRule>
  </conditionalFormatting>
  <conditionalFormatting sqref="BI34">
    <cfRule type="cellIs" dxfId="2585" priority="3640" operator="between">
      <formula>0.9</formula>
      <formula>1</formula>
    </cfRule>
    <cfRule type="cellIs" dxfId="2584" priority="3641" operator="between">
      <formula>0.7</formula>
      <formula>0.89</formula>
    </cfRule>
    <cfRule type="cellIs" dxfId="2583" priority="3642" operator="between">
      <formula>0</formula>
      <formula>0.69</formula>
    </cfRule>
  </conditionalFormatting>
  <conditionalFormatting sqref="BH35">
    <cfRule type="cellIs" dxfId="2582" priority="3637" operator="between">
      <formula>0.9</formula>
      <formula>1</formula>
    </cfRule>
    <cfRule type="cellIs" dxfId="2581" priority="3638" operator="between">
      <formula>0.7</formula>
      <formula>0.89</formula>
    </cfRule>
    <cfRule type="cellIs" dxfId="2580" priority="3639" operator="between">
      <formula>0</formula>
      <formula>0.69</formula>
    </cfRule>
  </conditionalFormatting>
  <conditionalFormatting sqref="BI35">
    <cfRule type="cellIs" dxfId="2579" priority="3634" operator="between">
      <formula>0.9</formula>
      <formula>1</formula>
    </cfRule>
    <cfRule type="cellIs" dxfId="2578" priority="3635" operator="between">
      <formula>0.7</formula>
      <formula>0.89</formula>
    </cfRule>
    <cfRule type="cellIs" dxfId="2577" priority="3636" operator="between">
      <formula>0</formula>
      <formula>0.69</formula>
    </cfRule>
  </conditionalFormatting>
  <conditionalFormatting sqref="BO33">
    <cfRule type="cellIs" dxfId="2576" priority="3619" operator="between">
      <formula>0.9</formula>
      <formula>1</formula>
    </cfRule>
    <cfRule type="cellIs" dxfId="2575" priority="3620" operator="between">
      <formula>0.7</formula>
      <formula>0.89</formula>
    </cfRule>
    <cfRule type="cellIs" dxfId="2574" priority="3621" operator="between">
      <formula>0</formula>
      <formula>0.69</formula>
    </cfRule>
  </conditionalFormatting>
  <conditionalFormatting sqref="BP33">
    <cfRule type="cellIs" dxfId="2573" priority="3616" operator="between">
      <formula>0.9</formula>
      <formula>1</formula>
    </cfRule>
    <cfRule type="cellIs" dxfId="2572" priority="3617" operator="between">
      <formula>0.7</formula>
      <formula>0.89</formula>
    </cfRule>
    <cfRule type="cellIs" dxfId="2571" priority="3618" operator="between">
      <formula>0</formula>
      <formula>0.69</formula>
    </cfRule>
  </conditionalFormatting>
  <conditionalFormatting sqref="BO34">
    <cfRule type="cellIs" dxfId="2570" priority="3613" operator="between">
      <formula>0.9</formula>
      <formula>1</formula>
    </cfRule>
    <cfRule type="cellIs" dxfId="2569" priority="3614" operator="between">
      <formula>0.7</formula>
      <formula>0.89</formula>
    </cfRule>
    <cfRule type="cellIs" dxfId="2568" priority="3615" operator="between">
      <formula>0</formula>
      <formula>0.69</formula>
    </cfRule>
  </conditionalFormatting>
  <conditionalFormatting sqref="BP34">
    <cfRule type="cellIs" dxfId="2567" priority="3610" operator="between">
      <formula>0.9</formula>
      <formula>1</formula>
    </cfRule>
    <cfRule type="cellIs" dxfId="2566" priority="3611" operator="between">
      <formula>0.7</formula>
      <formula>0.89</formula>
    </cfRule>
    <cfRule type="cellIs" dxfId="2565" priority="3612" operator="between">
      <formula>0</formula>
      <formula>0.69</formula>
    </cfRule>
  </conditionalFormatting>
  <conditionalFormatting sqref="BO35">
    <cfRule type="cellIs" dxfId="2564" priority="3607" operator="between">
      <formula>0.9</formula>
      <formula>1</formula>
    </cfRule>
    <cfRule type="cellIs" dxfId="2563" priority="3608" operator="between">
      <formula>0.7</formula>
      <formula>0.89</formula>
    </cfRule>
    <cfRule type="cellIs" dxfId="2562" priority="3609" operator="between">
      <formula>0</formula>
      <formula>0.69</formula>
    </cfRule>
  </conditionalFormatting>
  <conditionalFormatting sqref="BP35">
    <cfRule type="cellIs" dxfId="2561" priority="3604" operator="between">
      <formula>0.9</formula>
      <formula>1</formula>
    </cfRule>
    <cfRule type="cellIs" dxfId="2560" priority="3605" operator="between">
      <formula>0.7</formula>
      <formula>0.89</formula>
    </cfRule>
    <cfRule type="cellIs" dxfId="2559" priority="3606" operator="between">
      <formula>0</formula>
      <formula>0.69</formula>
    </cfRule>
  </conditionalFormatting>
  <conditionalFormatting sqref="BH40">
    <cfRule type="cellIs" dxfId="2558" priority="3547" operator="between">
      <formula>0.9</formula>
      <formula>1</formula>
    </cfRule>
    <cfRule type="cellIs" dxfId="2557" priority="3548" operator="between">
      <formula>0.7</formula>
      <formula>0.89</formula>
    </cfRule>
    <cfRule type="cellIs" dxfId="2556" priority="3549" operator="between">
      <formula>0</formula>
      <formula>0.69</formula>
    </cfRule>
  </conditionalFormatting>
  <conditionalFormatting sqref="BI40">
    <cfRule type="cellIs" dxfId="2555" priority="3544" operator="between">
      <formula>0.9</formula>
      <formula>1</formula>
    </cfRule>
    <cfRule type="cellIs" dxfId="2554" priority="3545" operator="between">
      <formula>0.7</formula>
      <formula>0.89</formula>
    </cfRule>
    <cfRule type="cellIs" dxfId="2553" priority="3546" operator="between">
      <formula>0</formula>
      <formula>0.69</formula>
    </cfRule>
  </conditionalFormatting>
  <conditionalFormatting sqref="BH41">
    <cfRule type="cellIs" dxfId="2552" priority="3499" operator="between">
      <formula>0.9</formula>
      <formula>1</formula>
    </cfRule>
    <cfRule type="cellIs" dxfId="2551" priority="3500" operator="between">
      <formula>0.7</formula>
      <formula>0.89</formula>
    </cfRule>
    <cfRule type="cellIs" dxfId="2550" priority="3501" operator="between">
      <formula>0</formula>
      <formula>0.69</formula>
    </cfRule>
  </conditionalFormatting>
  <conditionalFormatting sqref="BI41">
    <cfRule type="cellIs" dxfId="2549" priority="3496" operator="between">
      <formula>0.9</formula>
      <formula>1</formula>
    </cfRule>
    <cfRule type="cellIs" dxfId="2548" priority="3497" operator="between">
      <formula>0.7</formula>
      <formula>0.89</formula>
    </cfRule>
    <cfRule type="cellIs" dxfId="2547" priority="3498" operator="between">
      <formula>0</formula>
      <formula>0.69</formula>
    </cfRule>
  </conditionalFormatting>
  <conditionalFormatting sqref="BO31">
    <cfRule type="cellIs" dxfId="2546" priority="3523" operator="between">
      <formula>0.9</formula>
      <formula>1</formula>
    </cfRule>
    <cfRule type="cellIs" dxfId="2545" priority="3524" operator="between">
      <formula>0.7</formula>
      <formula>0.89</formula>
    </cfRule>
    <cfRule type="cellIs" dxfId="2544" priority="3525" operator="between">
      <formula>0</formula>
      <formula>0.69</formula>
    </cfRule>
  </conditionalFormatting>
  <conditionalFormatting sqref="BP31">
    <cfRule type="cellIs" dxfId="2543" priority="3520" operator="between">
      <formula>0.9</formula>
      <formula>1</formula>
    </cfRule>
    <cfRule type="cellIs" dxfId="2542" priority="3521" operator="between">
      <formula>0.7</formula>
      <formula>0.89</formula>
    </cfRule>
    <cfRule type="cellIs" dxfId="2541" priority="3522" operator="between">
      <formula>0</formula>
      <formula>0.69</formula>
    </cfRule>
  </conditionalFormatting>
  <conditionalFormatting sqref="BO32">
    <cfRule type="cellIs" dxfId="2540" priority="3517" operator="between">
      <formula>0.9</formula>
      <formula>1</formula>
    </cfRule>
    <cfRule type="cellIs" dxfId="2539" priority="3518" operator="between">
      <formula>0.7</formula>
      <formula>0.89</formula>
    </cfRule>
    <cfRule type="cellIs" dxfId="2538" priority="3519" operator="between">
      <formula>0</formula>
      <formula>0.69</formula>
    </cfRule>
  </conditionalFormatting>
  <conditionalFormatting sqref="BP32">
    <cfRule type="cellIs" dxfId="2537" priority="3514" operator="between">
      <formula>0.9</formula>
      <formula>1</formula>
    </cfRule>
    <cfRule type="cellIs" dxfId="2536" priority="3515" operator="between">
      <formula>0.7</formula>
      <formula>0.89</formula>
    </cfRule>
    <cfRule type="cellIs" dxfId="2535" priority="3516" operator="between">
      <formula>0</formula>
      <formula>0.69</formula>
    </cfRule>
  </conditionalFormatting>
  <conditionalFormatting sqref="BO42">
    <cfRule type="cellIs" dxfId="2534" priority="3487" operator="between">
      <formula>0.9</formula>
      <formula>1</formula>
    </cfRule>
    <cfRule type="cellIs" dxfId="2533" priority="3488" operator="between">
      <formula>0.7</formula>
      <formula>0.89</formula>
    </cfRule>
    <cfRule type="cellIs" dxfId="2532" priority="3489" operator="between">
      <formula>0</formula>
      <formula>0.69</formula>
    </cfRule>
  </conditionalFormatting>
  <conditionalFormatting sqref="BP42">
    <cfRule type="cellIs" dxfId="2531" priority="3484" operator="between">
      <formula>0.9</formula>
      <formula>1</formula>
    </cfRule>
    <cfRule type="cellIs" dxfId="2530" priority="3485" operator="between">
      <formula>0.7</formula>
      <formula>0.89</formula>
    </cfRule>
    <cfRule type="cellIs" dxfId="2529" priority="3486" operator="between">
      <formula>0</formula>
      <formula>0.69</formula>
    </cfRule>
  </conditionalFormatting>
  <conditionalFormatting sqref="BH42">
    <cfRule type="cellIs" dxfId="2528" priority="3481" operator="between">
      <formula>0.9</formula>
      <formula>1</formula>
    </cfRule>
    <cfRule type="cellIs" dxfId="2527" priority="3482" operator="between">
      <formula>0.7</formula>
      <formula>0.89</formula>
    </cfRule>
    <cfRule type="cellIs" dxfId="2526" priority="3483" operator="between">
      <formula>0</formula>
      <formula>0.69</formula>
    </cfRule>
  </conditionalFormatting>
  <conditionalFormatting sqref="BI42">
    <cfRule type="cellIs" dxfId="2525" priority="3478" operator="between">
      <formula>0.9</formula>
      <formula>1</formula>
    </cfRule>
    <cfRule type="cellIs" dxfId="2524" priority="3479" operator="between">
      <formula>0.7</formula>
      <formula>0.89</formula>
    </cfRule>
    <cfRule type="cellIs" dxfId="2523" priority="3480" operator="between">
      <formula>0</formula>
      <formula>0.69</formula>
    </cfRule>
  </conditionalFormatting>
  <conditionalFormatting sqref="BA42">
    <cfRule type="cellIs" dxfId="2522" priority="3475" operator="between">
      <formula>0.9</formula>
      <formula>1</formula>
    </cfRule>
    <cfRule type="cellIs" dxfId="2521" priority="3476" operator="between">
      <formula>0.7</formula>
      <formula>0.89</formula>
    </cfRule>
    <cfRule type="cellIs" dxfId="2520" priority="3477" operator="between">
      <formula>0</formula>
      <formula>0.69</formula>
    </cfRule>
  </conditionalFormatting>
  <conditionalFormatting sqref="BB42">
    <cfRule type="cellIs" dxfId="2519" priority="3472" operator="between">
      <formula>0.9</formula>
      <formula>1</formula>
    </cfRule>
    <cfRule type="cellIs" dxfId="2518" priority="3473" operator="between">
      <formula>0.7</formula>
      <formula>0.89</formula>
    </cfRule>
    <cfRule type="cellIs" dxfId="2517" priority="3474" operator="between">
      <formula>0</formula>
      <formula>0.69</formula>
    </cfRule>
  </conditionalFormatting>
  <conditionalFormatting sqref="AT42">
    <cfRule type="cellIs" dxfId="2516" priority="3469" operator="between">
      <formula>0.9</formula>
      <formula>1</formula>
    </cfRule>
    <cfRule type="cellIs" dxfId="2515" priority="3470" operator="between">
      <formula>0.7</formula>
      <formula>0.89</formula>
    </cfRule>
    <cfRule type="cellIs" dxfId="2514" priority="3471" operator="between">
      <formula>0</formula>
      <formula>0.69</formula>
    </cfRule>
  </conditionalFormatting>
  <conditionalFormatting sqref="AU42">
    <cfRule type="cellIs" dxfId="2513" priority="3466" operator="between">
      <formula>0.9</formula>
      <formula>1</formula>
    </cfRule>
    <cfRule type="cellIs" dxfId="2512" priority="3467" operator="between">
      <formula>0.7</formula>
      <formula>0.89</formula>
    </cfRule>
    <cfRule type="cellIs" dxfId="2511" priority="3468" operator="between">
      <formula>0</formula>
      <formula>0.69</formula>
    </cfRule>
  </conditionalFormatting>
  <conditionalFormatting sqref="AT43">
    <cfRule type="cellIs" dxfId="2510" priority="3463" operator="between">
      <formula>0.9</formula>
      <formula>1</formula>
    </cfRule>
    <cfRule type="cellIs" dxfId="2509" priority="3464" operator="between">
      <formula>0.7</formula>
      <formula>0.89</formula>
    </cfRule>
    <cfRule type="cellIs" dxfId="2508" priority="3465" operator="between">
      <formula>0</formula>
      <formula>0.69</formula>
    </cfRule>
  </conditionalFormatting>
  <conditionalFormatting sqref="AU43">
    <cfRule type="cellIs" dxfId="2507" priority="3460" operator="between">
      <formula>0.9</formula>
      <formula>1</formula>
    </cfRule>
    <cfRule type="cellIs" dxfId="2506" priority="3461" operator="between">
      <formula>0.7</formula>
      <formula>0.89</formula>
    </cfRule>
    <cfRule type="cellIs" dxfId="2505" priority="3462" operator="between">
      <formula>0</formula>
      <formula>0.69</formula>
    </cfRule>
  </conditionalFormatting>
  <conditionalFormatting sqref="BA43">
    <cfRule type="cellIs" dxfId="2504" priority="3457" operator="between">
      <formula>0.9</formula>
      <formula>1</formula>
    </cfRule>
    <cfRule type="cellIs" dxfId="2503" priority="3458" operator="between">
      <formula>0.7</formula>
      <formula>0.89</formula>
    </cfRule>
    <cfRule type="cellIs" dxfId="2502" priority="3459" operator="between">
      <formula>0</formula>
      <formula>0.69</formula>
    </cfRule>
  </conditionalFormatting>
  <conditionalFormatting sqref="BB43">
    <cfRule type="cellIs" dxfId="2501" priority="3454" operator="between">
      <formula>0.9</formula>
      <formula>1</formula>
    </cfRule>
    <cfRule type="cellIs" dxfId="2500" priority="3455" operator="between">
      <formula>0.7</formula>
      <formula>0.89</formula>
    </cfRule>
    <cfRule type="cellIs" dxfId="2499" priority="3456" operator="between">
      <formula>0</formula>
      <formula>0.69</formula>
    </cfRule>
  </conditionalFormatting>
  <conditionalFormatting sqref="BH43">
    <cfRule type="cellIs" dxfId="2498" priority="3451" operator="between">
      <formula>0.9</formula>
      <formula>1</formula>
    </cfRule>
    <cfRule type="cellIs" dxfId="2497" priority="3452" operator="between">
      <formula>0.7</formula>
      <formula>0.89</formula>
    </cfRule>
    <cfRule type="cellIs" dxfId="2496" priority="3453" operator="between">
      <formula>0</formula>
      <formula>0.69</formula>
    </cfRule>
  </conditionalFormatting>
  <conditionalFormatting sqref="BI43">
    <cfRule type="cellIs" dxfId="2495" priority="3448" operator="between">
      <formula>0.9</formula>
      <formula>1</formula>
    </cfRule>
    <cfRule type="cellIs" dxfId="2494" priority="3449" operator="between">
      <formula>0.7</formula>
      <formula>0.89</formula>
    </cfRule>
    <cfRule type="cellIs" dxfId="2493" priority="3450" operator="between">
      <formula>0</formula>
      <formula>0.69</formula>
    </cfRule>
  </conditionalFormatting>
  <conditionalFormatting sqref="BO43">
    <cfRule type="cellIs" dxfId="2492" priority="3445" operator="between">
      <formula>0.9</formula>
      <formula>1</formula>
    </cfRule>
    <cfRule type="cellIs" dxfId="2491" priority="3446" operator="between">
      <formula>0.7</formula>
      <formula>0.89</formula>
    </cfRule>
    <cfRule type="cellIs" dxfId="2490" priority="3447" operator="between">
      <formula>0</formula>
      <formula>0.69</formula>
    </cfRule>
  </conditionalFormatting>
  <conditionalFormatting sqref="BP43">
    <cfRule type="cellIs" dxfId="2489" priority="3442" operator="between">
      <formula>0.9</formula>
      <formula>1</formula>
    </cfRule>
    <cfRule type="cellIs" dxfId="2488" priority="3443" operator="between">
      <formula>0.7</formula>
      <formula>0.89</formula>
    </cfRule>
    <cfRule type="cellIs" dxfId="2487" priority="3444" operator="between">
      <formula>0</formula>
      <formula>0.69</formula>
    </cfRule>
  </conditionalFormatting>
  <conditionalFormatting sqref="BO41">
    <cfRule type="cellIs" dxfId="2486" priority="3439" operator="between">
      <formula>0.9</formula>
      <formula>1</formula>
    </cfRule>
    <cfRule type="cellIs" dxfId="2485" priority="3440" operator="between">
      <formula>0.7</formula>
      <formula>0.89</formula>
    </cfRule>
    <cfRule type="cellIs" dxfId="2484" priority="3441" operator="between">
      <formula>0</formula>
      <formula>0.69</formula>
    </cfRule>
  </conditionalFormatting>
  <conditionalFormatting sqref="BP41">
    <cfRule type="cellIs" dxfId="2483" priority="3436" operator="between">
      <formula>0.9</formula>
      <formula>1</formula>
    </cfRule>
    <cfRule type="cellIs" dxfId="2482" priority="3437" operator="between">
      <formula>0.7</formula>
      <formula>0.89</formula>
    </cfRule>
    <cfRule type="cellIs" dxfId="2481" priority="3438" operator="between">
      <formula>0</formula>
      <formula>0.69</formula>
    </cfRule>
  </conditionalFormatting>
  <conditionalFormatting sqref="AT50">
    <cfRule type="cellIs" dxfId="2480" priority="3433" operator="between">
      <formula>0.9</formula>
      <formula>1</formula>
    </cfRule>
    <cfRule type="cellIs" dxfId="2479" priority="3434" operator="between">
      <formula>0.7</formula>
      <formula>0.89</formula>
    </cfRule>
    <cfRule type="cellIs" dxfId="2478" priority="3435" operator="between">
      <formula>0</formula>
      <formula>0.69</formula>
    </cfRule>
  </conditionalFormatting>
  <conditionalFormatting sqref="AU50">
    <cfRule type="cellIs" dxfId="2477" priority="3430" operator="between">
      <formula>0.9</formula>
      <formula>1</formula>
    </cfRule>
    <cfRule type="cellIs" dxfId="2476" priority="3431" operator="between">
      <formula>0.7</formula>
      <formula>0.89</formula>
    </cfRule>
    <cfRule type="cellIs" dxfId="2475" priority="3432" operator="between">
      <formula>0</formula>
      <formula>0.69</formula>
    </cfRule>
  </conditionalFormatting>
  <conditionalFormatting sqref="BA50">
    <cfRule type="cellIs" dxfId="2474" priority="3427" operator="between">
      <formula>0.9</formula>
      <formula>1</formula>
    </cfRule>
    <cfRule type="cellIs" dxfId="2473" priority="3428" operator="between">
      <formula>0.7</formula>
      <formula>0.89</formula>
    </cfRule>
    <cfRule type="cellIs" dxfId="2472" priority="3429" operator="between">
      <formula>0</formula>
      <formula>0.69</formula>
    </cfRule>
  </conditionalFormatting>
  <conditionalFormatting sqref="BB50">
    <cfRule type="cellIs" dxfId="2471" priority="3424" operator="between">
      <formula>0.9</formula>
      <formula>1</formula>
    </cfRule>
    <cfRule type="cellIs" dxfId="2470" priority="3425" operator="between">
      <formula>0.7</formula>
      <formula>0.89</formula>
    </cfRule>
    <cfRule type="cellIs" dxfId="2469" priority="3426" operator="between">
      <formula>0</formula>
      <formula>0.69</formula>
    </cfRule>
  </conditionalFormatting>
  <conditionalFormatting sqref="BH50">
    <cfRule type="cellIs" dxfId="2468" priority="3421" operator="between">
      <formula>0.9</formula>
      <formula>1</formula>
    </cfRule>
    <cfRule type="cellIs" dxfId="2467" priority="3422" operator="between">
      <formula>0.7</formula>
      <formula>0.89</formula>
    </cfRule>
    <cfRule type="cellIs" dxfId="2466" priority="3423" operator="between">
      <formula>0</formula>
      <formula>0.69</formula>
    </cfRule>
  </conditionalFormatting>
  <conditionalFormatting sqref="BI50">
    <cfRule type="cellIs" dxfId="2465" priority="3418" operator="between">
      <formula>0.9</formula>
      <formula>1</formula>
    </cfRule>
    <cfRule type="cellIs" dxfId="2464" priority="3419" operator="between">
      <formula>0.7</formula>
      <formula>0.89</formula>
    </cfRule>
    <cfRule type="cellIs" dxfId="2463" priority="3420" operator="between">
      <formula>0</formula>
      <formula>0.69</formula>
    </cfRule>
  </conditionalFormatting>
  <conditionalFormatting sqref="BO50">
    <cfRule type="cellIs" dxfId="2462" priority="3415" operator="between">
      <formula>0.9</formula>
      <formula>1</formula>
    </cfRule>
    <cfRule type="cellIs" dxfId="2461" priority="3416" operator="between">
      <formula>0.7</formula>
      <formula>0.89</formula>
    </cfRule>
    <cfRule type="cellIs" dxfId="2460" priority="3417" operator="between">
      <formula>0</formula>
      <formula>0.69</formula>
    </cfRule>
  </conditionalFormatting>
  <conditionalFormatting sqref="BP50">
    <cfRule type="cellIs" dxfId="2459" priority="3412" operator="between">
      <formula>0.9</formula>
      <formula>1</formula>
    </cfRule>
    <cfRule type="cellIs" dxfId="2458" priority="3413" operator="between">
      <formula>0.7</formula>
      <formula>0.89</formula>
    </cfRule>
    <cfRule type="cellIs" dxfId="2457" priority="3414" operator="between">
      <formula>0</formula>
      <formula>0.69</formula>
    </cfRule>
  </conditionalFormatting>
  <conditionalFormatting sqref="AT51">
    <cfRule type="cellIs" dxfId="2456" priority="3409" operator="between">
      <formula>0.9</formula>
      <formula>1</formula>
    </cfRule>
    <cfRule type="cellIs" dxfId="2455" priority="3410" operator="between">
      <formula>0.7</formula>
      <formula>0.89</formula>
    </cfRule>
    <cfRule type="cellIs" dxfId="2454" priority="3411" operator="between">
      <formula>0</formula>
      <formula>0.69</formula>
    </cfRule>
  </conditionalFormatting>
  <conditionalFormatting sqref="AU51">
    <cfRule type="cellIs" dxfId="2453" priority="3406" operator="between">
      <formula>0.9</formula>
      <formula>1</formula>
    </cfRule>
    <cfRule type="cellIs" dxfId="2452" priority="3407" operator="between">
      <formula>0.7</formula>
      <formula>0.89</formula>
    </cfRule>
    <cfRule type="cellIs" dxfId="2451" priority="3408" operator="between">
      <formula>0</formula>
      <formula>0.69</formula>
    </cfRule>
  </conditionalFormatting>
  <conditionalFormatting sqref="BA51">
    <cfRule type="cellIs" dxfId="2450" priority="3403" operator="between">
      <formula>0.9</formula>
      <formula>1</formula>
    </cfRule>
    <cfRule type="cellIs" dxfId="2449" priority="3404" operator="between">
      <formula>0.7</formula>
      <formula>0.89</formula>
    </cfRule>
    <cfRule type="cellIs" dxfId="2448" priority="3405" operator="between">
      <formula>0</formula>
      <formula>0.69</formula>
    </cfRule>
  </conditionalFormatting>
  <conditionalFormatting sqref="BB51">
    <cfRule type="cellIs" dxfId="2447" priority="3400" operator="between">
      <formula>0.9</formula>
      <formula>1</formula>
    </cfRule>
    <cfRule type="cellIs" dxfId="2446" priority="3401" operator="between">
      <formula>0.7</formula>
      <formula>0.89</formula>
    </cfRule>
    <cfRule type="cellIs" dxfId="2445" priority="3402" operator="between">
      <formula>0</formula>
      <formula>0.69</formula>
    </cfRule>
  </conditionalFormatting>
  <conditionalFormatting sqref="BH51">
    <cfRule type="cellIs" dxfId="2444" priority="3397" operator="between">
      <formula>0.9</formula>
      <formula>1</formula>
    </cfRule>
    <cfRule type="cellIs" dxfId="2443" priority="3398" operator="between">
      <formula>0.7</formula>
      <formula>0.89</formula>
    </cfRule>
    <cfRule type="cellIs" dxfId="2442" priority="3399" operator="between">
      <formula>0</formula>
      <formula>0.69</formula>
    </cfRule>
  </conditionalFormatting>
  <conditionalFormatting sqref="BI51">
    <cfRule type="cellIs" dxfId="2441" priority="3394" operator="between">
      <formula>0.9</formula>
      <formula>1</formula>
    </cfRule>
    <cfRule type="cellIs" dxfId="2440" priority="3395" operator="between">
      <formula>0.7</formula>
      <formula>0.89</formula>
    </cfRule>
    <cfRule type="cellIs" dxfId="2439" priority="3396" operator="between">
      <formula>0</formula>
      <formula>0.69</formula>
    </cfRule>
  </conditionalFormatting>
  <conditionalFormatting sqref="BO51">
    <cfRule type="cellIs" dxfId="2438" priority="3391" operator="between">
      <formula>0.9</formula>
      <formula>1</formula>
    </cfRule>
    <cfRule type="cellIs" dxfId="2437" priority="3392" operator="between">
      <formula>0.7</formula>
      <formula>0.89</formula>
    </cfRule>
    <cfRule type="cellIs" dxfId="2436" priority="3393" operator="between">
      <formula>0</formula>
      <formula>0.69</formula>
    </cfRule>
  </conditionalFormatting>
  <conditionalFormatting sqref="BP51">
    <cfRule type="cellIs" dxfId="2435" priority="3388" operator="between">
      <formula>0.9</formula>
      <formula>1</formula>
    </cfRule>
    <cfRule type="cellIs" dxfId="2434" priority="3389" operator="between">
      <formula>0.7</formula>
      <formula>0.89</formula>
    </cfRule>
    <cfRule type="cellIs" dxfId="2433" priority="3390" operator="between">
      <formula>0</formula>
      <formula>0.69</formula>
    </cfRule>
  </conditionalFormatting>
  <conditionalFormatting sqref="AT52">
    <cfRule type="cellIs" dxfId="2432" priority="3385" operator="between">
      <formula>0.9</formula>
      <formula>1</formula>
    </cfRule>
    <cfRule type="cellIs" dxfId="2431" priority="3386" operator="between">
      <formula>0.7</formula>
      <formula>0.89</formula>
    </cfRule>
    <cfRule type="cellIs" dxfId="2430" priority="3387" operator="between">
      <formula>0</formula>
      <formula>0.69</formula>
    </cfRule>
  </conditionalFormatting>
  <conditionalFormatting sqref="AU52">
    <cfRule type="cellIs" dxfId="2429" priority="3382" operator="between">
      <formula>0.9</formula>
      <formula>1</formula>
    </cfRule>
    <cfRule type="cellIs" dxfId="2428" priority="3383" operator="between">
      <formula>0.7</formula>
      <formula>0.89</formula>
    </cfRule>
    <cfRule type="cellIs" dxfId="2427" priority="3384" operator="between">
      <formula>0</formula>
      <formula>0.69</formula>
    </cfRule>
  </conditionalFormatting>
  <conditionalFormatting sqref="BA52">
    <cfRule type="cellIs" dxfId="2426" priority="3379" operator="between">
      <formula>0.9</formula>
      <formula>1</formula>
    </cfRule>
    <cfRule type="cellIs" dxfId="2425" priority="3380" operator="between">
      <formula>0.7</formula>
      <formula>0.89</formula>
    </cfRule>
    <cfRule type="cellIs" dxfId="2424" priority="3381" operator="between">
      <formula>0</formula>
      <formula>0.69</formula>
    </cfRule>
  </conditionalFormatting>
  <conditionalFormatting sqref="BB52">
    <cfRule type="cellIs" dxfId="2423" priority="3376" operator="between">
      <formula>0.9</formula>
      <formula>1</formula>
    </cfRule>
    <cfRule type="cellIs" dxfId="2422" priority="3377" operator="between">
      <formula>0.7</formula>
      <formula>0.89</formula>
    </cfRule>
    <cfRule type="cellIs" dxfId="2421" priority="3378" operator="between">
      <formula>0</formula>
      <formula>0.69</formula>
    </cfRule>
  </conditionalFormatting>
  <conditionalFormatting sqref="BH52">
    <cfRule type="cellIs" dxfId="2420" priority="3373" operator="between">
      <formula>0.9</formula>
      <formula>1</formula>
    </cfRule>
    <cfRule type="cellIs" dxfId="2419" priority="3374" operator="between">
      <formula>0.7</formula>
      <formula>0.89</formula>
    </cfRule>
    <cfRule type="cellIs" dxfId="2418" priority="3375" operator="between">
      <formula>0</formula>
      <formula>0.69</formula>
    </cfRule>
  </conditionalFormatting>
  <conditionalFormatting sqref="BI52">
    <cfRule type="cellIs" dxfId="2417" priority="3370" operator="between">
      <formula>0.9</formula>
      <formula>1</formula>
    </cfRule>
    <cfRule type="cellIs" dxfId="2416" priority="3371" operator="between">
      <formula>0.7</formula>
      <formula>0.89</formula>
    </cfRule>
    <cfRule type="cellIs" dxfId="2415" priority="3372" operator="between">
      <formula>0</formula>
      <formula>0.69</formula>
    </cfRule>
  </conditionalFormatting>
  <conditionalFormatting sqref="BO52">
    <cfRule type="cellIs" dxfId="2414" priority="3367" operator="between">
      <formula>0.9</formula>
      <formula>1</formula>
    </cfRule>
    <cfRule type="cellIs" dxfId="2413" priority="3368" operator="between">
      <formula>0.7</formula>
      <formula>0.89</formula>
    </cfRule>
    <cfRule type="cellIs" dxfId="2412" priority="3369" operator="between">
      <formula>0</formula>
      <formula>0.69</formula>
    </cfRule>
  </conditionalFormatting>
  <conditionalFormatting sqref="BP52">
    <cfRule type="cellIs" dxfId="2411" priority="3364" operator="between">
      <formula>0.9</formula>
      <formula>1</formula>
    </cfRule>
    <cfRule type="cellIs" dxfId="2410" priority="3365" operator="between">
      <formula>0.7</formula>
      <formula>0.89</formula>
    </cfRule>
    <cfRule type="cellIs" dxfId="2409" priority="3366" operator="between">
      <formula>0</formula>
      <formula>0.69</formula>
    </cfRule>
  </conditionalFormatting>
  <conditionalFormatting sqref="AT84">
    <cfRule type="cellIs" dxfId="2408" priority="3337" operator="between">
      <formula>0.9</formula>
      <formula>1</formula>
    </cfRule>
    <cfRule type="cellIs" dxfId="2407" priority="3338" operator="between">
      <formula>0.7</formula>
      <formula>0.89</formula>
    </cfRule>
    <cfRule type="cellIs" dxfId="2406" priority="3339" operator="between">
      <formula>0</formula>
      <formula>0.69</formula>
    </cfRule>
  </conditionalFormatting>
  <conditionalFormatting sqref="AU84">
    <cfRule type="cellIs" dxfId="2405" priority="3334" operator="between">
      <formula>0.9</formula>
      <formula>1</formula>
    </cfRule>
    <cfRule type="cellIs" dxfId="2404" priority="3335" operator="between">
      <formula>0.7</formula>
      <formula>0.89</formula>
    </cfRule>
    <cfRule type="cellIs" dxfId="2403" priority="3336" operator="between">
      <formula>0</formula>
      <formula>0.69</formula>
    </cfRule>
  </conditionalFormatting>
  <conditionalFormatting sqref="BA84">
    <cfRule type="cellIs" dxfId="2402" priority="3331" operator="between">
      <formula>0.9</formula>
      <formula>1</formula>
    </cfRule>
    <cfRule type="cellIs" dxfId="2401" priority="3332" operator="between">
      <formula>0.7</formula>
      <formula>0.89</formula>
    </cfRule>
    <cfRule type="cellIs" dxfId="2400" priority="3333" operator="between">
      <formula>0</formula>
      <formula>0.69</formula>
    </cfRule>
  </conditionalFormatting>
  <conditionalFormatting sqref="BB84">
    <cfRule type="cellIs" dxfId="2399" priority="3328" operator="between">
      <formula>0.9</formula>
      <formula>1</formula>
    </cfRule>
    <cfRule type="cellIs" dxfId="2398" priority="3329" operator="between">
      <formula>0.7</formula>
      <formula>0.89</formula>
    </cfRule>
    <cfRule type="cellIs" dxfId="2397" priority="3330" operator="between">
      <formula>0</formula>
      <formula>0.69</formula>
    </cfRule>
  </conditionalFormatting>
  <conditionalFormatting sqref="BH84">
    <cfRule type="cellIs" dxfId="2396" priority="3325" operator="between">
      <formula>0.9</formula>
      <formula>1</formula>
    </cfRule>
    <cfRule type="cellIs" dxfId="2395" priority="3326" operator="between">
      <formula>0.7</formula>
      <formula>0.89</formula>
    </cfRule>
    <cfRule type="cellIs" dxfId="2394" priority="3327" operator="between">
      <formula>0</formula>
      <formula>0.69</formula>
    </cfRule>
  </conditionalFormatting>
  <conditionalFormatting sqref="BI84">
    <cfRule type="cellIs" dxfId="2393" priority="3322" operator="between">
      <formula>0.9</formula>
      <formula>1</formula>
    </cfRule>
    <cfRule type="cellIs" dxfId="2392" priority="3323" operator="between">
      <formula>0.7</formula>
      <formula>0.89</formula>
    </cfRule>
    <cfRule type="cellIs" dxfId="2391" priority="3324" operator="between">
      <formula>0</formula>
      <formula>0.69</formula>
    </cfRule>
  </conditionalFormatting>
  <conditionalFormatting sqref="BO84">
    <cfRule type="cellIs" dxfId="2390" priority="3313" operator="between">
      <formula>0.9</formula>
      <formula>1</formula>
    </cfRule>
    <cfRule type="cellIs" dxfId="2389" priority="3314" operator="between">
      <formula>0.7</formula>
      <formula>0.89</formula>
    </cfRule>
    <cfRule type="cellIs" dxfId="2388" priority="3315" operator="between">
      <formula>0</formula>
      <formula>0.69</formula>
    </cfRule>
  </conditionalFormatting>
  <conditionalFormatting sqref="BP84">
    <cfRule type="cellIs" dxfId="2387" priority="3310" operator="between">
      <formula>0.9</formula>
      <formula>1</formula>
    </cfRule>
    <cfRule type="cellIs" dxfId="2386" priority="3311" operator="between">
      <formula>0.7</formula>
      <formula>0.89</formula>
    </cfRule>
    <cfRule type="cellIs" dxfId="2385" priority="3312" operator="between">
      <formula>0</formula>
      <formula>0.69</formula>
    </cfRule>
  </conditionalFormatting>
  <conditionalFormatting sqref="BH61">
    <cfRule type="cellIs" dxfId="2384" priority="3307" operator="between">
      <formula>0.9</formula>
      <formula>1</formula>
    </cfRule>
    <cfRule type="cellIs" dxfId="2383" priority="3308" operator="between">
      <formula>0.7</formula>
      <formula>0.89</formula>
    </cfRule>
    <cfRule type="cellIs" dxfId="2382" priority="3309" operator="between">
      <formula>0</formula>
      <formula>0.69</formula>
    </cfRule>
  </conditionalFormatting>
  <conditionalFormatting sqref="BI61">
    <cfRule type="cellIs" dxfId="2381" priority="3304" operator="between">
      <formula>0.9</formula>
      <formula>1</formula>
    </cfRule>
    <cfRule type="cellIs" dxfId="2380" priority="3305" operator="between">
      <formula>0.7</formula>
      <formula>0.89</formula>
    </cfRule>
    <cfRule type="cellIs" dxfId="2379" priority="3306" operator="between">
      <formula>0</formula>
      <formula>0.69</formula>
    </cfRule>
  </conditionalFormatting>
  <conditionalFormatting sqref="BO61">
    <cfRule type="cellIs" dxfId="2378" priority="3301" operator="between">
      <formula>0.9</formula>
      <formula>1</formula>
    </cfRule>
    <cfRule type="cellIs" dxfId="2377" priority="3302" operator="between">
      <formula>0.7</formula>
      <formula>0.89</formula>
    </cfRule>
    <cfRule type="cellIs" dxfId="2376" priority="3303" operator="between">
      <formula>0</formula>
      <formula>0.69</formula>
    </cfRule>
  </conditionalFormatting>
  <conditionalFormatting sqref="BP61">
    <cfRule type="cellIs" dxfId="2375" priority="3298" operator="between">
      <formula>0.9</formula>
      <formula>1</formula>
    </cfRule>
    <cfRule type="cellIs" dxfId="2374" priority="3299" operator="between">
      <formula>0.7</formula>
      <formula>0.89</formula>
    </cfRule>
    <cfRule type="cellIs" dxfId="2373" priority="3300" operator="between">
      <formula>0</formula>
      <formula>0.69</formula>
    </cfRule>
  </conditionalFormatting>
  <conditionalFormatting sqref="AT79">
    <cfRule type="cellIs" dxfId="2372" priority="3295" operator="between">
      <formula>0.9</formula>
      <formula>1</formula>
    </cfRule>
    <cfRule type="cellIs" dxfId="2371" priority="3296" operator="between">
      <formula>0.7</formula>
      <formula>0.89</formula>
    </cfRule>
    <cfRule type="cellIs" dxfId="2370" priority="3297" operator="between">
      <formula>0</formula>
      <formula>0.69</formula>
    </cfRule>
  </conditionalFormatting>
  <conditionalFormatting sqref="AU79">
    <cfRule type="cellIs" dxfId="2369" priority="3292" operator="between">
      <formula>0.9</formula>
      <formula>1</formula>
    </cfRule>
    <cfRule type="cellIs" dxfId="2368" priority="3293" operator="between">
      <formula>0.7</formula>
      <formula>0.89</formula>
    </cfRule>
    <cfRule type="cellIs" dxfId="2367" priority="3294" operator="between">
      <formula>0</formula>
      <formula>0.69</formula>
    </cfRule>
  </conditionalFormatting>
  <conditionalFormatting sqref="BA79">
    <cfRule type="cellIs" dxfId="2366" priority="3289" operator="between">
      <formula>0.9</formula>
      <formula>1</formula>
    </cfRule>
    <cfRule type="cellIs" dxfId="2365" priority="3290" operator="between">
      <formula>0.7</formula>
      <formula>0.89</formula>
    </cfRule>
    <cfRule type="cellIs" dxfId="2364" priority="3291" operator="between">
      <formula>0</formula>
      <formula>0.69</formula>
    </cfRule>
  </conditionalFormatting>
  <conditionalFormatting sqref="BB79">
    <cfRule type="cellIs" dxfId="2363" priority="3286" operator="between">
      <formula>0.9</formula>
      <formula>1</formula>
    </cfRule>
    <cfRule type="cellIs" dxfId="2362" priority="3287" operator="between">
      <formula>0.7</formula>
      <formula>0.89</formula>
    </cfRule>
    <cfRule type="cellIs" dxfId="2361" priority="3288" operator="between">
      <formula>0</formula>
      <formula>0.69</formula>
    </cfRule>
  </conditionalFormatting>
  <conditionalFormatting sqref="BH79">
    <cfRule type="cellIs" dxfId="2360" priority="3283" operator="between">
      <formula>0.9</formula>
      <formula>1</formula>
    </cfRule>
    <cfRule type="cellIs" dxfId="2359" priority="3284" operator="between">
      <formula>0.7</formula>
      <formula>0.89</formula>
    </cfRule>
    <cfRule type="cellIs" dxfId="2358" priority="3285" operator="between">
      <formula>0</formula>
      <formula>0.69</formula>
    </cfRule>
  </conditionalFormatting>
  <conditionalFormatting sqref="BI79">
    <cfRule type="cellIs" dxfId="2357" priority="3280" operator="between">
      <formula>0.9</formula>
      <formula>1</formula>
    </cfRule>
    <cfRule type="cellIs" dxfId="2356" priority="3281" operator="between">
      <formula>0.7</formula>
      <formula>0.89</formula>
    </cfRule>
    <cfRule type="cellIs" dxfId="2355" priority="3282" operator="between">
      <formula>0</formula>
      <formula>0.69</formula>
    </cfRule>
  </conditionalFormatting>
  <conditionalFormatting sqref="BO79">
    <cfRule type="cellIs" dxfId="2354" priority="3277" operator="between">
      <formula>0.9</formula>
      <formula>1</formula>
    </cfRule>
    <cfRule type="cellIs" dxfId="2353" priority="3278" operator="between">
      <formula>0.7</formula>
      <formula>0.89</formula>
    </cfRule>
    <cfRule type="cellIs" dxfId="2352" priority="3279" operator="between">
      <formula>0</formula>
      <formula>0.69</formula>
    </cfRule>
  </conditionalFormatting>
  <conditionalFormatting sqref="BP79">
    <cfRule type="cellIs" dxfId="2351" priority="3274" operator="between">
      <formula>0.9</formula>
      <formula>1</formula>
    </cfRule>
    <cfRule type="cellIs" dxfId="2350" priority="3275" operator="between">
      <formula>0.7</formula>
      <formula>0.89</formula>
    </cfRule>
    <cfRule type="cellIs" dxfId="2349" priority="3276" operator="between">
      <formula>0</formula>
      <formula>0.69</formula>
    </cfRule>
  </conditionalFormatting>
  <conditionalFormatting sqref="BO80">
    <cfRule type="cellIs" dxfId="2348" priority="3271" operator="between">
      <formula>0.9</formula>
      <formula>1</formula>
    </cfRule>
    <cfRule type="cellIs" dxfId="2347" priority="3272" operator="between">
      <formula>0.7</formula>
      <formula>0.89</formula>
    </cfRule>
    <cfRule type="cellIs" dxfId="2346" priority="3273" operator="between">
      <formula>0</formula>
      <formula>0.69</formula>
    </cfRule>
  </conditionalFormatting>
  <conditionalFormatting sqref="BP80">
    <cfRule type="cellIs" dxfId="2345" priority="3268" operator="between">
      <formula>0.9</formula>
      <formula>1</formula>
    </cfRule>
    <cfRule type="cellIs" dxfId="2344" priority="3269" operator="between">
      <formula>0.7</formula>
      <formula>0.89</formula>
    </cfRule>
    <cfRule type="cellIs" dxfId="2343" priority="3270" operator="between">
      <formula>0</formula>
      <formula>0.69</formula>
    </cfRule>
  </conditionalFormatting>
  <conditionalFormatting sqref="AT80 AT82:AT83">
    <cfRule type="cellIs" dxfId="2342" priority="3265" operator="between">
      <formula>0.9</formula>
      <formula>1</formula>
    </cfRule>
    <cfRule type="cellIs" dxfId="2341" priority="3266" operator="between">
      <formula>0.7</formula>
      <formula>0.89</formula>
    </cfRule>
    <cfRule type="cellIs" dxfId="2340" priority="3267" operator="between">
      <formula>0</formula>
      <formula>0.69</formula>
    </cfRule>
  </conditionalFormatting>
  <conditionalFormatting sqref="AU80 AU82:AU83">
    <cfRule type="cellIs" dxfId="2339" priority="3262" operator="between">
      <formula>0.9</formula>
      <formula>1</formula>
    </cfRule>
    <cfRule type="cellIs" dxfId="2338" priority="3263" operator="between">
      <formula>0.7</formula>
      <formula>0.89</formula>
    </cfRule>
    <cfRule type="cellIs" dxfId="2337" priority="3264" operator="between">
      <formula>0</formula>
      <formula>0.69</formula>
    </cfRule>
  </conditionalFormatting>
  <conditionalFormatting sqref="AT8">
    <cfRule type="cellIs" dxfId="2336" priority="3259" operator="between">
      <formula>0.9</formula>
      <formula>1</formula>
    </cfRule>
    <cfRule type="cellIs" dxfId="2335" priority="3260" operator="between">
      <formula>0.7</formula>
      <formula>0.89</formula>
    </cfRule>
    <cfRule type="cellIs" dxfId="2334" priority="3261" operator="between">
      <formula>0</formula>
      <formula>0.69</formula>
    </cfRule>
  </conditionalFormatting>
  <conditionalFormatting sqref="AU8">
    <cfRule type="cellIs" dxfId="2333" priority="3256" operator="between">
      <formula>0.9</formula>
      <formula>1</formula>
    </cfRule>
    <cfRule type="cellIs" dxfId="2332" priority="3257" operator="between">
      <formula>0.7</formula>
      <formula>0.89</formula>
    </cfRule>
    <cfRule type="cellIs" dxfId="2331" priority="3258" operator="between">
      <formula>0</formula>
      <formula>0.69</formula>
    </cfRule>
  </conditionalFormatting>
  <conditionalFormatting sqref="BA8">
    <cfRule type="cellIs" dxfId="2330" priority="3253" operator="between">
      <formula>0.9</formula>
      <formula>1</formula>
    </cfRule>
    <cfRule type="cellIs" dxfId="2329" priority="3254" operator="between">
      <formula>0.7</formula>
      <formula>0.89</formula>
    </cfRule>
    <cfRule type="cellIs" dxfId="2328" priority="3255" operator="between">
      <formula>0</formula>
      <formula>0.69</formula>
    </cfRule>
  </conditionalFormatting>
  <conditionalFormatting sqref="BB8">
    <cfRule type="cellIs" dxfId="2327" priority="3250" operator="between">
      <formula>0.9</formula>
      <formula>1</formula>
    </cfRule>
    <cfRule type="cellIs" dxfId="2326" priority="3251" operator="between">
      <formula>0.7</formula>
      <formula>0.89</formula>
    </cfRule>
    <cfRule type="cellIs" dxfId="2325" priority="3252" operator="between">
      <formula>0</formula>
      <formula>0.69</formula>
    </cfRule>
  </conditionalFormatting>
  <conditionalFormatting sqref="BP66">
    <cfRule type="cellIs" dxfId="2324" priority="2980" operator="between">
      <formula>0.9</formula>
      <formula>1</formula>
    </cfRule>
    <cfRule type="cellIs" dxfId="2323" priority="2981" operator="between">
      <formula>0.7</formula>
      <formula>0.89</formula>
    </cfRule>
    <cfRule type="cellIs" dxfId="2322" priority="2982" operator="between">
      <formula>0</formula>
      <formula>0.69</formula>
    </cfRule>
  </conditionalFormatting>
  <conditionalFormatting sqref="BH8">
    <cfRule type="cellIs" dxfId="2321" priority="3247" operator="between">
      <formula>0.9</formula>
      <formula>1</formula>
    </cfRule>
    <cfRule type="cellIs" dxfId="2320" priority="3248" operator="between">
      <formula>0.7</formula>
      <formula>0.89</formula>
    </cfRule>
    <cfRule type="cellIs" dxfId="2319" priority="3249" operator="between">
      <formula>0</formula>
      <formula>0.69</formula>
    </cfRule>
  </conditionalFormatting>
  <conditionalFormatting sqref="BI8">
    <cfRule type="cellIs" dxfId="2318" priority="3244" operator="between">
      <formula>0.9</formula>
      <formula>1</formula>
    </cfRule>
    <cfRule type="cellIs" dxfId="2317" priority="3245" operator="between">
      <formula>0.7</formula>
      <formula>0.89</formula>
    </cfRule>
    <cfRule type="cellIs" dxfId="2316" priority="3246" operator="between">
      <formula>0</formula>
      <formula>0.69</formula>
    </cfRule>
  </conditionalFormatting>
  <conditionalFormatting sqref="BO8">
    <cfRule type="cellIs" dxfId="2315" priority="3241" operator="between">
      <formula>0.9</formula>
      <formula>1</formula>
    </cfRule>
    <cfRule type="cellIs" dxfId="2314" priority="3242" operator="between">
      <formula>0.7</formula>
      <formula>0.89</formula>
    </cfRule>
    <cfRule type="cellIs" dxfId="2313" priority="3243" operator="between">
      <formula>0</formula>
      <formula>0.69</formula>
    </cfRule>
  </conditionalFormatting>
  <conditionalFormatting sqref="BP8">
    <cfRule type="cellIs" dxfId="2312" priority="3238" operator="between">
      <formula>0.9</formula>
      <formula>1</formula>
    </cfRule>
    <cfRule type="cellIs" dxfId="2311" priority="3239" operator="between">
      <formula>0.7</formula>
      <formula>0.89</formula>
    </cfRule>
    <cfRule type="cellIs" dxfId="2310" priority="3240" operator="between">
      <formula>0</formula>
      <formula>0.69</formula>
    </cfRule>
  </conditionalFormatting>
  <conditionalFormatting sqref="BA54">
    <cfRule type="cellIs" dxfId="2309" priority="3229" operator="between">
      <formula>0.9</formula>
      <formula>1</formula>
    </cfRule>
    <cfRule type="cellIs" dxfId="2308" priority="3230" operator="between">
      <formula>0.7</formula>
      <formula>0.89</formula>
    </cfRule>
    <cfRule type="cellIs" dxfId="2307" priority="3231" operator="between">
      <formula>0</formula>
      <formula>0.69</formula>
    </cfRule>
  </conditionalFormatting>
  <conditionalFormatting sqref="BB54">
    <cfRule type="cellIs" dxfId="2306" priority="3226" operator="between">
      <formula>0.9</formula>
      <formula>1</formula>
    </cfRule>
    <cfRule type="cellIs" dxfId="2305" priority="3227" operator="between">
      <formula>0.7</formula>
      <formula>0.89</formula>
    </cfRule>
    <cfRule type="cellIs" dxfId="2304" priority="3228" operator="between">
      <formula>0</formula>
      <formula>0.69</formula>
    </cfRule>
  </conditionalFormatting>
  <conditionalFormatting sqref="BH54">
    <cfRule type="cellIs" dxfId="2303" priority="3223" operator="between">
      <formula>0.9</formula>
      <formula>1</formula>
    </cfRule>
    <cfRule type="cellIs" dxfId="2302" priority="3224" operator="between">
      <formula>0.7</formula>
      <formula>0.89</formula>
    </cfRule>
    <cfRule type="cellIs" dxfId="2301" priority="3225" operator="between">
      <formula>0</formula>
      <formula>0.69</formula>
    </cfRule>
  </conditionalFormatting>
  <conditionalFormatting sqref="BI54">
    <cfRule type="cellIs" dxfId="2300" priority="3220" operator="between">
      <formula>0.9</formula>
      <formula>1</formula>
    </cfRule>
    <cfRule type="cellIs" dxfId="2299" priority="3221" operator="between">
      <formula>0.7</formula>
      <formula>0.89</formula>
    </cfRule>
    <cfRule type="cellIs" dxfId="2298" priority="3222" operator="between">
      <formula>0</formula>
      <formula>0.69</formula>
    </cfRule>
  </conditionalFormatting>
  <conditionalFormatting sqref="BO54">
    <cfRule type="cellIs" dxfId="2297" priority="3217" operator="between">
      <formula>0.9</formula>
      <formula>1</formula>
    </cfRule>
    <cfRule type="cellIs" dxfId="2296" priority="3218" operator="between">
      <formula>0.7</formula>
      <formula>0.89</formula>
    </cfRule>
    <cfRule type="cellIs" dxfId="2295" priority="3219" operator="between">
      <formula>0</formula>
      <formula>0.69</formula>
    </cfRule>
  </conditionalFormatting>
  <conditionalFormatting sqref="BP54">
    <cfRule type="cellIs" dxfId="2294" priority="3214" operator="between">
      <formula>0.9</formula>
      <formula>1</formula>
    </cfRule>
    <cfRule type="cellIs" dxfId="2293" priority="3215" operator="between">
      <formula>0.7</formula>
      <formula>0.89</formula>
    </cfRule>
    <cfRule type="cellIs" dxfId="2292" priority="3216" operator="between">
      <formula>0</formula>
      <formula>0.69</formula>
    </cfRule>
  </conditionalFormatting>
  <conditionalFormatting sqref="BO55">
    <cfRule type="cellIs" dxfId="2291" priority="3211" operator="between">
      <formula>0.9</formula>
      <formula>1</formula>
    </cfRule>
    <cfRule type="cellIs" dxfId="2290" priority="3212" operator="between">
      <formula>0.7</formula>
      <formula>0.89</formula>
    </cfRule>
    <cfRule type="cellIs" dxfId="2289" priority="3213" operator="between">
      <formula>0</formula>
      <formula>0.69</formula>
    </cfRule>
  </conditionalFormatting>
  <conditionalFormatting sqref="BP55">
    <cfRule type="cellIs" dxfId="2288" priority="3208" operator="between">
      <formula>0.9</formula>
      <formula>1</formula>
    </cfRule>
    <cfRule type="cellIs" dxfId="2287" priority="3209" operator="between">
      <formula>0.7</formula>
      <formula>0.89</formula>
    </cfRule>
    <cfRule type="cellIs" dxfId="2286" priority="3210" operator="between">
      <formula>0</formula>
      <formula>0.69</formula>
    </cfRule>
  </conditionalFormatting>
  <conditionalFormatting sqref="BO60">
    <cfRule type="cellIs" dxfId="2285" priority="3181" operator="between">
      <formula>0.9</formula>
      <formula>1</formula>
    </cfRule>
    <cfRule type="cellIs" dxfId="2284" priority="3182" operator="between">
      <formula>0.7</formula>
      <formula>0.89</formula>
    </cfRule>
    <cfRule type="cellIs" dxfId="2283" priority="3183" operator="between">
      <formula>0</formula>
      <formula>0.69</formula>
    </cfRule>
  </conditionalFormatting>
  <conditionalFormatting sqref="BP60">
    <cfRule type="cellIs" dxfId="2282" priority="3178" operator="between">
      <formula>0.9</formula>
      <formula>1</formula>
    </cfRule>
    <cfRule type="cellIs" dxfId="2281" priority="3179" operator="between">
      <formula>0.7</formula>
      <formula>0.89</formula>
    </cfRule>
    <cfRule type="cellIs" dxfId="2280" priority="3180" operator="between">
      <formula>0</formula>
      <formula>0.69</formula>
    </cfRule>
  </conditionalFormatting>
  <conditionalFormatting sqref="BH60">
    <cfRule type="cellIs" dxfId="2279" priority="3175" operator="between">
      <formula>0.9</formula>
      <formula>1</formula>
    </cfRule>
    <cfRule type="cellIs" dxfId="2278" priority="3176" operator="between">
      <formula>0.7</formula>
      <formula>0.89</formula>
    </cfRule>
    <cfRule type="cellIs" dxfId="2277" priority="3177" operator="between">
      <formula>0</formula>
      <formula>0.69</formula>
    </cfRule>
  </conditionalFormatting>
  <conditionalFormatting sqref="BI60">
    <cfRule type="cellIs" dxfId="2276" priority="3172" operator="between">
      <formula>0.9</formula>
      <formula>1</formula>
    </cfRule>
    <cfRule type="cellIs" dxfId="2275" priority="3173" operator="between">
      <formula>0.7</formula>
      <formula>0.89</formula>
    </cfRule>
    <cfRule type="cellIs" dxfId="2274" priority="3174" operator="between">
      <formula>0</formula>
      <formula>0.69</formula>
    </cfRule>
  </conditionalFormatting>
  <conditionalFormatting sqref="BH55">
    <cfRule type="cellIs" dxfId="2273" priority="3145" operator="between">
      <formula>0.9</formula>
      <formula>1</formula>
    </cfRule>
    <cfRule type="cellIs" dxfId="2272" priority="3146" operator="between">
      <formula>0.7</formula>
      <formula>0.89</formula>
    </cfRule>
    <cfRule type="cellIs" dxfId="2271" priority="3147" operator="between">
      <formula>0</formula>
      <formula>0.69</formula>
    </cfRule>
  </conditionalFormatting>
  <conditionalFormatting sqref="BI55">
    <cfRule type="cellIs" dxfId="2270" priority="3142" operator="between">
      <formula>0.9</formula>
      <formula>1</formula>
    </cfRule>
    <cfRule type="cellIs" dxfId="2269" priority="3143" operator="between">
      <formula>0.7</formula>
      <formula>0.89</formula>
    </cfRule>
    <cfRule type="cellIs" dxfId="2268" priority="3144" operator="between">
      <formula>0</formula>
      <formula>0.69</formula>
    </cfRule>
  </conditionalFormatting>
  <conditionalFormatting sqref="BA55">
    <cfRule type="cellIs" dxfId="2267" priority="3139" operator="between">
      <formula>0.9</formula>
      <formula>1</formula>
    </cfRule>
    <cfRule type="cellIs" dxfId="2266" priority="3140" operator="between">
      <formula>0.7</formula>
      <formula>0.89</formula>
    </cfRule>
    <cfRule type="cellIs" dxfId="2265" priority="3141" operator="between">
      <formula>0</formula>
      <formula>0.69</formula>
    </cfRule>
  </conditionalFormatting>
  <conditionalFormatting sqref="BB55">
    <cfRule type="cellIs" dxfId="2264" priority="3136" operator="between">
      <formula>0.9</formula>
      <formula>1</formula>
    </cfRule>
    <cfRule type="cellIs" dxfId="2263" priority="3137" operator="between">
      <formula>0.7</formula>
      <formula>0.89</formula>
    </cfRule>
    <cfRule type="cellIs" dxfId="2262" priority="3138" operator="between">
      <formula>0</formula>
      <formula>0.69</formula>
    </cfRule>
  </conditionalFormatting>
  <conditionalFormatting sqref="BO66">
    <cfRule type="cellIs" dxfId="2261" priority="2983" operator="between">
      <formula>0.9</formula>
      <formula>1</formula>
    </cfRule>
    <cfRule type="cellIs" dxfId="2260" priority="2984" operator="between">
      <formula>0.7</formula>
      <formula>0.89</formula>
    </cfRule>
    <cfRule type="cellIs" dxfId="2259" priority="2985" operator="between">
      <formula>0</formula>
      <formula>0.69</formula>
    </cfRule>
  </conditionalFormatting>
  <conditionalFormatting sqref="BA60">
    <cfRule type="cellIs" dxfId="2258" priority="3103" operator="between">
      <formula>0.9</formula>
      <formula>1</formula>
    </cfRule>
    <cfRule type="cellIs" dxfId="2257" priority="3104" operator="between">
      <formula>0.7</formula>
      <formula>0.89</formula>
    </cfRule>
    <cfRule type="cellIs" dxfId="2256" priority="3105" operator="between">
      <formula>0</formula>
      <formula>0.69</formula>
    </cfRule>
  </conditionalFormatting>
  <conditionalFormatting sqref="BB60">
    <cfRule type="cellIs" dxfId="2255" priority="3100" operator="between">
      <formula>0.9</formula>
      <formula>1</formula>
    </cfRule>
    <cfRule type="cellIs" dxfId="2254" priority="3101" operator="between">
      <formula>0.7</formula>
      <formula>0.89</formula>
    </cfRule>
    <cfRule type="cellIs" dxfId="2253" priority="3102" operator="between">
      <formula>0</formula>
      <formula>0.69</formula>
    </cfRule>
  </conditionalFormatting>
  <conditionalFormatting sqref="AT60">
    <cfRule type="cellIs" dxfId="2252" priority="3097" operator="between">
      <formula>0.9</formula>
      <formula>1</formula>
    </cfRule>
    <cfRule type="cellIs" dxfId="2251" priority="3098" operator="between">
      <formula>0.7</formula>
      <formula>0.89</formula>
    </cfRule>
    <cfRule type="cellIs" dxfId="2250" priority="3099" operator="between">
      <formula>0</formula>
      <formula>0.69</formula>
    </cfRule>
  </conditionalFormatting>
  <conditionalFormatting sqref="AU60">
    <cfRule type="cellIs" dxfId="2249" priority="3094" operator="between">
      <formula>0.9</formula>
      <formula>1</formula>
    </cfRule>
    <cfRule type="cellIs" dxfId="2248" priority="3095" operator="between">
      <formula>0.7</formula>
      <formula>0.89</formula>
    </cfRule>
    <cfRule type="cellIs" dxfId="2247" priority="3096" operator="between">
      <formula>0</formula>
      <formula>0.69</formula>
    </cfRule>
  </conditionalFormatting>
  <conditionalFormatting sqref="AT68">
    <cfRule type="cellIs" dxfId="2246" priority="3061" operator="between">
      <formula>0.9</formula>
      <formula>1</formula>
    </cfRule>
    <cfRule type="cellIs" dxfId="2245" priority="3062" operator="between">
      <formula>0.7</formula>
      <formula>0.89</formula>
    </cfRule>
    <cfRule type="cellIs" dxfId="2244" priority="3063" operator="between">
      <formula>0</formula>
      <formula>0.69</formula>
    </cfRule>
  </conditionalFormatting>
  <conditionalFormatting sqref="AU68">
    <cfRule type="cellIs" dxfId="2243" priority="3058" operator="between">
      <formula>0.9</formula>
      <formula>1</formula>
    </cfRule>
    <cfRule type="cellIs" dxfId="2242" priority="3059" operator="between">
      <formula>0.7</formula>
      <formula>0.89</formula>
    </cfRule>
    <cfRule type="cellIs" dxfId="2241" priority="3060" operator="between">
      <formula>0</formula>
      <formula>0.69</formula>
    </cfRule>
  </conditionalFormatting>
  <conditionalFormatting sqref="BA68">
    <cfRule type="cellIs" dxfId="2240" priority="3055" operator="between">
      <formula>0.9</formula>
      <formula>1</formula>
    </cfRule>
    <cfRule type="cellIs" dxfId="2239" priority="3056" operator="between">
      <formula>0.7</formula>
      <formula>0.89</formula>
    </cfRule>
    <cfRule type="cellIs" dxfId="2238" priority="3057" operator="between">
      <formula>0</formula>
      <formula>0.69</formula>
    </cfRule>
  </conditionalFormatting>
  <conditionalFormatting sqref="BB68">
    <cfRule type="cellIs" dxfId="2237" priority="3052" operator="between">
      <formula>0.9</formula>
      <formula>1</formula>
    </cfRule>
    <cfRule type="cellIs" dxfId="2236" priority="3053" operator="between">
      <formula>0.7</formula>
      <formula>0.89</formula>
    </cfRule>
    <cfRule type="cellIs" dxfId="2235" priority="3054" operator="between">
      <formula>0</formula>
      <formula>0.69</formula>
    </cfRule>
  </conditionalFormatting>
  <conditionalFormatting sqref="BH68">
    <cfRule type="cellIs" dxfId="2234" priority="3049" operator="between">
      <formula>0.9</formula>
      <formula>1</formula>
    </cfRule>
    <cfRule type="cellIs" dxfId="2233" priority="3050" operator="between">
      <formula>0.7</formula>
      <formula>0.89</formula>
    </cfRule>
    <cfRule type="cellIs" dxfId="2232" priority="3051" operator="between">
      <formula>0</formula>
      <formula>0.69</formula>
    </cfRule>
  </conditionalFormatting>
  <conditionalFormatting sqref="BI68">
    <cfRule type="cellIs" dxfId="2231" priority="3046" operator="between">
      <formula>0.9</formula>
      <formula>1</formula>
    </cfRule>
    <cfRule type="cellIs" dxfId="2230" priority="3047" operator="between">
      <formula>0.7</formula>
      <formula>0.89</formula>
    </cfRule>
    <cfRule type="cellIs" dxfId="2229" priority="3048" operator="between">
      <formula>0</formula>
      <formula>0.69</formula>
    </cfRule>
  </conditionalFormatting>
  <conditionalFormatting sqref="BO68">
    <cfRule type="cellIs" dxfId="2228" priority="3043" operator="between">
      <formula>0.9</formula>
      <formula>1</formula>
    </cfRule>
    <cfRule type="cellIs" dxfId="2227" priority="3044" operator="between">
      <formula>0.7</formula>
      <formula>0.89</formula>
    </cfRule>
    <cfRule type="cellIs" dxfId="2226" priority="3045" operator="between">
      <formula>0</formula>
      <formula>0.69</formula>
    </cfRule>
  </conditionalFormatting>
  <conditionalFormatting sqref="BP68">
    <cfRule type="cellIs" dxfId="2225" priority="3040" operator="between">
      <formula>0.9</formula>
      <formula>1</formula>
    </cfRule>
    <cfRule type="cellIs" dxfId="2224" priority="3041" operator="between">
      <formula>0.7</formula>
      <formula>0.89</formula>
    </cfRule>
    <cfRule type="cellIs" dxfId="2223" priority="3042" operator="between">
      <formula>0</formula>
      <formula>0.69</formula>
    </cfRule>
  </conditionalFormatting>
  <conditionalFormatting sqref="AT67">
    <cfRule type="cellIs" dxfId="2222" priority="3037" operator="between">
      <formula>0.9</formula>
      <formula>1</formula>
    </cfRule>
    <cfRule type="cellIs" dxfId="2221" priority="3038" operator="between">
      <formula>0.7</formula>
      <formula>0.89</formula>
    </cfRule>
    <cfRule type="cellIs" dxfId="2220" priority="3039" operator="between">
      <formula>0</formula>
      <formula>0.69</formula>
    </cfRule>
  </conditionalFormatting>
  <conditionalFormatting sqref="AU67">
    <cfRule type="cellIs" dxfId="2219" priority="3034" operator="between">
      <formula>0.9</formula>
      <formula>1</formula>
    </cfRule>
    <cfRule type="cellIs" dxfId="2218" priority="3035" operator="between">
      <formula>0.7</formula>
      <formula>0.89</formula>
    </cfRule>
    <cfRule type="cellIs" dxfId="2217" priority="3036" operator="between">
      <formula>0</formula>
      <formula>0.69</formula>
    </cfRule>
  </conditionalFormatting>
  <conditionalFormatting sqref="BA67">
    <cfRule type="cellIs" dxfId="2216" priority="3031" operator="between">
      <formula>0.9</formula>
      <formula>1</formula>
    </cfRule>
    <cfRule type="cellIs" dxfId="2215" priority="3032" operator="between">
      <formula>0.7</formula>
      <formula>0.89</formula>
    </cfRule>
    <cfRule type="cellIs" dxfId="2214" priority="3033" operator="between">
      <formula>0</formula>
      <formula>0.69</formula>
    </cfRule>
  </conditionalFormatting>
  <conditionalFormatting sqref="BB67">
    <cfRule type="cellIs" dxfId="2213" priority="3028" operator="between">
      <formula>0.9</formula>
      <formula>1</formula>
    </cfRule>
    <cfRule type="cellIs" dxfId="2212" priority="3029" operator="between">
      <formula>0.7</formula>
      <formula>0.89</formula>
    </cfRule>
    <cfRule type="cellIs" dxfId="2211" priority="3030" operator="between">
      <formula>0</formula>
      <formula>0.69</formula>
    </cfRule>
  </conditionalFormatting>
  <conditionalFormatting sqref="BH67">
    <cfRule type="cellIs" dxfId="2210" priority="3025" operator="between">
      <formula>0.9</formula>
      <formula>1</formula>
    </cfRule>
    <cfRule type="cellIs" dxfId="2209" priority="3026" operator="between">
      <formula>0.7</formula>
      <formula>0.89</formula>
    </cfRule>
    <cfRule type="cellIs" dxfId="2208" priority="3027" operator="between">
      <formula>0</formula>
      <formula>0.69</formula>
    </cfRule>
  </conditionalFormatting>
  <conditionalFormatting sqref="BI67">
    <cfRule type="cellIs" dxfId="2207" priority="3022" operator="between">
      <formula>0.9</formula>
      <formula>1</formula>
    </cfRule>
    <cfRule type="cellIs" dxfId="2206" priority="3023" operator="between">
      <formula>0.7</formula>
      <formula>0.89</formula>
    </cfRule>
    <cfRule type="cellIs" dxfId="2205" priority="3024" operator="between">
      <formula>0</formula>
      <formula>0.69</formula>
    </cfRule>
  </conditionalFormatting>
  <conditionalFormatting sqref="BO67">
    <cfRule type="cellIs" dxfId="2204" priority="3019" operator="between">
      <formula>0.9</formula>
      <formula>1</formula>
    </cfRule>
    <cfRule type="cellIs" dxfId="2203" priority="3020" operator="between">
      <formula>0.7</formula>
      <formula>0.89</formula>
    </cfRule>
    <cfRule type="cellIs" dxfId="2202" priority="3021" operator="between">
      <formula>0</formula>
      <formula>0.69</formula>
    </cfRule>
  </conditionalFormatting>
  <conditionalFormatting sqref="BP67">
    <cfRule type="cellIs" dxfId="2201" priority="3016" operator="between">
      <formula>0.9</formula>
      <formula>1</formula>
    </cfRule>
    <cfRule type="cellIs" dxfId="2200" priority="3017" operator="between">
      <formula>0.7</formula>
      <formula>0.89</formula>
    </cfRule>
    <cfRule type="cellIs" dxfId="2199" priority="3018" operator="between">
      <formula>0</formula>
      <formula>0.69</formula>
    </cfRule>
  </conditionalFormatting>
  <conditionalFormatting sqref="AT66">
    <cfRule type="cellIs" dxfId="2198" priority="3013" operator="between">
      <formula>0.9</formula>
      <formula>1</formula>
    </cfRule>
    <cfRule type="cellIs" dxfId="2197" priority="3014" operator="between">
      <formula>0.7</formula>
      <formula>0.89</formula>
    </cfRule>
    <cfRule type="cellIs" dxfId="2196" priority="3015" operator="between">
      <formula>0</formula>
      <formula>0.69</formula>
    </cfRule>
  </conditionalFormatting>
  <conditionalFormatting sqref="AU66">
    <cfRule type="cellIs" dxfId="2195" priority="3010" operator="between">
      <formula>0.9</formula>
      <formula>1</formula>
    </cfRule>
    <cfRule type="cellIs" dxfId="2194" priority="3011" operator="between">
      <formula>0.7</formula>
      <formula>0.89</formula>
    </cfRule>
    <cfRule type="cellIs" dxfId="2193" priority="3012" operator="between">
      <formula>0</formula>
      <formula>0.69</formula>
    </cfRule>
  </conditionalFormatting>
  <conditionalFormatting sqref="BA66">
    <cfRule type="cellIs" dxfId="2192" priority="3007" operator="between">
      <formula>0.9</formula>
      <formula>1</formula>
    </cfRule>
    <cfRule type="cellIs" dxfId="2191" priority="3008" operator="between">
      <formula>0.7</formula>
      <formula>0.89</formula>
    </cfRule>
    <cfRule type="cellIs" dxfId="2190" priority="3009" operator="between">
      <formula>0</formula>
      <formula>0.69</formula>
    </cfRule>
  </conditionalFormatting>
  <conditionalFormatting sqref="BB66">
    <cfRule type="cellIs" dxfId="2189" priority="3004" operator="between">
      <formula>0.9</formula>
      <formula>1</formula>
    </cfRule>
    <cfRule type="cellIs" dxfId="2188" priority="3005" operator="between">
      <formula>0.7</formula>
      <formula>0.89</formula>
    </cfRule>
    <cfRule type="cellIs" dxfId="2187" priority="3006" operator="between">
      <formula>0</formula>
      <formula>0.69</formula>
    </cfRule>
  </conditionalFormatting>
  <conditionalFormatting sqref="BH66">
    <cfRule type="cellIs" dxfId="2186" priority="2989" operator="between">
      <formula>0.9</formula>
      <formula>1</formula>
    </cfRule>
    <cfRule type="cellIs" dxfId="2185" priority="2990" operator="between">
      <formula>0.7</formula>
      <formula>0.89</formula>
    </cfRule>
    <cfRule type="cellIs" dxfId="2184" priority="2991" operator="between">
      <formula>0</formula>
      <formula>0.69</formula>
    </cfRule>
  </conditionalFormatting>
  <conditionalFormatting sqref="BI66">
    <cfRule type="cellIs" dxfId="2183" priority="2986" operator="between">
      <formula>0.9</formula>
      <formula>1</formula>
    </cfRule>
    <cfRule type="cellIs" dxfId="2182" priority="2987" operator="between">
      <formula>0.7</formula>
      <formula>0.89</formula>
    </cfRule>
    <cfRule type="cellIs" dxfId="2181" priority="2988" operator="between">
      <formula>0</formula>
      <formula>0.69</formula>
    </cfRule>
  </conditionalFormatting>
  <conditionalFormatting sqref="BA76">
    <cfRule type="cellIs" dxfId="2180" priority="2977" operator="between">
      <formula>0.001</formula>
      <formula>0.69</formula>
    </cfRule>
  </conditionalFormatting>
  <conditionalFormatting sqref="BA76">
    <cfRule type="cellIs" dxfId="2179" priority="2978" operator="between">
      <formula>0.7</formula>
      <formula>0.89</formula>
    </cfRule>
  </conditionalFormatting>
  <conditionalFormatting sqref="BA76">
    <cfRule type="cellIs" dxfId="2178" priority="2979" operator="between">
      <formula>0.9</formula>
      <formula>1</formula>
    </cfRule>
  </conditionalFormatting>
  <conditionalFormatting sqref="BH76">
    <cfRule type="cellIs" dxfId="2177" priority="2974" operator="between">
      <formula>0.001</formula>
      <formula>0.69</formula>
    </cfRule>
  </conditionalFormatting>
  <conditionalFormatting sqref="BH76">
    <cfRule type="cellIs" dxfId="2176" priority="2975" operator="between">
      <formula>0.7</formula>
      <formula>0.89</formula>
    </cfRule>
  </conditionalFormatting>
  <conditionalFormatting sqref="BH76">
    <cfRule type="cellIs" dxfId="2175" priority="2976" operator="between">
      <formula>0.9</formula>
      <formula>1</formula>
    </cfRule>
  </conditionalFormatting>
  <conditionalFormatting sqref="BO76">
    <cfRule type="cellIs" dxfId="2174" priority="2971" operator="between">
      <formula>0.001</formula>
      <formula>0.69</formula>
    </cfRule>
  </conditionalFormatting>
  <conditionalFormatting sqref="BO76">
    <cfRule type="cellIs" dxfId="2173" priority="2972" operator="between">
      <formula>0.7</formula>
      <formula>0.89</formula>
    </cfRule>
  </conditionalFormatting>
  <conditionalFormatting sqref="BO76">
    <cfRule type="cellIs" dxfId="2172" priority="2973" operator="between">
      <formula>0.9</formula>
      <formula>1</formula>
    </cfRule>
  </conditionalFormatting>
  <conditionalFormatting sqref="AT76">
    <cfRule type="cellIs" dxfId="2171" priority="2968" operator="between">
      <formula>0.001</formula>
      <formula>0.69</formula>
    </cfRule>
  </conditionalFormatting>
  <conditionalFormatting sqref="AT76">
    <cfRule type="cellIs" dxfId="2170" priority="2969" operator="between">
      <formula>0.7</formula>
      <formula>0.89</formula>
    </cfRule>
  </conditionalFormatting>
  <conditionalFormatting sqref="AT76">
    <cfRule type="cellIs" dxfId="2169" priority="2970" operator="between">
      <formula>0.9</formula>
      <formula>1</formula>
    </cfRule>
  </conditionalFormatting>
  <conditionalFormatting sqref="AT78">
    <cfRule type="cellIs" dxfId="2168" priority="2965" operator="between">
      <formula>0.9</formula>
      <formula>1</formula>
    </cfRule>
    <cfRule type="cellIs" dxfId="2167" priority="2966" operator="between">
      <formula>0.7</formula>
      <formula>0.89</formula>
    </cfRule>
    <cfRule type="cellIs" dxfId="2166" priority="2967" operator="between">
      <formula>0</formula>
      <formula>0.69</formula>
    </cfRule>
  </conditionalFormatting>
  <conditionalFormatting sqref="AU78">
    <cfRule type="cellIs" dxfId="2165" priority="2962" operator="between">
      <formula>0.9</formula>
      <formula>1</formula>
    </cfRule>
    <cfRule type="cellIs" dxfId="2164" priority="2963" operator="between">
      <formula>0.7</formula>
      <formula>0.89</formula>
    </cfRule>
    <cfRule type="cellIs" dxfId="2163" priority="2964" operator="between">
      <formula>0</formula>
      <formula>0.69</formula>
    </cfRule>
  </conditionalFormatting>
  <conditionalFormatting sqref="AT86">
    <cfRule type="cellIs" dxfId="2162" priority="2941" operator="between">
      <formula>0.9</formula>
      <formula>1</formula>
    </cfRule>
    <cfRule type="cellIs" dxfId="2161" priority="2942" operator="between">
      <formula>0.7</formula>
      <formula>0.89</formula>
    </cfRule>
    <cfRule type="cellIs" dxfId="2160" priority="2943" operator="between">
      <formula>0</formula>
      <formula>0.69</formula>
    </cfRule>
  </conditionalFormatting>
  <conditionalFormatting sqref="AU86">
    <cfRule type="cellIs" dxfId="2159" priority="2938" operator="between">
      <formula>0.9</formula>
      <formula>1</formula>
    </cfRule>
    <cfRule type="cellIs" dxfId="2158" priority="2939" operator="between">
      <formula>0.7</formula>
      <formula>0.89</formula>
    </cfRule>
    <cfRule type="cellIs" dxfId="2157" priority="2940" operator="between">
      <formula>0</formula>
      <formula>0.69</formula>
    </cfRule>
  </conditionalFormatting>
  <conditionalFormatting sqref="BA86">
    <cfRule type="cellIs" dxfId="2156" priority="2935" operator="between">
      <formula>0.9</formula>
      <formula>1</formula>
    </cfRule>
    <cfRule type="cellIs" dxfId="2155" priority="2936" operator="between">
      <formula>0.7</formula>
      <formula>0.89</formula>
    </cfRule>
    <cfRule type="cellIs" dxfId="2154" priority="2937" operator="between">
      <formula>0</formula>
      <formula>0.69</formula>
    </cfRule>
  </conditionalFormatting>
  <conditionalFormatting sqref="BB86">
    <cfRule type="cellIs" dxfId="2153" priority="2932" operator="between">
      <formula>0.9</formula>
      <formula>1</formula>
    </cfRule>
    <cfRule type="cellIs" dxfId="2152" priority="2933" operator="between">
      <formula>0.7</formula>
      <formula>0.89</formula>
    </cfRule>
    <cfRule type="cellIs" dxfId="2151" priority="2934" operator="between">
      <formula>0</formula>
      <formula>0.69</formula>
    </cfRule>
  </conditionalFormatting>
  <conditionalFormatting sqref="BH86">
    <cfRule type="cellIs" dxfId="2150" priority="2929" operator="between">
      <formula>0.9</formula>
      <formula>1</formula>
    </cfRule>
    <cfRule type="cellIs" dxfId="2149" priority="2930" operator="between">
      <formula>0.7</formula>
      <formula>0.89</formula>
    </cfRule>
    <cfRule type="cellIs" dxfId="2148" priority="2931" operator="between">
      <formula>0</formula>
      <formula>0.69</formula>
    </cfRule>
  </conditionalFormatting>
  <conditionalFormatting sqref="BI86">
    <cfRule type="cellIs" dxfId="2147" priority="2926" operator="between">
      <formula>0.9</formula>
      <formula>1</formula>
    </cfRule>
    <cfRule type="cellIs" dxfId="2146" priority="2927" operator="between">
      <formula>0.7</formula>
      <formula>0.89</formula>
    </cfRule>
    <cfRule type="cellIs" dxfId="2145" priority="2928" operator="between">
      <formula>0</formula>
      <formula>0.69</formula>
    </cfRule>
  </conditionalFormatting>
  <conditionalFormatting sqref="BO86">
    <cfRule type="cellIs" dxfId="2144" priority="2923" operator="between">
      <formula>0.9</formula>
      <formula>1</formula>
    </cfRule>
    <cfRule type="cellIs" dxfId="2143" priority="2924" operator="between">
      <formula>0.7</formula>
      <formula>0.89</formula>
    </cfRule>
    <cfRule type="cellIs" dxfId="2142" priority="2925" operator="between">
      <formula>0</formula>
      <formula>0.69</formula>
    </cfRule>
  </conditionalFormatting>
  <conditionalFormatting sqref="BP86">
    <cfRule type="cellIs" dxfId="2141" priority="2920" operator="between">
      <formula>0.9</formula>
      <formula>1</formula>
    </cfRule>
    <cfRule type="cellIs" dxfId="2140" priority="2921" operator="between">
      <formula>0.7</formula>
      <formula>0.89</formula>
    </cfRule>
    <cfRule type="cellIs" dxfId="2139" priority="2922" operator="between">
      <formula>0</formula>
      <formula>0.69</formula>
    </cfRule>
  </conditionalFormatting>
  <conditionalFormatting sqref="AT87">
    <cfRule type="cellIs" dxfId="2138" priority="2917" operator="between">
      <formula>0.9</formula>
      <formula>1</formula>
    </cfRule>
    <cfRule type="cellIs" dxfId="2137" priority="2918" operator="between">
      <formula>0.7</formula>
      <formula>0.89</formula>
    </cfRule>
    <cfRule type="cellIs" dxfId="2136" priority="2919" operator="between">
      <formula>0</formula>
      <formula>0.69</formula>
    </cfRule>
  </conditionalFormatting>
  <conditionalFormatting sqref="AU87">
    <cfRule type="cellIs" dxfId="2135" priority="2914" operator="between">
      <formula>0.9</formula>
      <formula>1</formula>
    </cfRule>
    <cfRule type="cellIs" dxfId="2134" priority="2915" operator="between">
      <formula>0.7</formula>
      <formula>0.89</formula>
    </cfRule>
    <cfRule type="cellIs" dxfId="2133" priority="2916" operator="between">
      <formula>0</formula>
      <formula>0.69</formula>
    </cfRule>
  </conditionalFormatting>
  <conditionalFormatting sqref="BA87">
    <cfRule type="cellIs" dxfId="2132" priority="2911" operator="between">
      <formula>0.9</formula>
      <formula>1</formula>
    </cfRule>
    <cfRule type="cellIs" dxfId="2131" priority="2912" operator="between">
      <formula>0.7</formula>
      <formula>0.89</formula>
    </cfRule>
    <cfRule type="cellIs" dxfId="2130" priority="2913" operator="between">
      <formula>0</formula>
      <formula>0.69</formula>
    </cfRule>
  </conditionalFormatting>
  <conditionalFormatting sqref="BB87">
    <cfRule type="cellIs" dxfId="2129" priority="2908" operator="between">
      <formula>0.9</formula>
      <formula>1</formula>
    </cfRule>
    <cfRule type="cellIs" dxfId="2128" priority="2909" operator="between">
      <formula>0.7</formula>
      <formula>0.89</formula>
    </cfRule>
    <cfRule type="cellIs" dxfId="2127" priority="2910" operator="between">
      <formula>0</formula>
      <formula>0.69</formula>
    </cfRule>
  </conditionalFormatting>
  <conditionalFormatting sqref="BH87">
    <cfRule type="cellIs" dxfId="2126" priority="2905" operator="between">
      <formula>0.9</formula>
      <formula>1</formula>
    </cfRule>
    <cfRule type="cellIs" dxfId="2125" priority="2906" operator="between">
      <formula>0.7</formula>
      <formula>0.89</formula>
    </cfRule>
    <cfRule type="cellIs" dxfId="2124" priority="2907" operator="between">
      <formula>0</formula>
      <formula>0.69</formula>
    </cfRule>
  </conditionalFormatting>
  <conditionalFormatting sqref="BI87">
    <cfRule type="cellIs" dxfId="2123" priority="2902" operator="between">
      <formula>0.9</formula>
      <formula>1</formula>
    </cfRule>
    <cfRule type="cellIs" dxfId="2122" priority="2903" operator="between">
      <formula>0.7</formula>
      <formula>0.89</formula>
    </cfRule>
    <cfRule type="cellIs" dxfId="2121" priority="2904" operator="between">
      <formula>0</formula>
      <formula>0.69</formula>
    </cfRule>
  </conditionalFormatting>
  <conditionalFormatting sqref="BO87">
    <cfRule type="cellIs" dxfId="2120" priority="2899" operator="between">
      <formula>0.9</formula>
      <formula>1</formula>
    </cfRule>
    <cfRule type="cellIs" dxfId="2119" priority="2900" operator="between">
      <formula>0.7</formula>
      <formula>0.89</formula>
    </cfRule>
    <cfRule type="cellIs" dxfId="2118" priority="2901" operator="between">
      <formula>0</formula>
      <formula>0.69</formula>
    </cfRule>
  </conditionalFormatting>
  <conditionalFormatting sqref="BP87">
    <cfRule type="cellIs" dxfId="2117" priority="2896" operator="between">
      <formula>0.9</formula>
      <formula>1</formula>
    </cfRule>
    <cfRule type="cellIs" dxfId="2116" priority="2897" operator="between">
      <formula>0.7</formula>
      <formula>0.89</formula>
    </cfRule>
    <cfRule type="cellIs" dxfId="2115" priority="2898" operator="between">
      <formula>0</formula>
      <formula>0.69</formula>
    </cfRule>
  </conditionalFormatting>
  <conditionalFormatting sqref="AT90">
    <cfRule type="cellIs" dxfId="2114" priority="2893" operator="between">
      <formula>0.9</formula>
      <formula>1</formula>
    </cfRule>
    <cfRule type="cellIs" dxfId="2113" priority="2894" operator="between">
      <formula>0.7</formula>
      <formula>0.89</formula>
    </cfRule>
    <cfRule type="cellIs" dxfId="2112" priority="2895" operator="between">
      <formula>0</formula>
      <formula>0.69</formula>
    </cfRule>
  </conditionalFormatting>
  <conditionalFormatting sqref="AU90">
    <cfRule type="cellIs" dxfId="2111" priority="2890" operator="between">
      <formula>0.9</formula>
      <formula>1</formula>
    </cfRule>
    <cfRule type="cellIs" dxfId="2110" priority="2891" operator="between">
      <formula>0.7</formula>
      <formula>0.89</formula>
    </cfRule>
    <cfRule type="cellIs" dxfId="2109" priority="2892" operator="between">
      <formula>0</formula>
      <formula>0.69</formula>
    </cfRule>
  </conditionalFormatting>
  <conditionalFormatting sqref="BA90">
    <cfRule type="cellIs" dxfId="2108" priority="2887" operator="between">
      <formula>0.9</formula>
      <formula>1</formula>
    </cfRule>
    <cfRule type="cellIs" dxfId="2107" priority="2888" operator="between">
      <formula>0.7</formula>
      <formula>0.89</formula>
    </cfRule>
    <cfRule type="cellIs" dxfId="2106" priority="2889" operator="between">
      <formula>0</formula>
      <formula>0.69</formula>
    </cfRule>
  </conditionalFormatting>
  <conditionalFormatting sqref="BB90">
    <cfRule type="cellIs" dxfId="2105" priority="2884" operator="between">
      <formula>0.9</formula>
      <formula>1</formula>
    </cfRule>
    <cfRule type="cellIs" dxfId="2104" priority="2885" operator="between">
      <formula>0.7</formula>
      <formula>0.89</formula>
    </cfRule>
    <cfRule type="cellIs" dxfId="2103" priority="2886" operator="between">
      <formula>0</formula>
      <formula>0.69</formula>
    </cfRule>
  </conditionalFormatting>
  <conditionalFormatting sqref="BH90">
    <cfRule type="cellIs" dxfId="2102" priority="2881" operator="between">
      <formula>0.9</formula>
      <formula>1</formula>
    </cfRule>
    <cfRule type="cellIs" dxfId="2101" priority="2882" operator="between">
      <formula>0.7</formula>
      <formula>0.89</formula>
    </cfRule>
    <cfRule type="cellIs" dxfId="2100" priority="2883" operator="between">
      <formula>0</formula>
      <formula>0.69</formula>
    </cfRule>
  </conditionalFormatting>
  <conditionalFormatting sqref="BI90">
    <cfRule type="cellIs" dxfId="2099" priority="2878" operator="between">
      <formula>0.9</formula>
      <formula>1</formula>
    </cfRule>
    <cfRule type="cellIs" dxfId="2098" priority="2879" operator="between">
      <formula>0.7</formula>
      <formula>0.89</formula>
    </cfRule>
    <cfRule type="cellIs" dxfId="2097" priority="2880" operator="between">
      <formula>0</formula>
      <formula>0.69</formula>
    </cfRule>
  </conditionalFormatting>
  <conditionalFormatting sqref="BO90">
    <cfRule type="cellIs" dxfId="2096" priority="2875" operator="between">
      <formula>0.9</formula>
      <formula>1</formula>
    </cfRule>
    <cfRule type="cellIs" dxfId="2095" priority="2876" operator="between">
      <formula>0.7</formula>
      <formula>0.89</formula>
    </cfRule>
    <cfRule type="cellIs" dxfId="2094" priority="2877" operator="between">
      <formula>0</formula>
      <formula>0.69</formula>
    </cfRule>
  </conditionalFormatting>
  <conditionalFormatting sqref="BP90">
    <cfRule type="cellIs" dxfId="2093" priority="2872" operator="between">
      <formula>0.9</formula>
      <formula>1</formula>
    </cfRule>
    <cfRule type="cellIs" dxfId="2092" priority="2873" operator="between">
      <formula>0.7</formula>
      <formula>0.89</formula>
    </cfRule>
    <cfRule type="cellIs" dxfId="2091" priority="2874" operator="between">
      <formula>0</formula>
      <formula>0.69</formula>
    </cfRule>
  </conditionalFormatting>
  <conditionalFormatting sqref="AT9">
    <cfRule type="cellIs" dxfId="2090" priority="2869" operator="between">
      <formula>0.9</formula>
      <formula>1</formula>
    </cfRule>
    <cfRule type="cellIs" dxfId="2089" priority="2870" operator="between">
      <formula>0.7</formula>
      <formula>0.89</formula>
    </cfRule>
    <cfRule type="cellIs" dxfId="2088" priority="2871" operator="between">
      <formula>0</formula>
      <formula>0.69</formula>
    </cfRule>
  </conditionalFormatting>
  <conditionalFormatting sqref="AU9">
    <cfRule type="cellIs" dxfId="2087" priority="2866" operator="between">
      <formula>0.9</formula>
      <formula>1</formula>
    </cfRule>
    <cfRule type="cellIs" dxfId="2086" priority="2867" operator="between">
      <formula>0.7</formula>
      <formula>0.89</formula>
    </cfRule>
    <cfRule type="cellIs" dxfId="2085" priority="2868" operator="between">
      <formula>0</formula>
      <formula>0.69</formula>
    </cfRule>
  </conditionalFormatting>
  <conditionalFormatting sqref="BA9">
    <cfRule type="cellIs" dxfId="2084" priority="2863" operator="between">
      <formula>0.9</formula>
      <formula>1</formula>
    </cfRule>
    <cfRule type="cellIs" dxfId="2083" priority="2864" operator="between">
      <formula>0.7</formula>
      <formula>0.89</formula>
    </cfRule>
    <cfRule type="cellIs" dxfId="2082" priority="2865" operator="between">
      <formula>0</formula>
      <formula>0.69</formula>
    </cfRule>
  </conditionalFormatting>
  <conditionalFormatting sqref="BB9">
    <cfRule type="cellIs" dxfId="2081" priority="2860" operator="between">
      <formula>0.9</formula>
      <formula>1</formula>
    </cfRule>
    <cfRule type="cellIs" dxfId="2080" priority="2861" operator="between">
      <formula>0.7</formula>
      <formula>0.89</formula>
    </cfRule>
    <cfRule type="cellIs" dxfId="2079" priority="2862" operator="between">
      <formula>0</formula>
      <formula>0.69</formula>
    </cfRule>
  </conditionalFormatting>
  <conditionalFormatting sqref="BH9">
    <cfRule type="cellIs" dxfId="2078" priority="2857" operator="between">
      <formula>0.9</formula>
      <formula>1</formula>
    </cfRule>
    <cfRule type="cellIs" dxfId="2077" priority="2858" operator="between">
      <formula>0.7</formula>
      <formula>0.89</formula>
    </cfRule>
    <cfRule type="cellIs" dxfId="2076" priority="2859" operator="between">
      <formula>0</formula>
      <formula>0.69</formula>
    </cfRule>
  </conditionalFormatting>
  <conditionalFormatting sqref="BI9">
    <cfRule type="cellIs" dxfId="2075" priority="2854" operator="between">
      <formula>0.9</formula>
      <formula>1</formula>
    </cfRule>
    <cfRule type="cellIs" dxfId="2074" priority="2855" operator="between">
      <formula>0.7</formula>
      <formula>0.89</formula>
    </cfRule>
    <cfRule type="cellIs" dxfId="2073" priority="2856" operator="between">
      <formula>0</formula>
      <formula>0.69</formula>
    </cfRule>
  </conditionalFormatting>
  <conditionalFormatting sqref="BO9">
    <cfRule type="cellIs" dxfId="2072" priority="2851" operator="between">
      <formula>0.9</formula>
      <formula>1</formula>
    </cfRule>
    <cfRule type="cellIs" dxfId="2071" priority="2852" operator="between">
      <formula>0.7</formula>
      <formula>0.89</formula>
    </cfRule>
    <cfRule type="cellIs" dxfId="2070" priority="2853" operator="between">
      <formula>0</formula>
      <formula>0.69</formula>
    </cfRule>
  </conditionalFormatting>
  <conditionalFormatting sqref="BP9">
    <cfRule type="cellIs" dxfId="2069" priority="2848" operator="between">
      <formula>0.9</formula>
      <formula>1</formula>
    </cfRule>
    <cfRule type="cellIs" dxfId="2068" priority="2849" operator="between">
      <formula>0.7</formula>
      <formula>0.89</formula>
    </cfRule>
    <cfRule type="cellIs" dxfId="2067" priority="2850" operator="between">
      <formula>0</formula>
      <formula>0.69</formula>
    </cfRule>
  </conditionalFormatting>
  <conditionalFormatting sqref="AT49">
    <cfRule type="cellIs" dxfId="2066" priority="2845" operator="between">
      <formula>0.9</formula>
      <formula>1</formula>
    </cfRule>
    <cfRule type="cellIs" dxfId="2065" priority="2846" operator="between">
      <formula>0.7</formula>
      <formula>0.89</formula>
    </cfRule>
    <cfRule type="cellIs" dxfId="2064" priority="2847" operator="between">
      <formula>0</formula>
      <formula>0.69</formula>
    </cfRule>
  </conditionalFormatting>
  <conditionalFormatting sqref="AU49">
    <cfRule type="cellIs" dxfId="2063" priority="2842" operator="between">
      <formula>0.9</formula>
      <formula>1</formula>
    </cfRule>
    <cfRule type="cellIs" dxfId="2062" priority="2843" operator="between">
      <formula>0.7</formula>
      <formula>0.89</formula>
    </cfRule>
    <cfRule type="cellIs" dxfId="2061" priority="2844" operator="between">
      <formula>0</formula>
      <formula>0.69</formula>
    </cfRule>
  </conditionalFormatting>
  <conditionalFormatting sqref="BA49">
    <cfRule type="cellIs" dxfId="2060" priority="2839" operator="between">
      <formula>0.9</formula>
      <formula>1</formula>
    </cfRule>
    <cfRule type="cellIs" dxfId="2059" priority="2840" operator="between">
      <formula>0.7</formula>
      <formula>0.89</formula>
    </cfRule>
    <cfRule type="cellIs" dxfId="2058" priority="2841" operator="between">
      <formula>0</formula>
      <formula>0.69</formula>
    </cfRule>
  </conditionalFormatting>
  <conditionalFormatting sqref="BB49">
    <cfRule type="cellIs" dxfId="2057" priority="2836" operator="between">
      <formula>0.9</formula>
      <formula>1</formula>
    </cfRule>
    <cfRule type="cellIs" dxfId="2056" priority="2837" operator="between">
      <formula>0.7</formula>
      <formula>0.89</formula>
    </cfRule>
    <cfRule type="cellIs" dxfId="2055" priority="2838" operator="between">
      <formula>0</formula>
      <formula>0.69</formula>
    </cfRule>
  </conditionalFormatting>
  <conditionalFormatting sqref="BH49">
    <cfRule type="cellIs" dxfId="2054" priority="2833" operator="between">
      <formula>0.9</formula>
      <formula>1</formula>
    </cfRule>
    <cfRule type="cellIs" dxfId="2053" priority="2834" operator="between">
      <formula>0.7</formula>
      <formula>0.89</formula>
    </cfRule>
    <cfRule type="cellIs" dxfId="2052" priority="2835" operator="between">
      <formula>0</formula>
      <formula>0.69</formula>
    </cfRule>
  </conditionalFormatting>
  <conditionalFormatting sqref="BI49">
    <cfRule type="cellIs" dxfId="2051" priority="2830" operator="between">
      <formula>0.9</formula>
      <formula>1</formula>
    </cfRule>
    <cfRule type="cellIs" dxfId="2050" priority="2831" operator="between">
      <formula>0.7</formula>
      <formula>0.89</formula>
    </cfRule>
    <cfRule type="cellIs" dxfId="2049" priority="2832" operator="between">
      <formula>0</formula>
      <formula>0.69</formula>
    </cfRule>
  </conditionalFormatting>
  <conditionalFormatting sqref="BO49">
    <cfRule type="cellIs" dxfId="2048" priority="2827" operator="between">
      <formula>0.9</formula>
      <formula>1</formula>
    </cfRule>
    <cfRule type="cellIs" dxfId="2047" priority="2828" operator="between">
      <formula>0.7</formula>
      <formula>0.89</formula>
    </cfRule>
    <cfRule type="cellIs" dxfId="2046" priority="2829" operator="between">
      <formula>0</formula>
      <formula>0.69</formula>
    </cfRule>
  </conditionalFormatting>
  <conditionalFormatting sqref="BP49">
    <cfRule type="cellIs" dxfId="2045" priority="2824" operator="between">
      <formula>0.9</formula>
      <formula>1</formula>
    </cfRule>
    <cfRule type="cellIs" dxfId="2044" priority="2825" operator="between">
      <formula>0.7</formula>
      <formula>0.89</formula>
    </cfRule>
    <cfRule type="cellIs" dxfId="2043" priority="2826" operator="between">
      <formula>0</formula>
      <formula>0.69</formula>
    </cfRule>
  </conditionalFormatting>
  <conditionalFormatting sqref="AT40">
    <cfRule type="cellIs" dxfId="2042" priority="2821" operator="between">
      <formula>0.9</formula>
      <formula>1</formula>
    </cfRule>
    <cfRule type="cellIs" dxfId="2041" priority="2822" operator="between">
      <formula>0.7</formula>
      <formula>0.89</formula>
    </cfRule>
    <cfRule type="cellIs" dxfId="2040" priority="2823" operator="between">
      <formula>0</formula>
      <formula>0.69</formula>
    </cfRule>
  </conditionalFormatting>
  <conditionalFormatting sqref="AU40">
    <cfRule type="cellIs" dxfId="2039" priority="2818" operator="between">
      <formula>0.9</formula>
      <formula>1</formula>
    </cfRule>
    <cfRule type="cellIs" dxfId="2038" priority="2819" operator="between">
      <formula>0.7</formula>
      <formula>0.89</formula>
    </cfRule>
    <cfRule type="cellIs" dxfId="2037" priority="2820" operator="between">
      <formula>0</formula>
      <formula>0.69</formula>
    </cfRule>
  </conditionalFormatting>
  <conditionalFormatting sqref="BA40">
    <cfRule type="cellIs" dxfId="2036" priority="2815" operator="between">
      <formula>0.9</formula>
      <formula>1</formula>
    </cfRule>
    <cfRule type="cellIs" dxfId="2035" priority="2816" operator="between">
      <formula>0.7</formula>
      <formula>0.89</formula>
    </cfRule>
    <cfRule type="cellIs" dxfId="2034" priority="2817" operator="between">
      <formula>0</formula>
      <formula>0.69</formula>
    </cfRule>
  </conditionalFormatting>
  <conditionalFormatting sqref="BB40">
    <cfRule type="cellIs" dxfId="2033" priority="2812" operator="between">
      <formula>0.9</formula>
      <formula>1</formula>
    </cfRule>
    <cfRule type="cellIs" dxfId="2032" priority="2813" operator="between">
      <formula>0.7</formula>
      <formula>0.89</formula>
    </cfRule>
    <cfRule type="cellIs" dxfId="2031" priority="2814" operator="between">
      <formula>0</formula>
      <formula>0.69</formula>
    </cfRule>
  </conditionalFormatting>
  <conditionalFormatting sqref="BO40">
    <cfRule type="cellIs" dxfId="2030" priority="2809" operator="between">
      <formula>0.9</formula>
      <formula>1</formula>
    </cfRule>
    <cfRule type="cellIs" dxfId="2029" priority="2810" operator="between">
      <formula>0.7</formula>
      <formula>0.89</formula>
    </cfRule>
    <cfRule type="cellIs" dxfId="2028" priority="2811" operator="between">
      <formula>0</formula>
      <formula>0.69</formula>
    </cfRule>
  </conditionalFormatting>
  <conditionalFormatting sqref="BP40">
    <cfRule type="cellIs" dxfId="2027" priority="2806" operator="between">
      <formula>0.9</formula>
      <formula>1</formula>
    </cfRule>
    <cfRule type="cellIs" dxfId="2026" priority="2807" operator="between">
      <formula>0.7</formula>
      <formula>0.89</formula>
    </cfRule>
    <cfRule type="cellIs" dxfId="2025" priority="2808" operator="between">
      <formula>0</formula>
      <formula>0.69</formula>
    </cfRule>
  </conditionalFormatting>
  <conditionalFormatting sqref="AT62">
    <cfRule type="cellIs" dxfId="2024" priority="2803" operator="between">
      <formula>0.9</formula>
      <formula>1</formula>
    </cfRule>
    <cfRule type="cellIs" dxfId="2023" priority="2804" operator="between">
      <formula>0.7</formula>
      <formula>0.89</formula>
    </cfRule>
    <cfRule type="cellIs" dxfId="2022" priority="2805" operator="between">
      <formula>0</formula>
      <formula>0.69</formula>
    </cfRule>
  </conditionalFormatting>
  <conditionalFormatting sqref="AU62">
    <cfRule type="cellIs" dxfId="2021" priority="2800" operator="between">
      <formula>0.9</formula>
      <formula>1</formula>
    </cfRule>
    <cfRule type="cellIs" dxfId="2020" priority="2801" operator="between">
      <formula>0.7</formula>
      <formula>0.89</formula>
    </cfRule>
    <cfRule type="cellIs" dxfId="2019" priority="2802" operator="between">
      <formula>0</formula>
      <formula>0.69</formula>
    </cfRule>
  </conditionalFormatting>
  <conditionalFormatting sqref="BA62">
    <cfRule type="cellIs" dxfId="2018" priority="2797" operator="between">
      <formula>0.9</formula>
      <formula>1</formula>
    </cfRule>
    <cfRule type="cellIs" dxfId="2017" priority="2798" operator="between">
      <formula>0.7</formula>
      <formula>0.89</formula>
    </cfRule>
    <cfRule type="cellIs" dxfId="2016" priority="2799" operator="between">
      <formula>0</formula>
      <formula>0.69</formula>
    </cfRule>
  </conditionalFormatting>
  <conditionalFormatting sqref="BB62">
    <cfRule type="cellIs" dxfId="2015" priority="2794" operator="between">
      <formula>0.9</formula>
      <formula>1</formula>
    </cfRule>
    <cfRule type="cellIs" dxfId="2014" priority="2795" operator="between">
      <formula>0.7</formula>
      <formula>0.89</formula>
    </cfRule>
    <cfRule type="cellIs" dxfId="2013" priority="2796" operator="between">
      <formula>0</formula>
      <formula>0.69</formula>
    </cfRule>
  </conditionalFormatting>
  <conditionalFormatting sqref="BH62">
    <cfRule type="cellIs" dxfId="2012" priority="2791" operator="between">
      <formula>0.9</formula>
      <formula>1</formula>
    </cfRule>
    <cfRule type="cellIs" dxfId="2011" priority="2792" operator="between">
      <formula>0.7</formula>
      <formula>0.89</formula>
    </cfRule>
    <cfRule type="cellIs" dxfId="2010" priority="2793" operator="between">
      <formula>0</formula>
      <formula>0.69</formula>
    </cfRule>
  </conditionalFormatting>
  <conditionalFormatting sqref="BI62">
    <cfRule type="cellIs" dxfId="2009" priority="2788" operator="between">
      <formula>0.9</formula>
      <formula>1</formula>
    </cfRule>
    <cfRule type="cellIs" dxfId="2008" priority="2789" operator="between">
      <formula>0.7</formula>
      <formula>0.89</formula>
    </cfRule>
    <cfRule type="cellIs" dxfId="2007" priority="2790" operator="between">
      <formula>0</formula>
      <formula>0.69</formula>
    </cfRule>
  </conditionalFormatting>
  <conditionalFormatting sqref="BO62">
    <cfRule type="cellIs" dxfId="2006" priority="2785" operator="between">
      <formula>0.9</formula>
      <formula>1</formula>
    </cfRule>
    <cfRule type="cellIs" dxfId="2005" priority="2786" operator="between">
      <formula>0.7</formula>
      <formula>0.89</formula>
    </cfRule>
    <cfRule type="cellIs" dxfId="2004" priority="2787" operator="between">
      <formula>0</formula>
      <formula>0.69</formula>
    </cfRule>
  </conditionalFormatting>
  <conditionalFormatting sqref="BP62">
    <cfRule type="cellIs" dxfId="2003" priority="2782" operator="between">
      <formula>0.9</formula>
      <formula>1</formula>
    </cfRule>
    <cfRule type="cellIs" dxfId="2002" priority="2783" operator="between">
      <formula>0.7</formula>
      <formula>0.89</formula>
    </cfRule>
    <cfRule type="cellIs" dxfId="2001" priority="2784" operator="between">
      <formula>0</formula>
      <formula>0.69</formula>
    </cfRule>
  </conditionalFormatting>
  <conditionalFormatting sqref="AT63">
    <cfRule type="cellIs" dxfId="2000" priority="2779" operator="between">
      <formula>0.9</formula>
      <formula>1</formula>
    </cfRule>
    <cfRule type="cellIs" dxfId="1999" priority="2780" operator="between">
      <formula>0.7</formula>
      <formula>0.89</formula>
    </cfRule>
    <cfRule type="cellIs" dxfId="1998" priority="2781" operator="between">
      <formula>0</formula>
      <formula>0.69</formula>
    </cfRule>
  </conditionalFormatting>
  <conditionalFormatting sqref="AU63">
    <cfRule type="cellIs" dxfId="1997" priority="2776" operator="between">
      <formula>0.9</formula>
      <formula>1</formula>
    </cfRule>
    <cfRule type="cellIs" dxfId="1996" priority="2777" operator="between">
      <formula>0.7</formula>
      <formula>0.89</formula>
    </cfRule>
    <cfRule type="cellIs" dxfId="1995" priority="2778" operator="between">
      <formula>0</formula>
      <formula>0.69</formula>
    </cfRule>
  </conditionalFormatting>
  <conditionalFormatting sqref="BA63">
    <cfRule type="cellIs" dxfId="1994" priority="2773" operator="between">
      <formula>0.9</formula>
      <formula>1</formula>
    </cfRule>
    <cfRule type="cellIs" dxfId="1993" priority="2774" operator="between">
      <formula>0.7</formula>
      <formula>0.89</formula>
    </cfRule>
    <cfRule type="cellIs" dxfId="1992" priority="2775" operator="between">
      <formula>0</formula>
      <formula>0.69</formula>
    </cfRule>
  </conditionalFormatting>
  <conditionalFormatting sqref="BB63">
    <cfRule type="cellIs" dxfId="1991" priority="2770" operator="between">
      <formula>0.9</formula>
      <formula>1</formula>
    </cfRule>
    <cfRule type="cellIs" dxfId="1990" priority="2771" operator="between">
      <formula>0.7</formula>
      <formula>0.89</formula>
    </cfRule>
    <cfRule type="cellIs" dxfId="1989" priority="2772" operator="between">
      <formula>0</formula>
      <formula>0.69</formula>
    </cfRule>
  </conditionalFormatting>
  <conditionalFormatting sqref="BI63">
    <cfRule type="cellIs" dxfId="1988" priority="2764" operator="between">
      <formula>0.9</formula>
      <formula>1</formula>
    </cfRule>
    <cfRule type="cellIs" dxfId="1987" priority="2765" operator="between">
      <formula>0.7</formula>
      <formula>0.89</formula>
    </cfRule>
    <cfRule type="cellIs" dxfId="1986" priority="2766" operator="between">
      <formula>0</formula>
      <formula>0.69</formula>
    </cfRule>
  </conditionalFormatting>
  <conditionalFormatting sqref="BO63">
    <cfRule type="cellIs" dxfId="1985" priority="2761" operator="between">
      <formula>0.9</formula>
      <formula>1</formula>
    </cfRule>
    <cfRule type="cellIs" dxfId="1984" priority="2762" operator="between">
      <formula>0.7</formula>
      <formula>0.89</formula>
    </cfRule>
    <cfRule type="cellIs" dxfId="1983" priority="2763" operator="between">
      <formula>0</formula>
      <formula>0.69</formula>
    </cfRule>
  </conditionalFormatting>
  <conditionalFormatting sqref="BP63">
    <cfRule type="cellIs" dxfId="1982" priority="2758" operator="between">
      <formula>0.9</formula>
      <formula>1</formula>
    </cfRule>
    <cfRule type="cellIs" dxfId="1981" priority="2759" operator="between">
      <formula>0.7</formula>
      <formula>0.89</formula>
    </cfRule>
    <cfRule type="cellIs" dxfId="1980" priority="2760" operator="between">
      <formula>0</formula>
      <formula>0.69</formula>
    </cfRule>
  </conditionalFormatting>
  <conditionalFormatting sqref="BH63">
    <cfRule type="cellIs" dxfId="1979" priority="2755" operator="between">
      <formula>0.9</formula>
      <formula>1</formula>
    </cfRule>
    <cfRule type="cellIs" dxfId="1978" priority="2756" operator="between">
      <formula>0.7</formula>
      <formula>0.89</formula>
    </cfRule>
    <cfRule type="cellIs" dxfId="1977" priority="2757" operator="between">
      <formula>0</formula>
      <formula>0.69</formula>
    </cfRule>
  </conditionalFormatting>
  <conditionalFormatting sqref="AT44">
    <cfRule type="cellIs" dxfId="1976" priority="2752" operator="between">
      <formula>0.9</formula>
      <formula>1</formula>
    </cfRule>
    <cfRule type="cellIs" dxfId="1975" priority="2753" operator="between">
      <formula>0.7</formula>
      <formula>0.89</formula>
    </cfRule>
    <cfRule type="cellIs" dxfId="1974" priority="2754" operator="between">
      <formula>0</formula>
      <formula>0.69</formula>
    </cfRule>
  </conditionalFormatting>
  <conditionalFormatting sqref="AU44">
    <cfRule type="cellIs" dxfId="1973" priority="2749" operator="between">
      <formula>0.9</formula>
      <formula>1</formula>
    </cfRule>
    <cfRule type="cellIs" dxfId="1972" priority="2750" operator="between">
      <formula>0.7</formula>
      <formula>0.89</formula>
    </cfRule>
    <cfRule type="cellIs" dxfId="1971" priority="2751" operator="between">
      <formula>0</formula>
      <formula>0.69</formula>
    </cfRule>
  </conditionalFormatting>
  <conditionalFormatting sqref="BA44">
    <cfRule type="cellIs" dxfId="1970" priority="2746" operator="between">
      <formula>0.9</formula>
      <formula>1</formula>
    </cfRule>
    <cfRule type="cellIs" dxfId="1969" priority="2747" operator="between">
      <formula>0.7</formula>
      <formula>0.89</formula>
    </cfRule>
    <cfRule type="cellIs" dxfId="1968" priority="2748" operator="between">
      <formula>0</formula>
      <formula>0.69</formula>
    </cfRule>
  </conditionalFormatting>
  <conditionalFormatting sqref="BB44">
    <cfRule type="cellIs" dxfId="1967" priority="2743" operator="between">
      <formula>0.9</formula>
      <formula>1</formula>
    </cfRule>
    <cfRule type="cellIs" dxfId="1966" priority="2744" operator="between">
      <formula>0.7</formula>
      <formula>0.89</formula>
    </cfRule>
    <cfRule type="cellIs" dxfId="1965" priority="2745" operator="between">
      <formula>0</formula>
      <formula>0.69</formula>
    </cfRule>
  </conditionalFormatting>
  <conditionalFormatting sqref="BH44">
    <cfRule type="cellIs" dxfId="1964" priority="2740" operator="between">
      <formula>0.9</formula>
      <formula>1</formula>
    </cfRule>
    <cfRule type="cellIs" dxfId="1963" priority="2741" operator="between">
      <formula>0.7</formula>
      <formula>0.89</formula>
    </cfRule>
    <cfRule type="cellIs" dxfId="1962" priority="2742" operator="between">
      <formula>0</formula>
      <formula>0.69</formula>
    </cfRule>
  </conditionalFormatting>
  <conditionalFormatting sqref="BI44">
    <cfRule type="cellIs" dxfId="1961" priority="2737" operator="between">
      <formula>0.9</formula>
      <formula>1</formula>
    </cfRule>
    <cfRule type="cellIs" dxfId="1960" priority="2738" operator="between">
      <formula>0.7</formula>
      <formula>0.89</formula>
    </cfRule>
    <cfRule type="cellIs" dxfId="1959" priority="2739" operator="between">
      <formula>0</formula>
      <formula>0.69</formula>
    </cfRule>
  </conditionalFormatting>
  <conditionalFormatting sqref="BO44">
    <cfRule type="cellIs" dxfId="1958" priority="2734" operator="between">
      <formula>0.9</formula>
      <formula>1</formula>
    </cfRule>
    <cfRule type="cellIs" dxfId="1957" priority="2735" operator="between">
      <formula>0.7</formula>
      <formula>0.89</formula>
    </cfRule>
    <cfRule type="cellIs" dxfId="1956" priority="2736" operator="between">
      <formula>0</formula>
      <formula>0.69</formula>
    </cfRule>
  </conditionalFormatting>
  <conditionalFormatting sqref="BP44">
    <cfRule type="cellIs" dxfId="1955" priority="2731" operator="between">
      <formula>0.9</formula>
      <formula>1</formula>
    </cfRule>
    <cfRule type="cellIs" dxfId="1954" priority="2732" operator="between">
      <formula>0.7</formula>
      <formula>0.89</formula>
    </cfRule>
    <cfRule type="cellIs" dxfId="1953" priority="2733" operator="between">
      <formula>0</formula>
      <formula>0.69</formula>
    </cfRule>
  </conditionalFormatting>
  <conditionalFormatting sqref="AT45">
    <cfRule type="cellIs" dxfId="1952" priority="2728" operator="between">
      <formula>0.9</formula>
      <formula>1</formula>
    </cfRule>
    <cfRule type="cellIs" dxfId="1951" priority="2729" operator="between">
      <formula>0.7</formula>
      <formula>0.89</formula>
    </cfRule>
    <cfRule type="cellIs" dxfId="1950" priority="2730" operator="between">
      <formula>0</formula>
      <formula>0.69</formula>
    </cfRule>
  </conditionalFormatting>
  <conditionalFormatting sqref="AU45">
    <cfRule type="cellIs" dxfId="1949" priority="2725" operator="between">
      <formula>0.9</formula>
      <formula>1</formula>
    </cfRule>
    <cfRule type="cellIs" dxfId="1948" priority="2726" operator="between">
      <formula>0.7</formula>
      <formula>0.89</formula>
    </cfRule>
    <cfRule type="cellIs" dxfId="1947" priority="2727" operator="between">
      <formula>0</formula>
      <formula>0.69</formula>
    </cfRule>
  </conditionalFormatting>
  <conditionalFormatting sqref="BA45">
    <cfRule type="cellIs" dxfId="1946" priority="2722" operator="between">
      <formula>0.9</formula>
      <formula>1</formula>
    </cfRule>
    <cfRule type="cellIs" dxfId="1945" priority="2723" operator="between">
      <formula>0.7</formula>
      <formula>0.89</formula>
    </cfRule>
    <cfRule type="cellIs" dxfId="1944" priority="2724" operator="between">
      <formula>0</formula>
      <formula>0.69</formula>
    </cfRule>
  </conditionalFormatting>
  <conditionalFormatting sqref="BB45">
    <cfRule type="cellIs" dxfId="1943" priority="2719" operator="between">
      <formula>0.9</formula>
      <formula>1</formula>
    </cfRule>
    <cfRule type="cellIs" dxfId="1942" priority="2720" operator="between">
      <formula>0.7</formula>
      <formula>0.89</formula>
    </cfRule>
    <cfRule type="cellIs" dxfId="1941" priority="2721" operator="between">
      <formula>0</formula>
      <formula>0.69</formula>
    </cfRule>
  </conditionalFormatting>
  <conditionalFormatting sqref="BH45">
    <cfRule type="cellIs" dxfId="1940" priority="2716" operator="between">
      <formula>0.9</formula>
      <formula>1</formula>
    </cfRule>
    <cfRule type="cellIs" dxfId="1939" priority="2717" operator="between">
      <formula>0.7</formula>
      <formula>0.89</formula>
    </cfRule>
    <cfRule type="cellIs" dxfId="1938" priority="2718" operator="between">
      <formula>0</formula>
      <formula>0.69</formula>
    </cfRule>
  </conditionalFormatting>
  <conditionalFormatting sqref="BI45">
    <cfRule type="cellIs" dxfId="1937" priority="2713" operator="between">
      <formula>0.9</formula>
      <formula>1</formula>
    </cfRule>
    <cfRule type="cellIs" dxfId="1936" priority="2714" operator="between">
      <formula>0.7</formula>
      <formula>0.89</formula>
    </cfRule>
    <cfRule type="cellIs" dxfId="1935" priority="2715" operator="between">
      <formula>0</formula>
      <formula>0.69</formula>
    </cfRule>
  </conditionalFormatting>
  <conditionalFormatting sqref="BO45">
    <cfRule type="cellIs" dxfId="1934" priority="2710" operator="between">
      <formula>0.9</formula>
      <formula>1</formula>
    </cfRule>
    <cfRule type="cellIs" dxfId="1933" priority="2711" operator="between">
      <formula>0.7</formula>
      <formula>0.89</formula>
    </cfRule>
    <cfRule type="cellIs" dxfId="1932" priority="2712" operator="between">
      <formula>0</formula>
      <formula>0.69</formula>
    </cfRule>
  </conditionalFormatting>
  <conditionalFormatting sqref="BP45">
    <cfRule type="cellIs" dxfId="1931" priority="2707" operator="between">
      <formula>0.9</formula>
      <formula>1</formula>
    </cfRule>
    <cfRule type="cellIs" dxfId="1930" priority="2708" operator="between">
      <formula>0.7</formula>
      <formula>0.89</formula>
    </cfRule>
    <cfRule type="cellIs" dxfId="1929" priority="2709" operator="between">
      <formula>0</formula>
      <formula>0.69</formula>
    </cfRule>
  </conditionalFormatting>
  <conditionalFormatting sqref="AT46">
    <cfRule type="cellIs" dxfId="1928" priority="2704" operator="between">
      <formula>0.9</formula>
      <formula>1</formula>
    </cfRule>
    <cfRule type="cellIs" dxfId="1927" priority="2705" operator="between">
      <formula>0.7</formula>
      <formula>0.89</formula>
    </cfRule>
    <cfRule type="cellIs" dxfId="1926" priority="2706" operator="between">
      <formula>0</formula>
      <formula>0.69</formula>
    </cfRule>
  </conditionalFormatting>
  <conditionalFormatting sqref="AU46">
    <cfRule type="cellIs" dxfId="1925" priority="2701" operator="between">
      <formula>0.9</formula>
      <formula>1</formula>
    </cfRule>
    <cfRule type="cellIs" dxfId="1924" priority="2702" operator="between">
      <formula>0.7</formula>
      <formula>0.89</formula>
    </cfRule>
    <cfRule type="cellIs" dxfId="1923" priority="2703" operator="between">
      <formula>0</formula>
      <formula>0.69</formula>
    </cfRule>
  </conditionalFormatting>
  <conditionalFormatting sqref="BA46">
    <cfRule type="cellIs" dxfId="1922" priority="2698" operator="between">
      <formula>0.9</formula>
      <formula>1</formula>
    </cfRule>
    <cfRule type="cellIs" dxfId="1921" priority="2699" operator="between">
      <formula>0.7</formula>
      <formula>0.89</formula>
    </cfRule>
    <cfRule type="cellIs" dxfId="1920" priority="2700" operator="between">
      <formula>0</formula>
      <formula>0.69</formula>
    </cfRule>
  </conditionalFormatting>
  <conditionalFormatting sqref="BB46">
    <cfRule type="cellIs" dxfId="1919" priority="2695" operator="between">
      <formula>0.9</formula>
      <formula>1</formula>
    </cfRule>
    <cfRule type="cellIs" dxfId="1918" priority="2696" operator="between">
      <formula>0.7</formula>
      <formula>0.89</formula>
    </cfRule>
    <cfRule type="cellIs" dxfId="1917" priority="2697" operator="between">
      <formula>0</formula>
      <formula>0.69</formula>
    </cfRule>
  </conditionalFormatting>
  <conditionalFormatting sqref="BH46">
    <cfRule type="cellIs" dxfId="1916" priority="2692" operator="between">
      <formula>0.9</formula>
      <formula>1</formula>
    </cfRule>
    <cfRule type="cellIs" dxfId="1915" priority="2693" operator="between">
      <formula>0.7</formula>
      <formula>0.89</formula>
    </cfRule>
    <cfRule type="cellIs" dxfId="1914" priority="2694" operator="between">
      <formula>0</formula>
      <formula>0.69</formula>
    </cfRule>
  </conditionalFormatting>
  <conditionalFormatting sqref="BI46">
    <cfRule type="cellIs" dxfId="1913" priority="2689" operator="between">
      <formula>0.9</formula>
      <formula>1</formula>
    </cfRule>
    <cfRule type="cellIs" dxfId="1912" priority="2690" operator="between">
      <formula>0.7</formula>
      <formula>0.89</formula>
    </cfRule>
    <cfRule type="cellIs" dxfId="1911" priority="2691" operator="between">
      <formula>0</formula>
      <formula>0.69</formula>
    </cfRule>
  </conditionalFormatting>
  <conditionalFormatting sqref="BO46">
    <cfRule type="cellIs" dxfId="1910" priority="2686" operator="between">
      <formula>0.9</formula>
      <formula>1</formula>
    </cfRule>
    <cfRule type="cellIs" dxfId="1909" priority="2687" operator="between">
      <formula>0.7</formula>
      <formula>0.89</formula>
    </cfRule>
    <cfRule type="cellIs" dxfId="1908" priority="2688" operator="between">
      <formula>0</formula>
      <formula>0.69</formula>
    </cfRule>
  </conditionalFormatting>
  <conditionalFormatting sqref="BP46">
    <cfRule type="cellIs" dxfId="1907" priority="2683" operator="between">
      <formula>0.9</formula>
      <formula>1</formula>
    </cfRule>
    <cfRule type="cellIs" dxfId="1906" priority="2684" operator="between">
      <formula>0.7</formula>
      <formula>0.89</formula>
    </cfRule>
    <cfRule type="cellIs" dxfId="1905" priority="2685" operator="between">
      <formula>0</formula>
      <formula>0.69</formula>
    </cfRule>
  </conditionalFormatting>
  <conditionalFormatting sqref="AT47">
    <cfRule type="cellIs" dxfId="1904" priority="2680" operator="between">
      <formula>0.9</formula>
      <formula>1</formula>
    </cfRule>
    <cfRule type="cellIs" dxfId="1903" priority="2681" operator="between">
      <formula>0.7</formula>
      <formula>0.89</formula>
    </cfRule>
    <cfRule type="cellIs" dxfId="1902" priority="2682" operator="between">
      <formula>0</formula>
      <formula>0.69</formula>
    </cfRule>
  </conditionalFormatting>
  <conditionalFormatting sqref="AU47">
    <cfRule type="cellIs" dxfId="1901" priority="2677" operator="between">
      <formula>0.9</formula>
      <formula>1</formula>
    </cfRule>
    <cfRule type="cellIs" dxfId="1900" priority="2678" operator="between">
      <formula>0.7</formula>
      <formula>0.89</formula>
    </cfRule>
    <cfRule type="cellIs" dxfId="1899" priority="2679" operator="between">
      <formula>0</formula>
      <formula>0.69</formula>
    </cfRule>
  </conditionalFormatting>
  <conditionalFormatting sqref="BA47">
    <cfRule type="cellIs" dxfId="1898" priority="2674" operator="between">
      <formula>0.9</formula>
      <formula>1</formula>
    </cfRule>
    <cfRule type="cellIs" dxfId="1897" priority="2675" operator="between">
      <formula>0.7</formula>
      <formula>0.89</formula>
    </cfRule>
    <cfRule type="cellIs" dxfId="1896" priority="2676" operator="between">
      <formula>0</formula>
      <formula>0.69</formula>
    </cfRule>
  </conditionalFormatting>
  <conditionalFormatting sqref="BB47">
    <cfRule type="cellIs" dxfId="1895" priority="2671" operator="between">
      <formula>0.9</formula>
      <formula>1</formula>
    </cfRule>
    <cfRule type="cellIs" dxfId="1894" priority="2672" operator="between">
      <formula>0.7</formula>
      <formula>0.89</formula>
    </cfRule>
    <cfRule type="cellIs" dxfId="1893" priority="2673" operator="between">
      <formula>0</formula>
      <formula>0.69</formula>
    </cfRule>
  </conditionalFormatting>
  <conditionalFormatting sqref="BH47">
    <cfRule type="cellIs" dxfId="1892" priority="2668" operator="between">
      <formula>0.9</formula>
      <formula>1</formula>
    </cfRule>
    <cfRule type="cellIs" dxfId="1891" priority="2669" operator="between">
      <formula>0.7</formula>
      <formula>0.89</formula>
    </cfRule>
    <cfRule type="cellIs" dxfId="1890" priority="2670" operator="between">
      <formula>0</formula>
      <formula>0.69</formula>
    </cfRule>
  </conditionalFormatting>
  <conditionalFormatting sqref="BI47">
    <cfRule type="cellIs" dxfId="1889" priority="2665" operator="between">
      <formula>0.9</formula>
      <formula>1</formula>
    </cfRule>
    <cfRule type="cellIs" dxfId="1888" priority="2666" operator="between">
      <formula>0.7</formula>
      <formula>0.89</formula>
    </cfRule>
    <cfRule type="cellIs" dxfId="1887" priority="2667" operator="between">
      <formula>0</formula>
      <formula>0.69</formula>
    </cfRule>
  </conditionalFormatting>
  <conditionalFormatting sqref="BO47">
    <cfRule type="cellIs" dxfId="1886" priority="2662" operator="between">
      <formula>0.9</formula>
      <formula>1</formula>
    </cfRule>
    <cfRule type="cellIs" dxfId="1885" priority="2663" operator="between">
      <formula>0.7</formula>
      <formula>0.89</formula>
    </cfRule>
    <cfRule type="cellIs" dxfId="1884" priority="2664" operator="between">
      <formula>0</formula>
      <formula>0.69</formula>
    </cfRule>
  </conditionalFormatting>
  <conditionalFormatting sqref="BP47">
    <cfRule type="cellIs" dxfId="1883" priority="2659" operator="between">
      <formula>0.9</formula>
      <formula>1</formula>
    </cfRule>
    <cfRule type="cellIs" dxfId="1882" priority="2660" operator="between">
      <formula>0.7</formula>
      <formula>0.89</formula>
    </cfRule>
    <cfRule type="cellIs" dxfId="1881" priority="2661" operator="between">
      <formula>0</formula>
      <formula>0.69</formula>
    </cfRule>
  </conditionalFormatting>
  <conditionalFormatting sqref="AT48">
    <cfRule type="cellIs" dxfId="1880" priority="2656" operator="between">
      <formula>0.9</formula>
      <formula>1</formula>
    </cfRule>
    <cfRule type="cellIs" dxfId="1879" priority="2657" operator="between">
      <formula>0.7</formula>
      <formula>0.89</formula>
    </cfRule>
    <cfRule type="cellIs" dxfId="1878" priority="2658" operator="between">
      <formula>0</formula>
      <formula>0.69</formula>
    </cfRule>
  </conditionalFormatting>
  <conditionalFormatting sqref="AU48">
    <cfRule type="cellIs" dxfId="1877" priority="2653" operator="between">
      <formula>0.9</formula>
      <formula>1</formula>
    </cfRule>
    <cfRule type="cellIs" dxfId="1876" priority="2654" operator="between">
      <formula>0.7</formula>
      <formula>0.89</formula>
    </cfRule>
    <cfRule type="cellIs" dxfId="1875" priority="2655" operator="between">
      <formula>0</formula>
      <formula>0.69</formula>
    </cfRule>
  </conditionalFormatting>
  <conditionalFormatting sqref="BA48">
    <cfRule type="cellIs" dxfId="1874" priority="2650" operator="between">
      <formula>0.9</formula>
      <formula>1</formula>
    </cfRule>
    <cfRule type="cellIs" dxfId="1873" priority="2651" operator="between">
      <formula>0.7</formula>
      <formula>0.89</formula>
    </cfRule>
    <cfRule type="cellIs" dxfId="1872" priority="2652" operator="between">
      <formula>0</formula>
      <formula>0.69</formula>
    </cfRule>
  </conditionalFormatting>
  <conditionalFormatting sqref="BB48">
    <cfRule type="cellIs" dxfId="1871" priority="2647" operator="between">
      <formula>0.9</formula>
      <formula>1</formula>
    </cfRule>
    <cfRule type="cellIs" dxfId="1870" priority="2648" operator="between">
      <formula>0.7</formula>
      <formula>0.89</formula>
    </cfRule>
    <cfRule type="cellIs" dxfId="1869" priority="2649" operator="between">
      <formula>0</formula>
      <formula>0.69</formula>
    </cfRule>
  </conditionalFormatting>
  <conditionalFormatting sqref="BH48">
    <cfRule type="cellIs" dxfId="1868" priority="2644" operator="between">
      <formula>0.9</formula>
      <formula>1</formula>
    </cfRule>
    <cfRule type="cellIs" dxfId="1867" priority="2645" operator="between">
      <formula>0.7</formula>
      <formula>0.89</formula>
    </cfRule>
    <cfRule type="cellIs" dxfId="1866" priority="2646" operator="between">
      <formula>0</formula>
      <formula>0.69</formula>
    </cfRule>
  </conditionalFormatting>
  <conditionalFormatting sqref="BI48">
    <cfRule type="cellIs" dxfId="1865" priority="2641" operator="between">
      <formula>0.9</formula>
      <formula>1</formula>
    </cfRule>
    <cfRule type="cellIs" dxfId="1864" priority="2642" operator="between">
      <formula>0.7</formula>
      <formula>0.89</formula>
    </cfRule>
    <cfRule type="cellIs" dxfId="1863" priority="2643" operator="between">
      <formula>0</formula>
      <formula>0.69</formula>
    </cfRule>
  </conditionalFormatting>
  <conditionalFormatting sqref="BO48">
    <cfRule type="cellIs" dxfId="1862" priority="2638" operator="between">
      <formula>0.9</formula>
      <formula>1</formula>
    </cfRule>
    <cfRule type="cellIs" dxfId="1861" priority="2639" operator="between">
      <formula>0.7</formula>
      <formula>0.89</formula>
    </cfRule>
    <cfRule type="cellIs" dxfId="1860" priority="2640" operator="between">
      <formula>0</formula>
      <formula>0.69</formula>
    </cfRule>
  </conditionalFormatting>
  <conditionalFormatting sqref="BP48">
    <cfRule type="cellIs" dxfId="1859" priority="2635" operator="between">
      <formula>0.9</formula>
      <formula>1</formula>
    </cfRule>
    <cfRule type="cellIs" dxfId="1858" priority="2636" operator="between">
      <formula>0.7</formula>
      <formula>0.89</formula>
    </cfRule>
    <cfRule type="cellIs" dxfId="1857" priority="2637" operator="between">
      <formula>0</formula>
      <formula>0.69</formula>
    </cfRule>
  </conditionalFormatting>
  <conditionalFormatting sqref="AU36">
    <cfRule type="cellIs" dxfId="1856" priority="2632" operator="between">
      <formula>0.9</formula>
      <formula>1</formula>
    </cfRule>
    <cfRule type="cellIs" dxfId="1855" priority="2633" operator="between">
      <formula>0.7</formula>
      <formula>0.89</formula>
    </cfRule>
    <cfRule type="cellIs" dxfId="1854" priority="2634" operator="between">
      <formula>0</formula>
      <formula>0.69</formula>
    </cfRule>
  </conditionalFormatting>
  <conditionalFormatting sqref="BA36">
    <cfRule type="cellIs" dxfId="1853" priority="2629" operator="between">
      <formula>0.9</formula>
      <formula>1</formula>
    </cfRule>
    <cfRule type="cellIs" dxfId="1852" priority="2630" operator="between">
      <formula>0.7</formula>
      <formula>0.89</formula>
    </cfRule>
    <cfRule type="cellIs" dxfId="1851" priority="2631" operator="between">
      <formula>0</formula>
      <formula>0.69</formula>
    </cfRule>
  </conditionalFormatting>
  <conditionalFormatting sqref="BB36">
    <cfRule type="cellIs" dxfId="1850" priority="2626" operator="between">
      <formula>0.9</formula>
      <formula>1</formula>
    </cfRule>
    <cfRule type="cellIs" dxfId="1849" priority="2627" operator="between">
      <formula>0.7</formula>
      <formula>0.89</formula>
    </cfRule>
    <cfRule type="cellIs" dxfId="1848" priority="2628" operator="between">
      <formula>0</formula>
      <formula>0.69</formula>
    </cfRule>
  </conditionalFormatting>
  <conditionalFormatting sqref="BH36">
    <cfRule type="cellIs" dxfId="1847" priority="2623" operator="between">
      <formula>0.9</formula>
      <formula>1</formula>
    </cfRule>
    <cfRule type="cellIs" dxfId="1846" priority="2624" operator="between">
      <formula>0.7</formula>
      <formula>0.89</formula>
    </cfRule>
    <cfRule type="cellIs" dxfId="1845" priority="2625" operator="between">
      <formula>0</formula>
      <formula>0.69</formula>
    </cfRule>
  </conditionalFormatting>
  <conditionalFormatting sqref="BI36">
    <cfRule type="cellIs" dxfId="1844" priority="2620" operator="between">
      <formula>0.9</formula>
      <formula>1</formula>
    </cfRule>
    <cfRule type="cellIs" dxfId="1843" priority="2621" operator="between">
      <formula>0.7</formula>
      <formula>0.89</formula>
    </cfRule>
    <cfRule type="cellIs" dxfId="1842" priority="2622" operator="between">
      <formula>0</formula>
      <formula>0.69</formula>
    </cfRule>
  </conditionalFormatting>
  <conditionalFormatting sqref="BO36">
    <cfRule type="cellIs" dxfId="1841" priority="2617" operator="between">
      <formula>0.9</formula>
      <formula>1</formula>
    </cfRule>
    <cfRule type="cellIs" dxfId="1840" priority="2618" operator="between">
      <formula>0.7</formula>
      <formula>0.89</formula>
    </cfRule>
    <cfRule type="cellIs" dxfId="1839" priority="2619" operator="between">
      <formula>0</formula>
      <formula>0.69</formula>
    </cfRule>
  </conditionalFormatting>
  <conditionalFormatting sqref="BP36">
    <cfRule type="cellIs" dxfId="1838" priority="2614" operator="between">
      <formula>0.9</formula>
      <formula>1</formula>
    </cfRule>
    <cfRule type="cellIs" dxfId="1837" priority="2615" operator="between">
      <formula>0.7</formula>
      <formula>0.89</formula>
    </cfRule>
    <cfRule type="cellIs" dxfId="1836" priority="2616" operator="between">
      <formula>0</formula>
      <formula>0.69</formula>
    </cfRule>
  </conditionalFormatting>
  <conditionalFormatting sqref="AT64">
    <cfRule type="cellIs" dxfId="1835" priority="2611" operator="between">
      <formula>0.9</formula>
      <formula>1</formula>
    </cfRule>
    <cfRule type="cellIs" dxfId="1834" priority="2612" operator="between">
      <formula>0.7</formula>
      <formula>0.89</formula>
    </cfRule>
    <cfRule type="cellIs" dxfId="1833" priority="2613" operator="between">
      <formula>0</formula>
      <formula>0.69</formula>
    </cfRule>
  </conditionalFormatting>
  <conditionalFormatting sqref="AU64">
    <cfRule type="cellIs" dxfId="1832" priority="2608" operator="between">
      <formula>0.9</formula>
      <formula>1</formula>
    </cfRule>
    <cfRule type="cellIs" dxfId="1831" priority="2609" operator="between">
      <formula>0.7</formula>
      <formula>0.89</formula>
    </cfRule>
    <cfRule type="cellIs" dxfId="1830" priority="2610" operator="between">
      <formula>0</formula>
      <formula>0.69</formula>
    </cfRule>
  </conditionalFormatting>
  <conditionalFormatting sqref="BA64">
    <cfRule type="cellIs" dxfId="1829" priority="2587" operator="between">
      <formula>0.9</formula>
      <formula>1</formula>
    </cfRule>
    <cfRule type="cellIs" dxfId="1828" priority="2588" operator="between">
      <formula>0.7</formula>
      <formula>0.89</formula>
    </cfRule>
    <cfRule type="cellIs" dxfId="1827" priority="2589" operator="between">
      <formula>0</formula>
      <formula>0.69</formula>
    </cfRule>
  </conditionalFormatting>
  <conditionalFormatting sqref="BB64">
    <cfRule type="cellIs" dxfId="1826" priority="2584" operator="between">
      <formula>0.9</formula>
      <formula>1</formula>
    </cfRule>
    <cfRule type="cellIs" dxfId="1825" priority="2585" operator="between">
      <formula>0.7</formula>
      <formula>0.89</formula>
    </cfRule>
    <cfRule type="cellIs" dxfId="1824" priority="2586" operator="between">
      <formula>0</formula>
      <formula>0.69</formula>
    </cfRule>
  </conditionalFormatting>
  <conditionalFormatting sqref="BH64">
    <cfRule type="cellIs" dxfId="1823" priority="2581" operator="between">
      <formula>0.9</formula>
      <formula>1</formula>
    </cfRule>
    <cfRule type="cellIs" dxfId="1822" priority="2582" operator="between">
      <formula>0.7</formula>
      <formula>0.89</formula>
    </cfRule>
    <cfRule type="cellIs" dxfId="1821" priority="2583" operator="between">
      <formula>0</formula>
      <formula>0.69</formula>
    </cfRule>
  </conditionalFormatting>
  <conditionalFormatting sqref="BI64">
    <cfRule type="cellIs" dxfId="1820" priority="2578" operator="between">
      <formula>0.9</formula>
      <formula>1</formula>
    </cfRule>
    <cfRule type="cellIs" dxfId="1819" priority="2579" operator="between">
      <formula>0.7</formula>
      <formula>0.89</formula>
    </cfRule>
    <cfRule type="cellIs" dxfId="1818" priority="2580" operator="between">
      <formula>0</formula>
      <formula>0.69</formula>
    </cfRule>
  </conditionalFormatting>
  <conditionalFormatting sqref="BO64">
    <cfRule type="cellIs" dxfId="1817" priority="2575" operator="between">
      <formula>0.9</formula>
      <formula>1</formula>
    </cfRule>
    <cfRule type="cellIs" dxfId="1816" priority="2576" operator="between">
      <formula>0.7</formula>
      <formula>0.89</formula>
    </cfRule>
    <cfRule type="cellIs" dxfId="1815" priority="2577" operator="between">
      <formula>0</formula>
      <formula>0.69</formula>
    </cfRule>
  </conditionalFormatting>
  <conditionalFormatting sqref="BP64">
    <cfRule type="cellIs" dxfId="1814" priority="2572" operator="between">
      <formula>0.9</formula>
      <formula>1</formula>
    </cfRule>
    <cfRule type="cellIs" dxfId="1813" priority="2573" operator="between">
      <formula>0.7</formula>
      <formula>0.89</formula>
    </cfRule>
    <cfRule type="cellIs" dxfId="1812" priority="2574" operator="between">
      <formula>0</formula>
      <formula>0.69</formula>
    </cfRule>
  </conditionalFormatting>
  <conditionalFormatting sqref="AT69">
    <cfRule type="cellIs" dxfId="1811" priority="2569" operator="between">
      <formula>0.9</formula>
      <formula>1</formula>
    </cfRule>
    <cfRule type="cellIs" dxfId="1810" priority="2570" operator="between">
      <formula>0.7</formula>
      <formula>0.89</formula>
    </cfRule>
    <cfRule type="cellIs" dxfId="1809" priority="2571" operator="between">
      <formula>0</formula>
      <formula>0.69</formula>
    </cfRule>
  </conditionalFormatting>
  <conditionalFormatting sqref="AU69">
    <cfRule type="cellIs" dxfId="1808" priority="2566" operator="between">
      <formula>0.9</formula>
      <formula>1</formula>
    </cfRule>
    <cfRule type="cellIs" dxfId="1807" priority="2567" operator="between">
      <formula>0.7</formula>
      <formula>0.89</formula>
    </cfRule>
    <cfRule type="cellIs" dxfId="1806" priority="2568" operator="between">
      <formula>0</formula>
      <formula>0.69</formula>
    </cfRule>
  </conditionalFormatting>
  <conditionalFormatting sqref="BA69">
    <cfRule type="cellIs" dxfId="1805" priority="2563" operator="between">
      <formula>0.9</formula>
      <formula>1</formula>
    </cfRule>
    <cfRule type="cellIs" dxfId="1804" priority="2564" operator="between">
      <formula>0.7</formula>
      <formula>0.89</formula>
    </cfRule>
    <cfRule type="cellIs" dxfId="1803" priority="2565" operator="between">
      <formula>0</formula>
      <formula>0.69</formula>
    </cfRule>
  </conditionalFormatting>
  <conditionalFormatting sqref="BB69">
    <cfRule type="cellIs" dxfId="1802" priority="2560" operator="between">
      <formula>0.9</formula>
      <formula>1</formula>
    </cfRule>
    <cfRule type="cellIs" dxfId="1801" priority="2561" operator="between">
      <formula>0.7</formula>
      <formula>0.89</formula>
    </cfRule>
    <cfRule type="cellIs" dxfId="1800" priority="2562" operator="between">
      <formula>0</formula>
      <formula>0.69</formula>
    </cfRule>
  </conditionalFormatting>
  <conditionalFormatting sqref="BH69">
    <cfRule type="cellIs" dxfId="1799" priority="2557" operator="between">
      <formula>0.9</formula>
      <formula>1</formula>
    </cfRule>
    <cfRule type="cellIs" dxfId="1798" priority="2558" operator="between">
      <formula>0.7</formula>
      <formula>0.89</formula>
    </cfRule>
    <cfRule type="cellIs" dxfId="1797" priority="2559" operator="between">
      <formula>0</formula>
      <formula>0.69</formula>
    </cfRule>
  </conditionalFormatting>
  <conditionalFormatting sqref="BI69">
    <cfRule type="cellIs" dxfId="1796" priority="2554" operator="between">
      <formula>0.9</formula>
      <formula>1</formula>
    </cfRule>
    <cfRule type="cellIs" dxfId="1795" priority="2555" operator="between">
      <formula>0.7</formula>
      <formula>0.89</formula>
    </cfRule>
    <cfRule type="cellIs" dxfId="1794" priority="2556" operator="between">
      <formula>0</formula>
      <formula>0.69</formula>
    </cfRule>
  </conditionalFormatting>
  <conditionalFormatting sqref="BO69">
    <cfRule type="cellIs" dxfId="1793" priority="2551" operator="between">
      <formula>0.9</formula>
      <formula>1</formula>
    </cfRule>
    <cfRule type="cellIs" dxfId="1792" priority="2552" operator="between">
      <formula>0.7</formula>
      <formula>0.89</formula>
    </cfRule>
    <cfRule type="cellIs" dxfId="1791" priority="2553" operator="between">
      <formula>0</formula>
      <formula>0.69</formula>
    </cfRule>
  </conditionalFormatting>
  <conditionalFormatting sqref="BP69">
    <cfRule type="cellIs" dxfId="1790" priority="2548" operator="between">
      <formula>0.9</formula>
      <formula>1</formula>
    </cfRule>
    <cfRule type="cellIs" dxfId="1789" priority="2549" operator="between">
      <formula>0.7</formula>
      <formula>0.89</formula>
    </cfRule>
    <cfRule type="cellIs" dxfId="1788" priority="2550" operator="between">
      <formula>0</formula>
      <formula>0.69</formula>
    </cfRule>
  </conditionalFormatting>
  <conditionalFormatting sqref="AT70">
    <cfRule type="cellIs" dxfId="1787" priority="2545" operator="between">
      <formula>0.9</formula>
      <formula>1</formula>
    </cfRule>
    <cfRule type="cellIs" dxfId="1786" priority="2546" operator="between">
      <formula>0.7</formula>
      <formula>0.89</formula>
    </cfRule>
    <cfRule type="cellIs" dxfId="1785" priority="2547" operator="between">
      <formula>0</formula>
      <formula>0.69</formula>
    </cfRule>
  </conditionalFormatting>
  <conditionalFormatting sqref="AU70">
    <cfRule type="cellIs" dxfId="1784" priority="2542" operator="between">
      <formula>0.9</formula>
      <formula>1</formula>
    </cfRule>
    <cfRule type="cellIs" dxfId="1783" priority="2543" operator="between">
      <formula>0.7</formula>
      <formula>0.89</formula>
    </cfRule>
    <cfRule type="cellIs" dxfId="1782" priority="2544" operator="between">
      <formula>0</formula>
      <formula>0.69</formula>
    </cfRule>
  </conditionalFormatting>
  <conditionalFormatting sqref="BA70">
    <cfRule type="cellIs" dxfId="1781" priority="2539" operator="between">
      <formula>0.9</formula>
      <formula>1</formula>
    </cfRule>
    <cfRule type="cellIs" dxfId="1780" priority="2540" operator="between">
      <formula>0.7</formula>
      <formula>0.89</formula>
    </cfRule>
    <cfRule type="cellIs" dxfId="1779" priority="2541" operator="between">
      <formula>0</formula>
      <formula>0.69</formula>
    </cfRule>
  </conditionalFormatting>
  <conditionalFormatting sqref="BB70">
    <cfRule type="cellIs" dxfId="1778" priority="2536" operator="between">
      <formula>0.9</formula>
      <formula>1</formula>
    </cfRule>
    <cfRule type="cellIs" dxfId="1777" priority="2537" operator="between">
      <formula>0.7</formula>
      <formula>0.89</formula>
    </cfRule>
    <cfRule type="cellIs" dxfId="1776" priority="2538" operator="between">
      <formula>0</formula>
      <formula>0.69</formula>
    </cfRule>
  </conditionalFormatting>
  <conditionalFormatting sqref="BH70">
    <cfRule type="cellIs" dxfId="1775" priority="2533" operator="between">
      <formula>0.9</formula>
      <formula>1</formula>
    </cfRule>
    <cfRule type="cellIs" dxfId="1774" priority="2534" operator="between">
      <formula>0.7</formula>
      <formula>0.89</formula>
    </cfRule>
    <cfRule type="cellIs" dxfId="1773" priority="2535" operator="between">
      <formula>0</formula>
      <formula>0.69</formula>
    </cfRule>
  </conditionalFormatting>
  <conditionalFormatting sqref="BI70">
    <cfRule type="cellIs" dxfId="1772" priority="2530" operator="between">
      <formula>0.9</formula>
      <formula>1</formula>
    </cfRule>
    <cfRule type="cellIs" dxfId="1771" priority="2531" operator="between">
      <formula>0.7</formula>
      <formula>0.89</formula>
    </cfRule>
    <cfRule type="cellIs" dxfId="1770" priority="2532" operator="between">
      <formula>0</formula>
      <formula>0.69</formula>
    </cfRule>
  </conditionalFormatting>
  <conditionalFormatting sqref="BO70">
    <cfRule type="cellIs" dxfId="1769" priority="2527" operator="between">
      <formula>0.9</formula>
      <formula>1</formula>
    </cfRule>
    <cfRule type="cellIs" dxfId="1768" priority="2528" operator="between">
      <formula>0.7</formula>
      <formula>0.89</formula>
    </cfRule>
    <cfRule type="cellIs" dxfId="1767" priority="2529" operator="between">
      <formula>0</formula>
      <formula>0.69</formula>
    </cfRule>
  </conditionalFormatting>
  <conditionalFormatting sqref="BP70">
    <cfRule type="cellIs" dxfId="1766" priority="2524" operator="between">
      <formula>0.9</formula>
      <formula>1</formula>
    </cfRule>
    <cfRule type="cellIs" dxfId="1765" priority="2525" operator="between">
      <formula>0.7</formula>
      <formula>0.89</formula>
    </cfRule>
    <cfRule type="cellIs" dxfId="1764" priority="2526" operator="between">
      <formula>0</formula>
      <formula>0.69</formula>
    </cfRule>
  </conditionalFormatting>
  <conditionalFormatting sqref="AT71">
    <cfRule type="cellIs" dxfId="1763" priority="2521" operator="between">
      <formula>0.9</formula>
      <formula>1</formula>
    </cfRule>
    <cfRule type="cellIs" dxfId="1762" priority="2522" operator="between">
      <formula>0.7</formula>
      <formula>0.89</formula>
    </cfRule>
    <cfRule type="cellIs" dxfId="1761" priority="2523" operator="between">
      <formula>0</formula>
      <formula>0.69</formula>
    </cfRule>
  </conditionalFormatting>
  <conditionalFormatting sqref="AU71">
    <cfRule type="cellIs" dxfId="1760" priority="2518" operator="between">
      <formula>0.9</formula>
      <formula>1</formula>
    </cfRule>
    <cfRule type="cellIs" dxfId="1759" priority="2519" operator="between">
      <formula>0.7</formula>
      <formula>0.89</formula>
    </cfRule>
    <cfRule type="cellIs" dxfId="1758" priority="2520" operator="between">
      <formula>0</formula>
      <formula>0.69</formula>
    </cfRule>
  </conditionalFormatting>
  <conditionalFormatting sqref="BA71">
    <cfRule type="cellIs" dxfId="1757" priority="2515" operator="between">
      <formula>0.9</formula>
      <formula>1</formula>
    </cfRule>
    <cfRule type="cellIs" dxfId="1756" priority="2516" operator="between">
      <formula>0.7</formula>
      <formula>0.89</formula>
    </cfRule>
    <cfRule type="cellIs" dxfId="1755" priority="2517" operator="between">
      <formula>0</formula>
      <formula>0.69</formula>
    </cfRule>
  </conditionalFormatting>
  <conditionalFormatting sqref="BB71">
    <cfRule type="cellIs" dxfId="1754" priority="2512" operator="between">
      <formula>0.9</formula>
      <formula>1</formula>
    </cfRule>
    <cfRule type="cellIs" dxfId="1753" priority="2513" operator="between">
      <formula>0.7</formula>
      <formula>0.89</formula>
    </cfRule>
    <cfRule type="cellIs" dxfId="1752" priority="2514" operator="between">
      <formula>0</formula>
      <formula>0.69</formula>
    </cfRule>
  </conditionalFormatting>
  <conditionalFormatting sqref="BH71">
    <cfRule type="cellIs" dxfId="1751" priority="2509" operator="between">
      <formula>0.9</formula>
      <formula>1</formula>
    </cfRule>
    <cfRule type="cellIs" dxfId="1750" priority="2510" operator="between">
      <formula>0.7</formula>
      <formula>0.89</formula>
    </cfRule>
    <cfRule type="cellIs" dxfId="1749" priority="2511" operator="between">
      <formula>0</formula>
      <formula>0.69</formula>
    </cfRule>
  </conditionalFormatting>
  <conditionalFormatting sqref="BI71">
    <cfRule type="cellIs" dxfId="1748" priority="2506" operator="between">
      <formula>0.9</formula>
      <formula>1</formula>
    </cfRule>
    <cfRule type="cellIs" dxfId="1747" priority="2507" operator="between">
      <formula>0.7</formula>
      <formula>0.89</formula>
    </cfRule>
    <cfRule type="cellIs" dxfId="1746" priority="2508" operator="between">
      <formula>0</formula>
      <formula>0.69</formula>
    </cfRule>
  </conditionalFormatting>
  <conditionalFormatting sqref="BO71">
    <cfRule type="cellIs" dxfId="1745" priority="2497" operator="between">
      <formula>0.9</formula>
      <formula>1</formula>
    </cfRule>
    <cfRule type="cellIs" dxfId="1744" priority="2498" operator="between">
      <formula>0.7</formula>
      <formula>0.89</formula>
    </cfRule>
    <cfRule type="cellIs" dxfId="1743" priority="2499" operator="between">
      <formula>0</formula>
      <formula>0.69</formula>
    </cfRule>
  </conditionalFormatting>
  <conditionalFormatting sqref="BP71">
    <cfRule type="cellIs" dxfId="1742" priority="2494" operator="between">
      <formula>0.9</formula>
      <formula>1</formula>
    </cfRule>
    <cfRule type="cellIs" dxfId="1741" priority="2495" operator="between">
      <formula>0.7</formula>
      <formula>0.89</formula>
    </cfRule>
    <cfRule type="cellIs" dxfId="1740" priority="2496" operator="between">
      <formula>0</formula>
      <formula>0.69</formula>
    </cfRule>
  </conditionalFormatting>
  <conditionalFormatting sqref="AT72">
    <cfRule type="cellIs" dxfId="1739" priority="2491" operator="between">
      <formula>0.9</formula>
      <formula>1</formula>
    </cfRule>
    <cfRule type="cellIs" dxfId="1738" priority="2492" operator="between">
      <formula>0.7</formula>
      <formula>0.89</formula>
    </cfRule>
    <cfRule type="cellIs" dxfId="1737" priority="2493" operator="between">
      <formula>0</formula>
      <formula>0.69</formula>
    </cfRule>
  </conditionalFormatting>
  <conditionalFormatting sqref="AU72">
    <cfRule type="cellIs" dxfId="1736" priority="2488" operator="between">
      <formula>0.9</formula>
      <formula>1</formula>
    </cfRule>
    <cfRule type="cellIs" dxfId="1735" priority="2489" operator="between">
      <formula>0.7</formula>
      <formula>0.89</formula>
    </cfRule>
    <cfRule type="cellIs" dxfId="1734" priority="2490" operator="between">
      <formula>0</formula>
      <formula>0.69</formula>
    </cfRule>
  </conditionalFormatting>
  <conditionalFormatting sqref="BA72">
    <cfRule type="cellIs" dxfId="1733" priority="2485" operator="between">
      <formula>0.9</formula>
      <formula>1</formula>
    </cfRule>
    <cfRule type="cellIs" dxfId="1732" priority="2486" operator="between">
      <formula>0.7</formula>
      <formula>0.89</formula>
    </cfRule>
    <cfRule type="cellIs" dxfId="1731" priority="2487" operator="between">
      <formula>0</formula>
      <formula>0.69</formula>
    </cfRule>
  </conditionalFormatting>
  <conditionalFormatting sqref="BB72">
    <cfRule type="cellIs" dxfId="1730" priority="2482" operator="between">
      <formula>0.9</formula>
      <formula>1</formula>
    </cfRule>
    <cfRule type="cellIs" dxfId="1729" priority="2483" operator="between">
      <formula>0.7</formula>
      <formula>0.89</formula>
    </cfRule>
    <cfRule type="cellIs" dxfId="1728" priority="2484" operator="between">
      <formula>0</formula>
      <formula>0.69</formula>
    </cfRule>
  </conditionalFormatting>
  <conditionalFormatting sqref="BH72">
    <cfRule type="cellIs" dxfId="1727" priority="2479" operator="between">
      <formula>0.9</formula>
      <formula>1</formula>
    </cfRule>
    <cfRule type="cellIs" dxfId="1726" priority="2480" operator="between">
      <formula>0.7</formula>
      <formula>0.89</formula>
    </cfRule>
    <cfRule type="cellIs" dxfId="1725" priority="2481" operator="between">
      <formula>0</formula>
      <formula>0.69</formula>
    </cfRule>
  </conditionalFormatting>
  <conditionalFormatting sqref="BI72">
    <cfRule type="cellIs" dxfId="1724" priority="2476" operator="between">
      <formula>0.9</formula>
      <formula>1</formula>
    </cfRule>
    <cfRule type="cellIs" dxfId="1723" priority="2477" operator="between">
      <formula>0.7</formula>
      <formula>0.89</formula>
    </cfRule>
    <cfRule type="cellIs" dxfId="1722" priority="2478" operator="between">
      <formula>0</formula>
      <formula>0.69</formula>
    </cfRule>
  </conditionalFormatting>
  <conditionalFormatting sqref="BO72">
    <cfRule type="cellIs" dxfId="1721" priority="2473" operator="between">
      <formula>0.9</formula>
      <formula>1</formula>
    </cfRule>
    <cfRule type="cellIs" dxfId="1720" priority="2474" operator="between">
      <formula>0.7</formula>
      <formula>0.89</formula>
    </cfRule>
    <cfRule type="cellIs" dxfId="1719" priority="2475" operator="between">
      <formula>0</formula>
      <formula>0.69</formula>
    </cfRule>
  </conditionalFormatting>
  <conditionalFormatting sqref="BP72">
    <cfRule type="cellIs" dxfId="1718" priority="2470" operator="between">
      <formula>0.9</formula>
      <formula>1</formula>
    </cfRule>
    <cfRule type="cellIs" dxfId="1717" priority="2471" operator="between">
      <formula>0.7</formula>
      <formula>0.89</formula>
    </cfRule>
    <cfRule type="cellIs" dxfId="1716" priority="2472" operator="between">
      <formula>0</formula>
      <formula>0.69</formula>
    </cfRule>
  </conditionalFormatting>
  <conditionalFormatting sqref="AU73">
    <cfRule type="cellIs" dxfId="1715" priority="2467" operator="between">
      <formula>0.9</formula>
      <formula>1</formula>
    </cfRule>
    <cfRule type="cellIs" dxfId="1714" priority="2468" operator="between">
      <formula>0.7</formula>
      <formula>0.89</formula>
    </cfRule>
    <cfRule type="cellIs" dxfId="1713" priority="2469" operator="between">
      <formula>0</formula>
      <formula>0.69</formula>
    </cfRule>
  </conditionalFormatting>
  <conditionalFormatting sqref="BB73">
    <cfRule type="cellIs" dxfId="1712" priority="2464" operator="between">
      <formula>0.9</formula>
      <formula>1</formula>
    </cfRule>
    <cfRule type="cellIs" dxfId="1711" priority="2465" operator="between">
      <formula>0.7</formula>
      <formula>0.89</formula>
    </cfRule>
    <cfRule type="cellIs" dxfId="1710" priority="2466" operator="between">
      <formula>0</formula>
      <formula>0.69</formula>
    </cfRule>
  </conditionalFormatting>
  <conditionalFormatting sqref="BI73">
    <cfRule type="cellIs" dxfId="1709" priority="2461" operator="between">
      <formula>0.9</formula>
      <formula>1</formula>
    </cfRule>
    <cfRule type="cellIs" dxfId="1708" priority="2462" operator="between">
      <formula>0.7</formula>
      <formula>0.89</formula>
    </cfRule>
    <cfRule type="cellIs" dxfId="1707" priority="2463" operator="between">
      <formula>0</formula>
      <formula>0.69</formula>
    </cfRule>
  </conditionalFormatting>
  <conditionalFormatting sqref="BP73">
    <cfRule type="cellIs" dxfId="1706" priority="2458" operator="between">
      <formula>0.9</formula>
      <formula>1</formula>
    </cfRule>
    <cfRule type="cellIs" dxfId="1705" priority="2459" operator="between">
      <formula>0.7</formula>
      <formula>0.89</formula>
    </cfRule>
    <cfRule type="cellIs" dxfId="1704" priority="2460" operator="between">
      <formula>0</formula>
      <formula>0.69</formula>
    </cfRule>
  </conditionalFormatting>
  <conditionalFormatting sqref="AT74">
    <cfRule type="cellIs" dxfId="1703" priority="2455" operator="between">
      <formula>0.9</formula>
      <formula>1</formula>
    </cfRule>
    <cfRule type="cellIs" dxfId="1702" priority="2456" operator="between">
      <formula>0.7</formula>
      <formula>0.89</formula>
    </cfRule>
    <cfRule type="cellIs" dxfId="1701" priority="2457" operator="between">
      <formula>0</formula>
      <formula>0.69</formula>
    </cfRule>
  </conditionalFormatting>
  <conditionalFormatting sqref="AU74">
    <cfRule type="cellIs" dxfId="1700" priority="2452" operator="between">
      <formula>0.9</formula>
      <formula>1</formula>
    </cfRule>
    <cfRule type="cellIs" dxfId="1699" priority="2453" operator="between">
      <formula>0.7</formula>
      <formula>0.89</formula>
    </cfRule>
    <cfRule type="cellIs" dxfId="1698" priority="2454" operator="between">
      <formula>0</formula>
      <formula>0.69</formula>
    </cfRule>
  </conditionalFormatting>
  <conditionalFormatting sqref="BA74">
    <cfRule type="cellIs" dxfId="1697" priority="2449" operator="between">
      <formula>0.9</formula>
      <formula>1</formula>
    </cfRule>
    <cfRule type="cellIs" dxfId="1696" priority="2450" operator="between">
      <formula>0.7</formula>
      <formula>0.89</formula>
    </cfRule>
    <cfRule type="cellIs" dxfId="1695" priority="2451" operator="between">
      <formula>0</formula>
      <formula>0.69</formula>
    </cfRule>
  </conditionalFormatting>
  <conditionalFormatting sqref="BB74">
    <cfRule type="cellIs" dxfId="1694" priority="2446" operator="between">
      <formula>0.9</formula>
      <formula>1</formula>
    </cfRule>
    <cfRule type="cellIs" dxfId="1693" priority="2447" operator="between">
      <formula>0.7</formula>
      <formula>0.89</formula>
    </cfRule>
    <cfRule type="cellIs" dxfId="1692" priority="2448" operator="between">
      <formula>0</formula>
      <formula>0.69</formula>
    </cfRule>
  </conditionalFormatting>
  <conditionalFormatting sqref="BH74">
    <cfRule type="cellIs" dxfId="1691" priority="2443" operator="between">
      <formula>0.9</formula>
      <formula>1</formula>
    </cfRule>
    <cfRule type="cellIs" dxfId="1690" priority="2444" operator="between">
      <formula>0.7</formula>
      <formula>0.89</formula>
    </cfRule>
    <cfRule type="cellIs" dxfId="1689" priority="2445" operator="between">
      <formula>0</formula>
      <formula>0.69</formula>
    </cfRule>
  </conditionalFormatting>
  <conditionalFormatting sqref="BI74">
    <cfRule type="cellIs" dxfId="1688" priority="2440" operator="between">
      <formula>0.9</formula>
      <formula>1</formula>
    </cfRule>
    <cfRule type="cellIs" dxfId="1687" priority="2441" operator="between">
      <formula>0.7</formula>
      <formula>0.89</formula>
    </cfRule>
    <cfRule type="cellIs" dxfId="1686" priority="2442" operator="between">
      <formula>0</formula>
      <formula>0.69</formula>
    </cfRule>
  </conditionalFormatting>
  <conditionalFormatting sqref="BO74">
    <cfRule type="cellIs" dxfId="1685" priority="2437" operator="between">
      <formula>0.9</formula>
      <formula>1</formula>
    </cfRule>
    <cfRule type="cellIs" dxfId="1684" priority="2438" operator="between">
      <formula>0.7</formula>
      <formula>0.89</formula>
    </cfRule>
    <cfRule type="cellIs" dxfId="1683" priority="2439" operator="between">
      <formula>0</formula>
      <formula>0.69</formula>
    </cfRule>
  </conditionalFormatting>
  <conditionalFormatting sqref="BP74">
    <cfRule type="cellIs" dxfId="1682" priority="2434" operator="between">
      <formula>0.9</formula>
      <formula>1</formula>
    </cfRule>
    <cfRule type="cellIs" dxfId="1681" priority="2435" operator="between">
      <formula>0.7</formula>
      <formula>0.89</formula>
    </cfRule>
    <cfRule type="cellIs" dxfId="1680" priority="2436" operator="between">
      <formula>0</formula>
      <formula>0.69</formula>
    </cfRule>
  </conditionalFormatting>
  <conditionalFormatting sqref="AT77">
    <cfRule type="cellIs" dxfId="1679" priority="2431" operator="between">
      <formula>0.9</formula>
      <formula>1</formula>
    </cfRule>
    <cfRule type="cellIs" dxfId="1678" priority="2432" operator="between">
      <formula>0.7</formula>
      <formula>0.89</formula>
    </cfRule>
    <cfRule type="cellIs" dxfId="1677" priority="2433" operator="between">
      <formula>0</formula>
      <formula>0.69</formula>
    </cfRule>
  </conditionalFormatting>
  <conditionalFormatting sqref="AU77">
    <cfRule type="cellIs" dxfId="1676" priority="2428" operator="between">
      <formula>0.9</formula>
      <formula>1</formula>
    </cfRule>
    <cfRule type="cellIs" dxfId="1675" priority="2429" operator="between">
      <formula>0.7</formula>
      <formula>0.89</formula>
    </cfRule>
    <cfRule type="cellIs" dxfId="1674" priority="2430" operator="between">
      <formula>0</formula>
      <formula>0.69</formula>
    </cfRule>
  </conditionalFormatting>
  <conditionalFormatting sqref="BA77">
    <cfRule type="cellIs" dxfId="1673" priority="2425" operator="between">
      <formula>0.9</formula>
      <formula>1</formula>
    </cfRule>
    <cfRule type="cellIs" dxfId="1672" priority="2426" operator="between">
      <formula>0.7</formula>
      <formula>0.89</formula>
    </cfRule>
    <cfRule type="cellIs" dxfId="1671" priority="2427" operator="between">
      <formula>0</formula>
      <formula>0.69</formula>
    </cfRule>
  </conditionalFormatting>
  <conditionalFormatting sqref="BB77">
    <cfRule type="cellIs" dxfId="1670" priority="2422" operator="between">
      <formula>0.9</formula>
      <formula>1</formula>
    </cfRule>
    <cfRule type="cellIs" dxfId="1669" priority="2423" operator="between">
      <formula>0.7</formula>
      <formula>0.89</formula>
    </cfRule>
    <cfRule type="cellIs" dxfId="1668" priority="2424" operator="between">
      <formula>0</formula>
      <formula>0.69</formula>
    </cfRule>
  </conditionalFormatting>
  <conditionalFormatting sqref="BH77">
    <cfRule type="cellIs" dxfId="1667" priority="2419" operator="between">
      <formula>0.9</formula>
      <formula>1</formula>
    </cfRule>
    <cfRule type="cellIs" dxfId="1666" priority="2420" operator="between">
      <formula>0.7</formula>
      <formula>0.89</formula>
    </cfRule>
    <cfRule type="cellIs" dxfId="1665" priority="2421" operator="between">
      <formula>0</formula>
      <formula>0.69</formula>
    </cfRule>
  </conditionalFormatting>
  <conditionalFormatting sqref="BI77">
    <cfRule type="cellIs" dxfId="1664" priority="2416" operator="between">
      <formula>0.9</formula>
      <formula>1</formula>
    </cfRule>
    <cfRule type="cellIs" dxfId="1663" priority="2417" operator="between">
      <formula>0.7</formula>
      <formula>0.89</formula>
    </cfRule>
    <cfRule type="cellIs" dxfId="1662" priority="2418" operator="between">
      <formula>0</formula>
      <formula>0.69</formula>
    </cfRule>
  </conditionalFormatting>
  <conditionalFormatting sqref="BO77">
    <cfRule type="cellIs" dxfId="1661" priority="2413" operator="between">
      <formula>0.9</formula>
      <formula>1</formula>
    </cfRule>
    <cfRule type="cellIs" dxfId="1660" priority="2414" operator="between">
      <formula>0.7</formula>
      <formula>0.89</formula>
    </cfRule>
    <cfRule type="cellIs" dxfId="1659" priority="2415" operator="between">
      <formula>0</formula>
      <formula>0.69</formula>
    </cfRule>
  </conditionalFormatting>
  <conditionalFormatting sqref="BP77">
    <cfRule type="cellIs" dxfId="1658" priority="2410" operator="between">
      <formula>0.9</formula>
      <formula>1</formula>
    </cfRule>
    <cfRule type="cellIs" dxfId="1657" priority="2411" operator="between">
      <formula>0.7</formula>
      <formula>0.89</formula>
    </cfRule>
    <cfRule type="cellIs" dxfId="1656" priority="2412" operator="between">
      <formula>0</formula>
      <formula>0.69</formula>
    </cfRule>
  </conditionalFormatting>
  <conditionalFormatting sqref="AT85">
    <cfRule type="cellIs" dxfId="1655" priority="2407" operator="between">
      <formula>0.9</formula>
      <formula>1</formula>
    </cfRule>
    <cfRule type="cellIs" dxfId="1654" priority="2408" operator="between">
      <formula>0.7</formula>
      <formula>0.89</formula>
    </cfRule>
    <cfRule type="cellIs" dxfId="1653" priority="2409" operator="between">
      <formula>0</formula>
      <formula>0.69</formula>
    </cfRule>
  </conditionalFormatting>
  <conditionalFormatting sqref="AU85">
    <cfRule type="cellIs" dxfId="1652" priority="2404" operator="between">
      <formula>0.9</formula>
      <formula>1</formula>
    </cfRule>
    <cfRule type="cellIs" dxfId="1651" priority="2405" operator="between">
      <formula>0.7</formula>
      <formula>0.89</formula>
    </cfRule>
    <cfRule type="cellIs" dxfId="1650" priority="2406" operator="between">
      <formula>0</formula>
      <formula>0.69</formula>
    </cfRule>
  </conditionalFormatting>
  <conditionalFormatting sqref="BA85">
    <cfRule type="cellIs" dxfId="1649" priority="2401" operator="between">
      <formula>0.9</formula>
      <formula>1</formula>
    </cfRule>
    <cfRule type="cellIs" dxfId="1648" priority="2402" operator="between">
      <formula>0.7</formula>
      <formula>0.89</formula>
    </cfRule>
    <cfRule type="cellIs" dxfId="1647" priority="2403" operator="between">
      <formula>0</formula>
      <formula>0.69</formula>
    </cfRule>
  </conditionalFormatting>
  <conditionalFormatting sqref="BB85">
    <cfRule type="cellIs" dxfId="1646" priority="2398" operator="between">
      <formula>0.9</formula>
      <formula>1</formula>
    </cfRule>
    <cfRule type="cellIs" dxfId="1645" priority="2399" operator="between">
      <formula>0.7</formula>
      <formula>0.89</formula>
    </cfRule>
    <cfRule type="cellIs" dxfId="1644" priority="2400" operator="between">
      <formula>0</formula>
      <formula>0.69</formula>
    </cfRule>
  </conditionalFormatting>
  <conditionalFormatting sqref="BH85">
    <cfRule type="cellIs" dxfId="1643" priority="2395" operator="between">
      <formula>0.9</formula>
      <formula>1</formula>
    </cfRule>
    <cfRule type="cellIs" dxfId="1642" priority="2396" operator="between">
      <formula>0.7</formula>
      <formula>0.89</formula>
    </cfRule>
    <cfRule type="cellIs" dxfId="1641" priority="2397" operator="between">
      <formula>0</formula>
      <formula>0.69</formula>
    </cfRule>
  </conditionalFormatting>
  <conditionalFormatting sqref="BI85">
    <cfRule type="cellIs" dxfId="1640" priority="2392" operator="between">
      <formula>0.9</formula>
      <formula>1</formula>
    </cfRule>
    <cfRule type="cellIs" dxfId="1639" priority="2393" operator="between">
      <formula>0.7</formula>
      <formula>0.89</formula>
    </cfRule>
    <cfRule type="cellIs" dxfId="1638" priority="2394" operator="between">
      <formula>0</formula>
      <formula>0.69</formula>
    </cfRule>
  </conditionalFormatting>
  <conditionalFormatting sqref="BO85">
    <cfRule type="cellIs" dxfId="1637" priority="2389" operator="between">
      <formula>0.9</formula>
      <formula>1</formula>
    </cfRule>
    <cfRule type="cellIs" dxfId="1636" priority="2390" operator="between">
      <formula>0.7</formula>
      <formula>0.89</formula>
    </cfRule>
    <cfRule type="cellIs" dxfId="1635" priority="2391" operator="between">
      <formula>0</formula>
      <formula>0.69</formula>
    </cfRule>
  </conditionalFormatting>
  <conditionalFormatting sqref="BP85">
    <cfRule type="cellIs" dxfId="1634" priority="2386" operator="between">
      <formula>0.9</formula>
      <formula>1</formula>
    </cfRule>
    <cfRule type="cellIs" dxfId="1633" priority="2387" operator="between">
      <formula>0.7</formula>
      <formula>0.89</formula>
    </cfRule>
    <cfRule type="cellIs" dxfId="1632" priority="2388" operator="between">
      <formula>0</formula>
      <formula>0.69</formula>
    </cfRule>
  </conditionalFormatting>
  <conditionalFormatting sqref="AT38">
    <cfRule type="cellIs" dxfId="1631" priority="2383" operator="between">
      <formula>0.9</formula>
      <formula>1</formula>
    </cfRule>
    <cfRule type="cellIs" dxfId="1630" priority="2384" operator="between">
      <formula>0.7</formula>
      <formula>0.89</formula>
    </cfRule>
    <cfRule type="cellIs" dxfId="1629" priority="2385" operator="between">
      <formula>0</formula>
      <formula>0.69</formula>
    </cfRule>
  </conditionalFormatting>
  <conditionalFormatting sqref="AU38">
    <cfRule type="cellIs" dxfId="1628" priority="2380" operator="between">
      <formula>0.9</formula>
      <formula>1</formula>
    </cfRule>
    <cfRule type="cellIs" dxfId="1627" priority="2381" operator="between">
      <formula>0.7</formula>
      <formula>0.89</formula>
    </cfRule>
    <cfRule type="cellIs" dxfId="1626" priority="2382" operator="between">
      <formula>0</formula>
      <formula>0.69</formula>
    </cfRule>
  </conditionalFormatting>
  <conditionalFormatting sqref="BA38">
    <cfRule type="cellIs" dxfId="1625" priority="2377" operator="between">
      <formula>0.9</formula>
      <formula>1</formula>
    </cfRule>
    <cfRule type="cellIs" dxfId="1624" priority="2378" operator="between">
      <formula>0.7</formula>
      <formula>0.89</formula>
    </cfRule>
    <cfRule type="cellIs" dxfId="1623" priority="2379" operator="between">
      <formula>0</formula>
      <formula>0.69</formula>
    </cfRule>
  </conditionalFormatting>
  <conditionalFormatting sqref="BB38">
    <cfRule type="cellIs" dxfId="1622" priority="2374" operator="between">
      <formula>0.9</formula>
      <formula>1</formula>
    </cfRule>
    <cfRule type="cellIs" dxfId="1621" priority="2375" operator="between">
      <formula>0.7</formula>
      <formula>0.89</formula>
    </cfRule>
    <cfRule type="cellIs" dxfId="1620" priority="2376" operator="between">
      <formula>0</formula>
      <formula>0.69</formula>
    </cfRule>
  </conditionalFormatting>
  <conditionalFormatting sqref="BH38">
    <cfRule type="cellIs" dxfId="1619" priority="2371" operator="between">
      <formula>0.9</formula>
      <formula>1</formula>
    </cfRule>
    <cfRule type="cellIs" dxfId="1618" priority="2372" operator="between">
      <formula>0.7</formula>
      <formula>0.89</formula>
    </cfRule>
    <cfRule type="cellIs" dxfId="1617" priority="2373" operator="between">
      <formula>0</formula>
      <formula>0.69</formula>
    </cfRule>
  </conditionalFormatting>
  <conditionalFormatting sqref="BI38">
    <cfRule type="cellIs" dxfId="1616" priority="2368" operator="between">
      <formula>0.9</formula>
      <formula>1</formula>
    </cfRule>
    <cfRule type="cellIs" dxfId="1615" priority="2369" operator="between">
      <formula>0.7</formula>
      <formula>0.89</formula>
    </cfRule>
    <cfRule type="cellIs" dxfId="1614" priority="2370" operator="between">
      <formula>0</formula>
      <formula>0.69</formula>
    </cfRule>
  </conditionalFormatting>
  <conditionalFormatting sqref="BO38">
    <cfRule type="cellIs" dxfId="1613" priority="2365" operator="between">
      <formula>0.9</formula>
      <formula>1</formula>
    </cfRule>
    <cfRule type="cellIs" dxfId="1612" priority="2366" operator="between">
      <formula>0.7</formula>
      <formula>0.89</formula>
    </cfRule>
    <cfRule type="cellIs" dxfId="1611" priority="2367" operator="between">
      <formula>0</formula>
      <formula>0.69</formula>
    </cfRule>
  </conditionalFormatting>
  <conditionalFormatting sqref="BP38">
    <cfRule type="cellIs" dxfId="1610" priority="2362" operator="between">
      <formula>0.9</formula>
      <formula>1</formula>
    </cfRule>
    <cfRule type="cellIs" dxfId="1609" priority="2363" operator="between">
      <formula>0.7</formula>
      <formula>0.89</formula>
    </cfRule>
    <cfRule type="cellIs" dxfId="1608" priority="2364" operator="between">
      <formula>0</formula>
      <formula>0.69</formula>
    </cfRule>
  </conditionalFormatting>
  <conditionalFormatting sqref="AT39">
    <cfRule type="cellIs" dxfId="1607" priority="2359" operator="between">
      <formula>0.9</formula>
      <formula>1</formula>
    </cfRule>
    <cfRule type="cellIs" dxfId="1606" priority="2360" operator="between">
      <formula>0.7</formula>
      <formula>0.89</formula>
    </cfRule>
    <cfRule type="cellIs" dxfId="1605" priority="2361" operator="between">
      <formula>0</formula>
      <formula>0.69</formula>
    </cfRule>
  </conditionalFormatting>
  <conditionalFormatting sqref="AU39">
    <cfRule type="cellIs" dxfId="1604" priority="2356" operator="between">
      <formula>0.9</formula>
      <formula>1</formula>
    </cfRule>
    <cfRule type="cellIs" dxfId="1603" priority="2357" operator="between">
      <formula>0.7</formula>
      <formula>0.89</formula>
    </cfRule>
    <cfRule type="cellIs" dxfId="1602" priority="2358" operator="between">
      <formula>0</formula>
      <formula>0.69</formula>
    </cfRule>
  </conditionalFormatting>
  <conditionalFormatting sqref="BA39">
    <cfRule type="cellIs" dxfId="1601" priority="2353" operator="between">
      <formula>0.9</formula>
      <formula>1</formula>
    </cfRule>
    <cfRule type="cellIs" dxfId="1600" priority="2354" operator="between">
      <formula>0.7</formula>
      <formula>0.89</formula>
    </cfRule>
    <cfRule type="cellIs" dxfId="1599" priority="2355" operator="between">
      <formula>0</formula>
      <formula>0.69</formula>
    </cfRule>
  </conditionalFormatting>
  <conditionalFormatting sqref="BB39">
    <cfRule type="cellIs" dxfId="1598" priority="2350" operator="between">
      <formula>0.9</formula>
      <formula>1</formula>
    </cfRule>
    <cfRule type="cellIs" dxfId="1597" priority="2351" operator="between">
      <formula>0.7</formula>
      <formula>0.89</formula>
    </cfRule>
    <cfRule type="cellIs" dxfId="1596" priority="2352" operator="between">
      <formula>0</formula>
      <formula>0.69</formula>
    </cfRule>
  </conditionalFormatting>
  <conditionalFormatting sqref="BH39">
    <cfRule type="cellIs" dxfId="1595" priority="2347" operator="between">
      <formula>0.9</formula>
      <formula>1</formula>
    </cfRule>
    <cfRule type="cellIs" dxfId="1594" priority="2348" operator="between">
      <formula>0.7</formula>
      <formula>0.89</formula>
    </cfRule>
    <cfRule type="cellIs" dxfId="1593" priority="2349" operator="between">
      <formula>0</formula>
      <formula>0.69</formula>
    </cfRule>
  </conditionalFormatting>
  <conditionalFormatting sqref="BI39">
    <cfRule type="cellIs" dxfId="1592" priority="2344" operator="between">
      <formula>0.9</formula>
      <formula>1</formula>
    </cfRule>
    <cfRule type="cellIs" dxfId="1591" priority="2345" operator="between">
      <formula>0.7</formula>
      <formula>0.89</formula>
    </cfRule>
    <cfRule type="cellIs" dxfId="1590" priority="2346" operator="between">
      <formula>0</formula>
      <formula>0.69</formula>
    </cfRule>
  </conditionalFormatting>
  <conditionalFormatting sqref="BO39">
    <cfRule type="cellIs" dxfId="1589" priority="2341" operator="between">
      <formula>0.9</formula>
      <formula>1</formula>
    </cfRule>
    <cfRule type="cellIs" dxfId="1588" priority="2342" operator="between">
      <formula>0.7</formula>
      <formula>0.89</formula>
    </cfRule>
    <cfRule type="cellIs" dxfId="1587" priority="2343" operator="between">
      <formula>0</formula>
      <formula>0.69</formula>
    </cfRule>
  </conditionalFormatting>
  <conditionalFormatting sqref="BP39">
    <cfRule type="cellIs" dxfId="1586" priority="2338" operator="between">
      <formula>0.9</formula>
      <formula>1</formula>
    </cfRule>
    <cfRule type="cellIs" dxfId="1585" priority="2339" operator="between">
      <formula>0.7</formula>
      <formula>0.89</formula>
    </cfRule>
    <cfRule type="cellIs" dxfId="1584" priority="2340" operator="between">
      <formula>0</formula>
      <formula>0.69</formula>
    </cfRule>
  </conditionalFormatting>
  <conditionalFormatting sqref="BA78">
    <cfRule type="cellIs" dxfId="1583" priority="2335" operator="between">
      <formula>0.9</formula>
      <formula>1</formula>
    </cfRule>
    <cfRule type="cellIs" dxfId="1582" priority="2336" operator="between">
      <formula>0.7</formula>
      <formula>0.89</formula>
    </cfRule>
    <cfRule type="cellIs" dxfId="1581" priority="2337" operator="between">
      <formula>0</formula>
      <formula>0.69</formula>
    </cfRule>
  </conditionalFormatting>
  <conditionalFormatting sqref="BB78">
    <cfRule type="cellIs" dxfId="1580" priority="2332" operator="between">
      <formula>0.9</formula>
      <formula>1</formula>
    </cfRule>
    <cfRule type="cellIs" dxfId="1579" priority="2333" operator="between">
      <formula>0.7</formula>
      <formula>0.89</formula>
    </cfRule>
    <cfRule type="cellIs" dxfId="1578" priority="2334" operator="between">
      <formula>0</formula>
      <formula>0.69</formula>
    </cfRule>
  </conditionalFormatting>
  <conditionalFormatting sqref="BH78">
    <cfRule type="cellIs" dxfId="1577" priority="2329" operator="between">
      <formula>0.9</formula>
      <formula>1</formula>
    </cfRule>
    <cfRule type="cellIs" dxfId="1576" priority="2330" operator="between">
      <formula>0.7</formula>
      <formula>0.89</formula>
    </cfRule>
    <cfRule type="cellIs" dxfId="1575" priority="2331" operator="between">
      <formula>0</formula>
      <formula>0.69</formula>
    </cfRule>
  </conditionalFormatting>
  <conditionalFormatting sqref="BI78">
    <cfRule type="cellIs" dxfId="1574" priority="2326" operator="between">
      <formula>0.9</formula>
      <formula>1</formula>
    </cfRule>
    <cfRule type="cellIs" dxfId="1573" priority="2327" operator="between">
      <formula>0.7</formula>
      <formula>0.89</formula>
    </cfRule>
    <cfRule type="cellIs" dxfId="1572" priority="2328" operator="between">
      <formula>0</formula>
      <formula>0.69</formula>
    </cfRule>
  </conditionalFormatting>
  <conditionalFormatting sqref="BO78">
    <cfRule type="cellIs" dxfId="1571" priority="2323" operator="between">
      <formula>0.9</formula>
      <formula>1</formula>
    </cfRule>
    <cfRule type="cellIs" dxfId="1570" priority="2324" operator="between">
      <formula>0.7</formula>
      <formula>0.89</formula>
    </cfRule>
    <cfRule type="cellIs" dxfId="1569" priority="2325" operator="between">
      <formula>0</formula>
      <formula>0.69</formula>
    </cfRule>
  </conditionalFormatting>
  <conditionalFormatting sqref="BP78">
    <cfRule type="cellIs" dxfId="1568" priority="2320" operator="between">
      <formula>0.9</formula>
      <formula>1</formula>
    </cfRule>
    <cfRule type="cellIs" dxfId="1567" priority="2321" operator="between">
      <formula>0.7</formula>
      <formula>0.89</formula>
    </cfRule>
    <cfRule type="cellIs" dxfId="1566" priority="2322" operator="between">
      <formula>0</formula>
      <formula>0.69</formula>
    </cfRule>
  </conditionalFormatting>
  <conditionalFormatting sqref="BV10">
    <cfRule type="cellIs" dxfId="1565" priority="2317" operator="between">
      <formula>0.9</formula>
      <formula>1</formula>
    </cfRule>
    <cfRule type="cellIs" dxfId="1564" priority="2318" operator="between">
      <formula>0.7</formula>
      <formula>0.89</formula>
    </cfRule>
    <cfRule type="cellIs" dxfId="1563" priority="2319" operator="between">
      <formula>0</formula>
      <formula>0.69</formula>
    </cfRule>
  </conditionalFormatting>
  <conditionalFormatting sqref="BW10">
    <cfRule type="cellIs" dxfId="1562" priority="2314" operator="between">
      <formula>0.9</formula>
      <formula>1</formula>
    </cfRule>
    <cfRule type="cellIs" dxfId="1561" priority="2315" operator="between">
      <formula>0.7</formula>
      <formula>0.89</formula>
    </cfRule>
    <cfRule type="cellIs" dxfId="1560" priority="2316" operator="between">
      <formula>0</formula>
      <formula>0.69</formula>
    </cfRule>
  </conditionalFormatting>
  <conditionalFormatting sqref="CC10">
    <cfRule type="cellIs" dxfId="1559" priority="2311" operator="between">
      <formula>0.9</formula>
      <formula>1</formula>
    </cfRule>
    <cfRule type="cellIs" dxfId="1558" priority="2312" operator="between">
      <formula>0.7</formula>
      <formula>0.89</formula>
    </cfRule>
    <cfRule type="cellIs" dxfId="1557" priority="2313" operator="between">
      <formula>0</formula>
      <formula>0.69</formula>
    </cfRule>
  </conditionalFormatting>
  <conditionalFormatting sqref="CD10">
    <cfRule type="cellIs" dxfId="1556" priority="2308" operator="between">
      <formula>0.9</formula>
      <formula>1</formula>
    </cfRule>
    <cfRule type="cellIs" dxfId="1555" priority="2309" operator="between">
      <formula>0.7</formula>
      <formula>0.89</formula>
    </cfRule>
    <cfRule type="cellIs" dxfId="1554" priority="2310" operator="between">
      <formula>0</formula>
      <formula>0.69</formula>
    </cfRule>
  </conditionalFormatting>
  <conditionalFormatting sqref="CJ10">
    <cfRule type="cellIs" dxfId="1553" priority="2305" operator="between">
      <formula>0.9</formula>
      <formula>1</formula>
    </cfRule>
    <cfRule type="cellIs" dxfId="1552" priority="2306" operator="between">
      <formula>0.7</formula>
      <formula>0.89</formula>
    </cfRule>
    <cfRule type="cellIs" dxfId="1551" priority="2307" operator="between">
      <formula>0</formula>
      <formula>0.69</formula>
    </cfRule>
  </conditionalFormatting>
  <conditionalFormatting sqref="CK10">
    <cfRule type="cellIs" dxfId="1550" priority="2302" operator="between">
      <formula>0.9</formula>
      <formula>1</formula>
    </cfRule>
    <cfRule type="cellIs" dxfId="1549" priority="2303" operator="between">
      <formula>0.7</formula>
      <formula>0.89</formula>
    </cfRule>
    <cfRule type="cellIs" dxfId="1548" priority="2304" operator="between">
      <formula>0</formula>
      <formula>0.69</formula>
    </cfRule>
  </conditionalFormatting>
  <conditionalFormatting sqref="BV12">
    <cfRule type="cellIs" dxfId="1547" priority="2293" operator="between">
      <formula>0.9</formula>
      <formula>1</formula>
    </cfRule>
    <cfRule type="cellIs" dxfId="1546" priority="2294" operator="between">
      <formula>0.7</formula>
      <formula>0.89</formula>
    </cfRule>
    <cfRule type="cellIs" dxfId="1545" priority="2295" operator="between">
      <formula>0</formula>
      <formula>0.69</formula>
    </cfRule>
  </conditionalFormatting>
  <conditionalFormatting sqref="BW12">
    <cfRule type="cellIs" dxfId="1544" priority="2290" operator="between">
      <formula>0.9</formula>
      <formula>1</formula>
    </cfRule>
    <cfRule type="cellIs" dxfId="1543" priority="2291" operator="between">
      <formula>0.7</formula>
      <formula>0.89</formula>
    </cfRule>
    <cfRule type="cellIs" dxfId="1542" priority="2292" operator="between">
      <formula>0</formula>
      <formula>0.69</formula>
    </cfRule>
  </conditionalFormatting>
  <conditionalFormatting sqref="CC12">
    <cfRule type="cellIs" dxfId="1541" priority="2287" operator="between">
      <formula>0.9</formula>
      <formula>1</formula>
    </cfRule>
    <cfRule type="cellIs" dxfId="1540" priority="2288" operator="between">
      <formula>0.7</formula>
      <formula>0.89</formula>
    </cfRule>
    <cfRule type="cellIs" dxfId="1539" priority="2289" operator="between">
      <formula>0</formula>
      <formula>0.69</formula>
    </cfRule>
  </conditionalFormatting>
  <conditionalFormatting sqref="CD12">
    <cfRule type="cellIs" dxfId="1538" priority="2284" operator="between">
      <formula>0.9</formula>
      <formula>1</formula>
    </cfRule>
    <cfRule type="cellIs" dxfId="1537" priority="2285" operator="between">
      <formula>0.7</formula>
      <formula>0.89</formula>
    </cfRule>
    <cfRule type="cellIs" dxfId="1536" priority="2286" operator="between">
      <formula>0</formula>
      <formula>0.69</formula>
    </cfRule>
  </conditionalFormatting>
  <conditionalFormatting sqref="CJ12">
    <cfRule type="cellIs" dxfId="1535" priority="2281" operator="between">
      <formula>0.9</formula>
      <formula>1</formula>
    </cfRule>
    <cfRule type="cellIs" dxfId="1534" priority="2282" operator="between">
      <formula>0.7</formula>
      <formula>0.89</formula>
    </cfRule>
    <cfRule type="cellIs" dxfId="1533" priority="2283" operator="between">
      <formula>0</formula>
      <formula>0.69</formula>
    </cfRule>
  </conditionalFormatting>
  <conditionalFormatting sqref="CK12">
    <cfRule type="cellIs" dxfId="1532" priority="2278" operator="between">
      <formula>0.9</formula>
      <formula>1</formula>
    </cfRule>
    <cfRule type="cellIs" dxfId="1531" priority="2279" operator="between">
      <formula>0.7</formula>
      <formula>0.89</formula>
    </cfRule>
    <cfRule type="cellIs" dxfId="1530" priority="2280" operator="between">
      <formula>0</formula>
      <formula>0.69</formula>
    </cfRule>
  </conditionalFormatting>
  <conditionalFormatting sqref="CQ12">
    <cfRule type="cellIs" dxfId="1529" priority="2275" operator="between">
      <formula>0.9</formula>
      <formula>1</formula>
    </cfRule>
    <cfRule type="cellIs" dxfId="1528" priority="2276" operator="between">
      <formula>0.7</formula>
      <formula>0.89</formula>
    </cfRule>
    <cfRule type="cellIs" dxfId="1527" priority="2277" operator="between">
      <formula>0</formula>
      <formula>0.69</formula>
    </cfRule>
  </conditionalFormatting>
  <conditionalFormatting sqref="CR12">
    <cfRule type="cellIs" dxfId="1526" priority="2272" operator="between">
      <formula>0.9</formula>
      <formula>1</formula>
    </cfRule>
    <cfRule type="cellIs" dxfId="1525" priority="2273" operator="between">
      <formula>0.7</formula>
      <formula>0.89</formula>
    </cfRule>
    <cfRule type="cellIs" dxfId="1524" priority="2274" operator="between">
      <formula>0</formula>
      <formula>0.69</formula>
    </cfRule>
  </conditionalFormatting>
  <conditionalFormatting sqref="BV13">
    <cfRule type="cellIs" dxfId="1523" priority="2269" operator="between">
      <formula>0.9</formula>
      <formula>1</formula>
    </cfRule>
    <cfRule type="cellIs" dxfId="1522" priority="2270" operator="between">
      <formula>0.7</formula>
      <formula>0.89</formula>
    </cfRule>
    <cfRule type="cellIs" dxfId="1521" priority="2271" operator="between">
      <formula>0</formula>
      <formula>0.69</formula>
    </cfRule>
  </conditionalFormatting>
  <conditionalFormatting sqref="BW13">
    <cfRule type="cellIs" dxfId="1520" priority="2266" operator="between">
      <formula>0.9</formula>
      <formula>1</formula>
    </cfRule>
    <cfRule type="cellIs" dxfId="1519" priority="2267" operator="between">
      <formula>0.7</formula>
      <formula>0.89</formula>
    </cfRule>
    <cfRule type="cellIs" dxfId="1518" priority="2268" operator="between">
      <formula>0</formula>
      <formula>0.69</formula>
    </cfRule>
  </conditionalFormatting>
  <conditionalFormatting sqref="CC13">
    <cfRule type="cellIs" dxfId="1517" priority="2263" operator="between">
      <formula>0.9</formula>
      <formula>1</formula>
    </cfRule>
    <cfRule type="cellIs" dxfId="1516" priority="2264" operator="between">
      <formula>0.7</formula>
      <formula>0.89</formula>
    </cfRule>
    <cfRule type="cellIs" dxfId="1515" priority="2265" operator="between">
      <formula>0</formula>
      <formula>0.69</formula>
    </cfRule>
  </conditionalFormatting>
  <conditionalFormatting sqref="CD13">
    <cfRule type="cellIs" dxfId="1514" priority="2260" operator="between">
      <formula>0.9</formula>
      <formula>1</formula>
    </cfRule>
    <cfRule type="cellIs" dxfId="1513" priority="2261" operator="between">
      <formula>0.7</formula>
      <formula>0.89</formula>
    </cfRule>
    <cfRule type="cellIs" dxfId="1512" priority="2262" operator="between">
      <formula>0</formula>
      <formula>0.69</formula>
    </cfRule>
  </conditionalFormatting>
  <conditionalFormatting sqref="CJ13">
    <cfRule type="cellIs" dxfId="1511" priority="2257" operator="between">
      <formula>0.9</formula>
      <formula>1</formula>
    </cfRule>
    <cfRule type="cellIs" dxfId="1510" priority="2258" operator="between">
      <formula>0.7</formula>
      <formula>0.89</formula>
    </cfRule>
    <cfRule type="cellIs" dxfId="1509" priority="2259" operator="between">
      <formula>0</formula>
      <formula>0.69</formula>
    </cfRule>
  </conditionalFormatting>
  <conditionalFormatting sqref="CQ13">
    <cfRule type="cellIs" dxfId="1508" priority="2254" operator="between">
      <formula>0.9</formula>
      <formula>1</formula>
    </cfRule>
    <cfRule type="cellIs" dxfId="1507" priority="2255" operator="between">
      <formula>0.7</formula>
      <formula>0.89</formula>
    </cfRule>
    <cfRule type="cellIs" dxfId="1506" priority="2256" operator="between">
      <formula>0</formula>
      <formula>0.69</formula>
    </cfRule>
  </conditionalFormatting>
  <conditionalFormatting sqref="BV14">
    <cfRule type="cellIs" dxfId="1505" priority="2251" operator="between">
      <formula>0.9</formula>
      <formula>1</formula>
    </cfRule>
    <cfRule type="cellIs" dxfId="1504" priority="2252" operator="between">
      <formula>0.7</formula>
      <formula>0.89</formula>
    </cfRule>
    <cfRule type="cellIs" dxfId="1503" priority="2253" operator="between">
      <formula>0</formula>
      <formula>0.69</formula>
    </cfRule>
  </conditionalFormatting>
  <conditionalFormatting sqref="BW14">
    <cfRule type="cellIs" dxfId="1502" priority="2248" operator="between">
      <formula>0.9</formula>
      <formula>1</formula>
    </cfRule>
    <cfRule type="cellIs" dxfId="1501" priority="2249" operator="between">
      <formula>0.7</formula>
      <formula>0.89</formula>
    </cfRule>
    <cfRule type="cellIs" dxfId="1500" priority="2250" operator="between">
      <formula>0</formula>
      <formula>0.69</formula>
    </cfRule>
  </conditionalFormatting>
  <conditionalFormatting sqref="CC14">
    <cfRule type="cellIs" dxfId="1499" priority="2245" operator="between">
      <formula>0.9</formula>
      <formula>1</formula>
    </cfRule>
    <cfRule type="cellIs" dxfId="1498" priority="2246" operator="between">
      <formula>0.7</formula>
      <formula>0.89</formula>
    </cfRule>
    <cfRule type="cellIs" dxfId="1497" priority="2247" operator="between">
      <formula>0</formula>
      <formula>0.69</formula>
    </cfRule>
  </conditionalFormatting>
  <conditionalFormatting sqref="CD14">
    <cfRule type="cellIs" dxfId="1496" priority="2242" operator="between">
      <formula>0.9</formula>
      <formula>1</formula>
    </cfRule>
    <cfRule type="cellIs" dxfId="1495" priority="2243" operator="between">
      <formula>0.7</formula>
      <formula>0.89</formula>
    </cfRule>
    <cfRule type="cellIs" dxfId="1494" priority="2244" operator="between">
      <formula>0</formula>
      <formula>0.69</formula>
    </cfRule>
  </conditionalFormatting>
  <conditionalFormatting sqref="CK14">
    <cfRule type="cellIs" dxfId="1493" priority="2236" operator="between">
      <formula>0.9</formula>
      <formula>1</formula>
    </cfRule>
    <cfRule type="cellIs" dxfId="1492" priority="2237" operator="between">
      <formula>0.7</formula>
      <formula>0.89</formula>
    </cfRule>
    <cfRule type="cellIs" dxfId="1491" priority="2238" operator="between">
      <formula>0</formula>
      <formula>0.69</formula>
    </cfRule>
  </conditionalFormatting>
  <conditionalFormatting sqref="CQ14">
    <cfRule type="cellIs" dxfId="1490" priority="2233" operator="between">
      <formula>0.9</formula>
      <formula>1</formula>
    </cfRule>
    <cfRule type="cellIs" dxfId="1489" priority="2234" operator="between">
      <formula>0.7</formula>
      <formula>0.89</formula>
    </cfRule>
    <cfRule type="cellIs" dxfId="1488" priority="2235" operator="between">
      <formula>0</formula>
      <formula>0.69</formula>
    </cfRule>
  </conditionalFormatting>
  <conditionalFormatting sqref="CR14">
    <cfRule type="cellIs" dxfId="1487" priority="2230" operator="between">
      <formula>0.9</formula>
      <formula>1</formula>
    </cfRule>
    <cfRule type="cellIs" dxfId="1486" priority="2231" operator="between">
      <formula>0.7</formula>
      <formula>0.89</formula>
    </cfRule>
    <cfRule type="cellIs" dxfId="1485" priority="2232" operator="between">
      <formula>0</formula>
      <formula>0.69</formula>
    </cfRule>
  </conditionalFormatting>
  <conditionalFormatting sqref="CK13">
    <cfRule type="cellIs" dxfId="1484" priority="2227" operator="between">
      <formula>0.9</formula>
      <formula>1</formula>
    </cfRule>
    <cfRule type="cellIs" dxfId="1483" priority="2228" operator="between">
      <formula>0.7</formula>
      <formula>0.89</formula>
    </cfRule>
    <cfRule type="cellIs" dxfId="1482" priority="2229" operator="between">
      <formula>0</formula>
      <formula>0.69</formula>
    </cfRule>
  </conditionalFormatting>
  <conditionalFormatting sqref="CR13">
    <cfRule type="cellIs" dxfId="1481" priority="2224" operator="between">
      <formula>0.9</formula>
      <formula>1</formula>
    </cfRule>
    <cfRule type="cellIs" dxfId="1480" priority="2225" operator="between">
      <formula>0.7</formula>
      <formula>0.89</formula>
    </cfRule>
    <cfRule type="cellIs" dxfId="1479" priority="2226" operator="between">
      <formula>0</formula>
      <formula>0.69</formula>
    </cfRule>
  </conditionalFormatting>
  <conditionalFormatting sqref="CD15">
    <cfRule type="cellIs" dxfId="1478" priority="2218" operator="between">
      <formula>0.9</formula>
      <formula>1</formula>
    </cfRule>
    <cfRule type="cellIs" dxfId="1477" priority="2219" operator="between">
      <formula>0.7</formula>
      <formula>0.89</formula>
    </cfRule>
    <cfRule type="cellIs" dxfId="1476" priority="2220" operator="between">
      <formula>0</formula>
      <formula>0.69</formula>
    </cfRule>
  </conditionalFormatting>
  <conditionalFormatting sqref="CK15">
    <cfRule type="cellIs" dxfId="1475" priority="2212" operator="between">
      <formula>0.9</formula>
      <formula>1</formula>
    </cfRule>
    <cfRule type="cellIs" dxfId="1474" priority="2213" operator="between">
      <formula>0.7</formula>
      <formula>0.89</formula>
    </cfRule>
    <cfRule type="cellIs" dxfId="1473" priority="2214" operator="between">
      <formula>0</formula>
      <formula>0.69</formula>
    </cfRule>
  </conditionalFormatting>
  <conditionalFormatting sqref="CQ15">
    <cfRule type="cellIs" dxfId="1472" priority="2209" operator="between">
      <formula>0.9</formula>
      <formula>1</formula>
    </cfRule>
    <cfRule type="cellIs" dxfId="1471" priority="2210" operator="between">
      <formula>0.7</formula>
      <formula>0.89</formula>
    </cfRule>
    <cfRule type="cellIs" dxfId="1470" priority="2211" operator="between">
      <formula>0</formula>
      <formula>0.69</formula>
    </cfRule>
  </conditionalFormatting>
  <conditionalFormatting sqref="CR15">
    <cfRule type="cellIs" dxfId="1469" priority="2206" operator="between">
      <formula>0.9</formula>
      <formula>1</formula>
    </cfRule>
    <cfRule type="cellIs" dxfId="1468" priority="2207" operator="between">
      <formula>0.7</formula>
      <formula>0.89</formula>
    </cfRule>
    <cfRule type="cellIs" dxfId="1467" priority="2208" operator="between">
      <formula>0</formula>
      <formula>0.69</formula>
    </cfRule>
  </conditionalFormatting>
  <conditionalFormatting sqref="BV15">
    <cfRule type="cellIs" dxfId="1466" priority="2203" operator="between">
      <formula>0.9</formula>
      <formula>1</formula>
    </cfRule>
    <cfRule type="cellIs" dxfId="1465" priority="2204" operator="between">
      <formula>0.7</formula>
      <formula>0.89</formula>
    </cfRule>
    <cfRule type="cellIs" dxfId="1464" priority="2205" operator="between">
      <formula>0</formula>
      <formula>0.69</formula>
    </cfRule>
  </conditionalFormatting>
  <conditionalFormatting sqref="BW15">
    <cfRule type="cellIs" dxfId="1463" priority="2200" operator="between">
      <formula>0.9</formula>
      <formula>1</formula>
    </cfRule>
    <cfRule type="cellIs" dxfId="1462" priority="2201" operator="between">
      <formula>0.7</formula>
      <formula>0.89</formula>
    </cfRule>
    <cfRule type="cellIs" dxfId="1461" priority="2202" operator="between">
      <formula>0</formula>
      <formula>0.69</formula>
    </cfRule>
  </conditionalFormatting>
  <conditionalFormatting sqref="BW16">
    <cfRule type="cellIs" dxfId="1460" priority="2194" operator="between">
      <formula>0.9</formula>
      <formula>1</formula>
    </cfRule>
    <cfRule type="cellIs" dxfId="1459" priority="2195" operator="between">
      <formula>0.7</formula>
      <formula>0.89</formula>
    </cfRule>
    <cfRule type="cellIs" dxfId="1458" priority="2196" operator="between">
      <formula>0</formula>
      <formula>0.69</formula>
    </cfRule>
  </conditionalFormatting>
  <conditionalFormatting sqref="CD16">
    <cfRule type="cellIs" dxfId="1457" priority="2188" operator="between">
      <formula>0.9</formula>
      <formula>1</formula>
    </cfRule>
    <cfRule type="cellIs" dxfId="1456" priority="2189" operator="between">
      <formula>0.7</formula>
      <formula>0.89</formula>
    </cfRule>
    <cfRule type="cellIs" dxfId="1455" priority="2190" operator="between">
      <formula>0</formula>
      <formula>0.69</formula>
    </cfRule>
  </conditionalFormatting>
  <conditionalFormatting sqref="CK16">
    <cfRule type="cellIs" dxfId="1454" priority="2185" operator="between">
      <formula>0.9</formula>
      <formula>1</formula>
    </cfRule>
    <cfRule type="cellIs" dxfId="1453" priority="2186" operator="between">
      <formula>0.7</formula>
      <formula>0.89</formula>
    </cfRule>
    <cfRule type="cellIs" dxfId="1452" priority="2187" operator="between">
      <formula>0</formula>
      <formula>0.69</formula>
    </cfRule>
  </conditionalFormatting>
  <conditionalFormatting sqref="CR16">
    <cfRule type="cellIs" dxfId="1451" priority="2182" operator="between">
      <formula>0.9</formula>
      <formula>1</formula>
    </cfRule>
    <cfRule type="cellIs" dxfId="1450" priority="2183" operator="between">
      <formula>0.7</formula>
      <formula>0.89</formula>
    </cfRule>
    <cfRule type="cellIs" dxfId="1449" priority="2184" operator="between">
      <formula>0</formula>
      <formula>0.69</formula>
    </cfRule>
  </conditionalFormatting>
  <conditionalFormatting sqref="CJ17">
    <cfRule type="cellIs" dxfId="1448" priority="2173" operator="between">
      <formula>0.9</formula>
      <formula>1</formula>
    </cfRule>
    <cfRule type="cellIs" dxfId="1447" priority="2174" operator="between">
      <formula>0.7</formula>
      <formula>0.89</formula>
    </cfRule>
    <cfRule type="cellIs" dxfId="1446" priority="2175" operator="between">
      <formula>0</formula>
      <formula>0.69</formula>
    </cfRule>
  </conditionalFormatting>
  <conditionalFormatting sqref="CK17">
    <cfRule type="cellIs" dxfId="1445" priority="2170" operator="between">
      <formula>0.9</formula>
      <formula>1</formula>
    </cfRule>
    <cfRule type="cellIs" dxfId="1444" priority="2171" operator="between">
      <formula>0.7</formula>
      <formula>0.89</formula>
    </cfRule>
    <cfRule type="cellIs" dxfId="1443" priority="2172" operator="between">
      <formula>0</formula>
      <formula>0.69</formula>
    </cfRule>
  </conditionalFormatting>
  <conditionalFormatting sqref="CC17">
    <cfRule type="cellIs" dxfId="1442" priority="2167" operator="between">
      <formula>0.9</formula>
      <formula>1</formula>
    </cfRule>
    <cfRule type="cellIs" dxfId="1441" priority="2168" operator="between">
      <formula>0.7</formula>
      <formula>0.89</formula>
    </cfRule>
    <cfRule type="cellIs" dxfId="1440" priority="2169" operator="between">
      <formula>0</formula>
      <formula>0.69</formula>
    </cfRule>
  </conditionalFormatting>
  <conditionalFormatting sqref="CD17">
    <cfRule type="cellIs" dxfId="1439" priority="2164" operator="between">
      <formula>0.9</formula>
      <formula>1</formula>
    </cfRule>
    <cfRule type="cellIs" dxfId="1438" priority="2165" operator="between">
      <formula>0.7</formula>
      <formula>0.89</formula>
    </cfRule>
    <cfRule type="cellIs" dxfId="1437" priority="2166" operator="between">
      <formula>0</formula>
      <formula>0.69</formula>
    </cfRule>
  </conditionalFormatting>
  <conditionalFormatting sqref="BV17">
    <cfRule type="cellIs" dxfId="1436" priority="2161" operator="between">
      <formula>0.9</formula>
      <formula>1</formula>
    </cfRule>
    <cfRule type="cellIs" dxfId="1435" priority="2162" operator="between">
      <formula>0.7</formula>
      <formula>0.89</formula>
    </cfRule>
    <cfRule type="cellIs" dxfId="1434" priority="2163" operator="between">
      <formula>0</formula>
      <formula>0.69</formula>
    </cfRule>
  </conditionalFormatting>
  <conditionalFormatting sqref="BW17">
    <cfRule type="cellIs" dxfId="1433" priority="2158" operator="between">
      <formula>0.9</formula>
      <formula>1</formula>
    </cfRule>
    <cfRule type="cellIs" dxfId="1432" priority="2159" operator="between">
      <formula>0.7</formula>
      <formula>0.89</formula>
    </cfRule>
    <cfRule type="cellIs" dxfId="1431" priority="2160" operator="between">
      <formula>0</formula>
      <formula>0.69</formula>
    </cfRule>
  </conditionalFormatting>
  <conditionalFormatting sqref="BV18">
    <cfRule type="cellIs" dxfId="1430" priority="2155" operator="between">
      <formula>0.9</formula>
      <formula>1</formula>
    </cfRule>
    <cfRule type="cellIs" dxfId="1429" priority="2156" operator="between">
      <formula>0.7</formula>
      <formula>0.89</formula>
    </cfRule>
    <cfRule type="cellIs" dxfId="1428" priority="2157" operator="between">
      <formula>0</formula>
      <formula>0.69</formula>
    </cfRule>
  </conditionalFormatting>
  <conditionalFormatting sqref="BW18">
    <cfRule type="cellIs" dxfId="1427" priority="2152" operator="between">
      <formula>0.9</formula>
      <formula>1</formula>
    </cfRule>
    <cfRule type="cellIs" dxfId="1426" priority="2153" operator="between">
      <formula>0.7</formula>
      <formula>0.89</formula>
    </cfRule>
    <cfRule type="cellIs" dxfId="1425" priority="2154" operator="between">
      <formula>0</formula>
      <formula>0.69</formula>
    </cfRule>
  </conditionalFormatting>
  <conditionalFormatting sqref="CC18">
    <cfRule type="cellIs" dxfId="1424" priority="2149" operator="between">
      <formula>0.9</formula>
      <formula>1</formula>
    </cfRule>
    <cfRule type="cellIs" dxfId="1423" priority="2150" operator="between">
      <formula>0.7</formula>
      <formula>0.89</formula>
    </cfRule>
    <cfRule type="cellIs" dxfId="1422" priority="2151" operator="between">
      <formula>0</formula>
      <formula>0.69</formula>
    </cfRule>
  </conditionalFormatting>
  <conditionalFormatting sqref="CD18">
    <cfRule type="cellIs" dxfId="1421" priority="2146" operator="between">
      <formula>0.9</formula>
      <formula>1</formula>
    </cfRule>
    <cfRule type="cellIs" dxfId="1420" priority="2147" operator="between">
      <formula>0.7</formula>
      <formula>0.89</formula>
    </cfRule>
    <cfRule type="cellIs" dxfId="1419" priority="2148" operator="between">
      <formula>0</formula>
      <formula>0.69</formula>
    </cfRule>
  </conditionalFormatting>
  <conditionalFormatting sqref="CJ18">
    <cfRule type="cellIs" dxfId="1418" priority="2143" operator="between">
      <formula>0.9</formula>
      <formula>1</formula>
    </cfRule>
    <cfRule type="cellIs" dxfId="1417" priority="2144" operator="between">
      <formula>0.7</formula>
      <formula>0.89</formula>
    </cfRule>
    <cfRule type="cellIs" dxfId="1416" priority="2145" operator="between">
      <formula>0</formula>
      <formula>0.69</formula>
    </cfRule>
  </conditionalFormatting>
  <conditionalFormatting sqref="CK18">
    <cfRule type="cellIs" dxfId="1415" priority="2140" operator="between">
      <formula>0.9</formula>
      <formula>1</formula>
    </cfRule>
    <cfRule type="cellIs" dxfId="1414" priority="2141" operator="between">
      <formula>0.7</formula>
      <formula>0.89</formula>
    </cfRule>
    <cfRule type="cellIs" dxfId="1413" priority="2142" operator="between">
      <formula>0</formula>
      <formula>0.69</formula>
    </cfRule>
  </conditionalFormatting>
  <conditionalFormatting sqref="CQ18">
    <cfRule type="cellIs" dxfId="1412" priority="2137" operator="between">
      <formula>0.9</formula>
      <formula>1</formula>
    </cfRule>
    <cfRule type="cellIs" dxfId="1411" priority="2138" operator="between">
      <formula>0.7</formula>
      <formula>0.89</formula>
    </cfRule>
    <cfRule type="cellIs" dxfId="1410" priority="2139" operator="between">
      <formula>0</formula>
      <formula>0.69</formula>
    </cfRule>
  </conditionalFormatting>
  <conditionalFormatting sqref="CR18">
    <cfRule type="cellIs" dxfId="1409" priority="2134" operator="between">
      <formula>0.9</formula>
      <formula>1</formula>
    </cfRule>
    <cfRule type="cellIs" dxfId="1408" priority="2135" operator="between">
      <formula>0.7</formula>
      <formula>0.89</formula>
    </cfRule>
    <cfRule type="cellIs" dxfId="1407" priority="2136" operator="between">
      <formula>0</formula>
      <formula>0.69</formula>
    </cfRule>
  </conditionalFormatting>
  <conditionalFormatting sqref="BV19">
    <cfRule type="cellIs" dxfId="1406" priority="2113" operator="between">
      <formula>0.9</formula>
      <formula>1</formula>
    </cfRule>
    <cfRule type="cellIs" dxfId="1405" priority="2114" operator="between">
      <formula>0.7</formula>
      <formula>0.89</formula>
    </cfRule>
    <cfRule type="cellIs" dxfId="1404" priority="2115" operator="between">
      <formula>0</formula>
      <formula>0.69</formula>
    </cfRule>
  </conditionalFormatting>
  <conditionalFormatting sqref="BW19">
    <cfRule type="cellIs" dxfId="1403" priority="2110" operator="between">
      <formula>0.9</formula>
      <formula>1</formula>
    </cfRule>
    <cfRule type="cellIs" dxfId="1402" priority="2111" operator="between">
      <formula>0.7</formula>
      <formula>0.89</formula>
    </cfRule>
    <cfRule type="cellIs" dxfId="1401" priority="2112" operator="between">
      <formula>0</formula>
      <formula>0.69</formula>
    </cfRule>
  </conditionalFormatting>
  <conditionalFormatting sqref="BV20">
    <cfRule type="cellIs" dxfId="1400" priority="2107" operator="between">
      <formula>0.9</formula>
      <formula>1</formula>
    </cfRule>
    <cfRule type="cellIs" dxfId="1399" priority="2108" operator="between">
      <formula>0.7</formula>
      <formula>0.89</formula>
    </cfRule>
    <cfRule type="cellIs" dxfId="1398" priority="2109" operator="between">
      <formula>0</formula>
      <formula>0.69</formula>
    </cfRule>
  </conditionalFormatting>
  <conditionalFormatting sqref="BW20">
    <cfRule type="cellIs" dxfId="1397" priority="2104" operator="between">
      <formula>0.9</formula>
      <formula>1</formula>
    </cfRule>
    <cfRule type="cellIs" dxfId="1396" priority="2105" operator="between">
      <formula>0.7</formula>
      <formula>0.89</formula>
    </cfRule>
    <cfRule type="cellIs" dxfId="1395" priority="2106" operator="between">
      <formula>0</formula>
      <formula>0.69</formula>
    </cfRule>
  </conditionalFormatting>
  <conditionalFormatting sqref="CD20">
    <cfRule type="cellIs" dxfId="1394" priority="2098" operator="between">
      <formula>0.9</formula>
      <formula>1</formula>
    </cfRule>
    <cfRule type="cellIs" dxfId="1393" priority="2099" operator="between">
      <formula>0.7</formula>
      <formula>0.89</formula>
    </cfRule>
    <cfRule type="cellIs" dxfId="1392" priority="2100" operator="between">
      <formula>0</formula>
      <formula>0.69</formula>
    </cfRule>
  </conditionalFormatting>
  <conditionalFormatting sqref="CK20">
    <cfRule type="cellIs" dxfId="1391" priority="2095" operator="between">
      <formula>0.9</formula>
      <formula>1</formula>
    </cfRule>
    <cfRule type="cellIs" dxfId="1390" priority="2096" operator="between">
      <formula>0.7</formula>
      <formula>0.89</formula>
    </cfRule>
    <cfRule type="cellIs" dxfId="1389" priority="2097" operator="between">
      <formula>0</formula>
      <formula>0.69</formula>
    </cfRule>
  </conditionalFormatting>
  <conditionalFormatting sqref="BV21">
    <cfRule type="cellIs" dxfId="1388" priority="2092" operator="between">
      <formula>0.9</formula>
      <formula>1</formula>
    </cfRule>
    <cfRule type="cellIs" dxfId="1387" priority="2093" operator="between">
      <formula>0.7</formula>
      <formula>0.89</formula>
    </cfRule>
    <cfRule type="cellIs" dxfId="1386" priority="2094" operator="between">
      <formula>0</formula>
      <formula>0.69</formula>
    </cfRule>
  </conditionalFormatting>
  <conditionalFormatting sqref="BW21">
    <cfRule type="cellIs" dxfId="1385" priority="2089" operator="between">
      <formula>0.9</formula>
      <formula>1</formula>
    </cfRule>
    <cfRule type="cellIs" dxfId="1384" priority="2090" operator="between">
      <formula>0.7</formula>
      <formula>0.89</formula>
    </cfRule>
    <cfRule type="cellIs" dxfId="1383" priority="2091" operator="between">
      <formula>0</formula>
      <formula>0.69</formula>
    </cfRule>
  </conditionalFormatting>
  <conditionalFormatting sqref="CD21">
    <cfRule type="cellIs" dxfId="1382" priority="2086" operator="between">
      <formula>0.9</formula>
      <formula>1</formula>
    </cfRule>
    <cfRule type="cellIs" dxfId="1381" priority="2087" operator="between">
      <formula>0.7</formula>
      <formula>0.89</formula>
    </cfRule>
    <cfRule type="cellIs" dxfId="1380" priority="2088" operator="between">
      <formula>0</formula>
      <formula>0.69</formula>
    </cfRule>
  </conditionalFormatting>
  <conditionalFormatting sqref="CK21">
    <cfRule type="cellIs" dxfId="1379" priority="2083" operator="between">
      <formula>0.9</formula>
      <formula>1</formula>
    </cfRule>
    <cfRule type="cellIs" dxfId="1378" priority="2084" operator="between">
      <formula>0.7</formula>
      <formula>0.89</formula>
    </cfRule>
    <cfRule type="cellIs" dxfId="1377" priority="2085" operator="between">
      <formula>0</formula>
      <formula>0.69</formula>
    </cfRule>
  </conditionalFormatting>
  <conditionalFormatting sqref="CR21">
    <cfRule type="cellIs" dxfId="1376" priority="2080" operator="between">
      <formula>0.9</formula>
      <formula>1</formula>
    </cfRule>
    <cfRule type="cellIs" dxfId="1375" priority="2081" operator="between">
      <formula>0.7</formula>
      <formula>0.89</formula>
    </cfRule>
    <cfRule type="cellIs" dxfId="1374" priority="2082" operator="between">
      <formula>0</formula>
      <formula>0.69</formula>
    </cfRule>
  </conditionalFormatting>
  <conditionalFormatting sqref="CC20">
    <cfRule type="cellIs" dxfId="1373" priority="2077" operator="between">
      <formula>0.9</formula>
      <formula>1</formula>
    </cfRule>
    <cfRule type="cellIs" dxfId="1372" priority="2078" operator="between">
      <formula>0.7</formula>
      <formula>0.89</formula>
    </cfRule>
    <cfRule type="cellIs" dxfId="1371" priority="2079" operator="between">
      <formula>0</formula>
      <formula>0.69</formula>
    </cfRule>
  </conditionalFormatting>
  <conditionalFormatting sqref="CJ20">
    <cfRule type="cellIs" dxfId="1370" priority="2074" operator="between">
      <formula>0.9</formula>
      <formula>1</formula>
    </cfRule>
    <cfRule type="cellIs" dxfId="1369" priority="2075" operator="between">
      <formula>0.7</formula>
      <formula>0.89</formula>
    </cfRule>
    <cfRule type="cellIs" dxfId="1368" priority="2076" operator="between">
      <formula>0</formula>
      <formula>0.69</formula>
    </cfRule>
  </conditionalFormatting>
  <conditionalFormatting sqref="BV22">
    <cfRule type="cellIs" dxfId="1367" priority="2068" operator="between">
      <formula>0.9</formula>
      <formula>1</formula>
    </cfRule>
    <cfRule type="cellIs" dxfId="1366" priority="2069" operator="between">
      <formula>0.7</formula>
      <formula>0.89</formula>
    </cfRule>
    <cfRule type="cellIs" dxfId="1365" priority="2070" operator="between">
      <formula>0</formula>
      <formula>0.69</formula>
    </cfRule>
  </conditionalFormatting>
  <conditionalFormatting sqref="BW22">
    <cfRule type="cellIs" dxfId="1364" priority="2065" operator="between">
      <formula>0.9</formula>
      <formula>1</formula>
    </cfRule>
    <cfRule type="cellIs" dxfId="1363" priority="2066" operator="between">
      <formula>0.7</formula>
      <formula>0.89</formula>
    </cfRule>
    <cfRule type="cellIs" dxfId="1362" priority="2067" operator="between">
      <formula>0</formula>
      <formula>0.69</formula>
    </cfRule>
  </conditionalFormatting>
  <conditionalFormatting sqref="CC21">
    <cfRule type="cellIs" dxfId="1361" priority="2062" operator="between">
      <formula>0.9</formula>
      <formula>1</formula>
    </cfRule>
    <cfRule type="cellIs" dxfId="1360" priority="2063" operator="between">
      <formula>0.7</formula>
      <formula>0.89</formula>
    </cfRule>
    <cfRule type="cellIs" dxfId="1359" priority="2064" operator="between">
      <formula>0</formula>
      <formula>0.69</formula>
    </cfRule>
  </conditionalFormatting>
  <conditionalFormatting sqref="CJ21">
    <cfRule type="cellIs" dxfId="1358" priority="2059" operator="between">
      <formula>0.9</formula>
      <formula>1</formula>
    </cfRule>
    <cfRule type="cellIs" dxfId="1357" priority="2060" operator="between">
      <formula>0.7</formula>
      <formula>0.89</formula>
    </cfRule>
    <cfRule type="cellIs" dxfId="1356" priority="2061" operator="between">
      <formula>0</formula>
      <formula>0.69</formula>
    </cfRule>
  </conditionalFormatting>
  <conditionalFormatting sqref="CQ21">
    <cfRule type="cellIs" dxfId="1355" priority="2056" operator="between">
      <formula>0.9</formula>
      <formula>1</formula>
    </cfRule>
    <cfRule type="cellIs" dxfId="1354" priority="2057" operator="between">
      <formula>0.7</formula>
      <formula>0.89</formula>
    </cfRule>
    <cfRule type="cellIs" dxfId="1353" priority="2058" operator="between">
      <formula>0</formula>
      <formula>0.69</formula>
    </cfRule>
  </conditionalFormatting>
  <conditionalFormatting sqref="CC22">
    <cfRule type="cellIs" dxfId="1352" priority="2053" operator="between">
      <formula>0.9</formula>
      <formula>1</formula>
    </cfRule>
    <cfRule type="cellIs" dxfId="1351" priority="2054" operator="between">
      <formula>0.7</formula>
      <formula>0.89</formula>
    </cfRule>
    <cfRule type="cellIs" dxfId="1350" priority="2055" operator="between">
      <formula>0</formula>
      <formula>0.69</formula>
    </cfRule>
  </conditionalFormatting>
  <conditionalFormatting sqref="CD22">
    <cfRule type="cellIs" dxfId="1349" priority="2050" operator="between">
      <formula>0.9</formula>
      <formula>1</formula>
    </cfRule>
    <cfRule type="cellIs" dxfId="1348" priority="2051" operator="between">
      <formula>0.7</formula>
      <formula>0.89</formula>
    </cfRule>
    <cfRule type="cellIs" dxfId="1347" priority="2052" operator="between">
      <formula>0</formula>
      <formula>0.69</formula>
    </cfRule>
  </conditionalFormatting>
  <conditionalFormatting sqref="CJ22">
    <cfRule type="cellIs" dxfId="1346" priority="2047" operator="between">
      <formula>0.9</formula>
      <formula>1</formula>
    </cfRule>
    <cfRule type="cellIs" dxfId="1345" priority="2048" operator="between">
      <formula>0.7</formula>
      <formula>0.89</formula>
    </cfRule>
    <cfRule type="cellIs" dxfId="1344" priority="2049" operator="between">
      <formula>0</formula>
      <formula>0.69</formula>
    </cfRule>
  </conditionalFormatting>
  <conditionalFormatting sqref="CK22">
    <cfRule type="cellIs" dxfId="1343" priority="2044" operator="between">
      <formula>0.9</formula>
      <formula>1</formula>
    </cfRule>
    <cfRule type="cellIs" dxfId="1342" priority="2045" operator="between">
      <formula>0.7</formula>
      <formula>0.89</formula>
    </cfRule>
    <cfRule type="cellIs" dxfId="1341" priority="2046" operator="between">
      <formula>0</formula>
      <formula>0.69</formula>
    </cfRule>
  </conditionalFormatting>
  <conditionalFormatting sqref="CQ22">
    <cfRule type="cellIs" dxfId="1340" priority="2041" operator="between">
      <formula>0.9</formula>
      <formula>1</formula>
    </cfRule>
    <cfRule type="cellIs" dxfId="1339" priority="2042" operator="between">
      <formula>0.7</formula>
      <formula>0.89</formula>
    </cfRule>
    <cfRule type="cellIs" dxfId="1338" priority="2043" operator="between">
      <formula>0</formula>
      <formula>0.69</formula>
    </cfRule>
  </conditionalFormatting>
  <conditionalFormatting sqref="CR22">
    <cfRule type="cellIs" dxfId="1337" priority="2038" operator="between">
      <formula>0.9</formula>
      <formula>1</formula>
    </cfRule>
    <cfRule type="cellIs" dxfId="1336" priority="2039" operator="between">
      <formula>0.7</formula>
      <formula>0.89</formula>
    </cfRule>
    <cfRule type="cellIs" dxfId="1335" priority="2040" operator="between">
      <formula>0</formula>
      <formula>0.69</formula>
    </cfRule>
  </conditionalFormatting>
  <conditionalFormatting sqref="BV23">
    <cfRule type="cellIs" dxfId="1334" priority="2035" operator="between">
      <formula>0.9</formula>
      <formula>1</formula>
    </cfRule>
    <cfRule type="cellIs" dxfId="1333" priority="2036" operator="between">
      <formula>0.7</formula>
      <formula>0.89</formula>
    </cfRule>
    <cfRule type="cellIs" dxfId="1332" priority="2037" operator="between">
      <formula>0</formula>
      <formula>0.69</formula>
    </cfRule>
  </conditionalFormatting>
  <conditionalFormatting sqref="BW23">
    <cfRule type="cellIs" dxfId="1331" priority="2032" operator="between">
      <formula>0.9</formula>
      <formula>1</formula>
    </cfRule>
    <cfRule type="cellIs" dxfId="1330" priority="2033" operator="between">
      <formula>0.7</formula>
      <formula>0.89</formula>
    </cfRule>
    <cfRule type="cellIs" dxfId="1329" priority="2034" operator="between">
      <formula>0</formula>
      <formula>0.69</formula>
    </cfRule>
  </conditionalFormatting>
  <conditionalFormatting sqref="CC23">
    <cfRule type="cellIs" dxfId="1328" priority="2029" operator="between">
      <formula>0.9</formula>
      <formula>1</formula>
    </cfRule>
    <cfRule type="cellIs" dxfId="1327" priority="2030" operator="between">
      <formula>0.7</formula>
      <formula>0.89</formula>
    </cfRule>
    <cfRule type="cellIs" dxfId="1326" priority="2031" operator="between">
      <formula>0</formula>
      <formula>0.69</formula>
    </cfRule>
  </conditionalFormatting>
  <conditionalFormatting sqref="CD23">
    <cfRule type="cellIs" dxfId="1325" priority="2026" operator="between">
      <formula>0.9</formula>
      <formula>1</formula>
    </cfRule>
    <cfRule type="cellIs" dxfId="1324" priority="2027" operator="between">
      <formula>0.7</formula>
      <formula>0.89</formula>
    </cfRule>
    <cfRule type="cellIs" dxfId="1323" priority="2028" operator="between">
      <formula>0</formula>
      <formula>0.69</formula>
    </cfRule>
  </conditionalFormatting>
  <conditionalFormatting sqref="CJ23">
    <cfRule type="cellIs" dxfId="1322" priority="2023" operator="between">
      <formula>0.9</formula>
      <formula>1</formula>
    </cfRule>
    <cfRule type="cellIs" dxfId="1321" priority="2024" operator="between">
      <formula>0.7</formula>
      <formula>0.89</formula>
    </cfRule>
    <cfRule type="cellIs" dxfId="1320" priority="2025" operator="between">
      <formula>0</formula>
      <formula>0.69</formula>
    </cfRule>
  </conditionalFormatting>
  <conditionalFormatting sqref="CK23">
    <cfRule type="cellIs" dxfId="1319" priority="2020" operator="between">
      <formula>0.9</formula>
      <formula>1</formula>
    </cfRule>
    <cfRule type="cellIs" dxfId="1318" priority="2021" operator="between">
      <formula>0.7</formula>
      <formula>0.89</formula>
    </cfRule>
    <cfRule type="cellIs" dxfId="1317" priority="2022" operator="between">
      <formula>0</formula>
      <formula>0.69</formula>
    </cfRule>
  </conditionalFormatting>
  <conditionalFormatting sqref="CQ23">
    <cfRule type="cellIs" dxfId="1316" priority="2017" operator="between">
      <formula>0.9</formula>
      <formula>1</formula>
    </cfRule>
    <cfRule type="cellIs" dxfId="1315" priority="2018" operator="between">
      <formula>0.7</formula>
      <formula>0.89</formula>
    </cfRule>
    <cfRule type="cellIs" dxfId="1314" priority="2019" operator="between">
      <formula>0</formula>
      <formula>0.69</formula>
    </cfRule>
  </conditionalFormatting>
  <conditionalFormatting sqref="CQ24">
    <cfRule type="cellIs" dxfId="1313" priority="2011" operator="between">
      <formula>0.9</formula>
      <formula>1</formula>
    </cfRule>
    <cfRule type="cellIs" dxfId="1312" priority="2012" operator="between">
      <formula>0.7</formula>
      <formula>0.89</formula>
    </cfRule>
    <cfRule type="cellIs" dxfId="1311" priority="2013" operator="between">
      <formula>0</formula>
      <formula>0.69</formula>
    </cfRule>
  </conditionalFormatting>
  <conditionalFormatting sqref="CJ24">
    <cfRule type="cellIs" dxfId="1310" priority="2005" operator="between">
      <formula>0.9</formula>
      <formula>1</formula>
    </cfRule>
    <cfRule type="cellIs" dxfId="1309" priority="2006" operator="between">
      <formula>0.7</formula>
      <formula>0.89</formula>
    </cfRule>
    <cfRule type="cellIs" dxfId="1308" priority="2007" operator="between">
      <formula>0</formula>
      <formula>0.69</formula>
    </cfRule>
  </conditionalFormatting>
  <conditionalFormatting sqref="CK24">
    <cfRule type="cellIs" dxfId="1307" priority="2002" operator="between">
      <formula>0.9</formula>
      <formula>1</formula>
    </cfRule>
    <cfRule type="cellIs" dxfId="1306" priority="2003" operator="between">
      <formula>0.7</formula>
      <formula>0.89</formula>
    </cfRule>
    <cfRule type="cellIs" dxfId="1305" priority="2004" operator="between">
      <formula>0</formula>
      <formula>0.69</formula>
    </cfRule>
  </conditionalFormatting>
  <conditionalFormatting sqref="CD24">
    <cfRule type="cellIs" dxfId="1304" priority="1996" operator="between">
      <formula>0.9</formula>
      <formula>1</formula>
    </cfRule>
    <cfRule type="cellIs" dxfId="1303" priority="1997" operator="between">
      <formula>0.7</formula>
      <formula>0.89</formula>
    </cfRule>
    <cfRule type="cellIs" dxfId="1302" priority="1998" operator="between">
      <formula>0</formula>
      <formula>0.69</formula>
    </cfRule>
  </conditionalFormatting>
  <conditionalFormatting sqref="BW24">
    <cfRule type="cellIs" dxfId="1301" priority="1990" operator="between">
      <formula>0.9</formula>
      <formula>1</formula>
    </cfRule>
    <cfRule type="cellIs" dxfId="1300" priority="1991" operator="between">
      <formula>0.7</formula>
      <formula>0.89</formula>
    </cfRule>
    <cfRule type="cellIs" dxfId="1299" priority="1992" operator="between">
      <formula>0</formula>
      <formula>0.69</formula>
    </cfRule>
  </conditionalFormatting>
  <conditionalFormatting sqref="BV25">
    <cfRule type="cellIs" dxfId="1298" priority="1987" operator="between">
      <formula>0.9</formula>
      <formula>1</formula>
    </cfRule>
    <cfRule type="cellIs" dxfId="1297" priority="1988" operator="between">
      <formula>0.7</formula>
      <formula>0.89</formula>
    </cfRule>
    <cfRule type="cellIs" dxfId="1296" priority="1989" operator="between">
      <formula>0</formula>
      <formula>0.69</formula>
    </cfRule>
  </conditionalFormatting>
  <conditionalFormatting sqref="BW25">
    <cfRule type="cellIs" dxfId="1295" priority="1984" operator="between">
      <formula>0.9</formula>
      <formula>1</formula>
    </cfRule>
    <cfRule type="cellIs" dxfId="1294" priority="1985" operator="between">
      <formula>0.7</formula>
      <formula>0.89</formula>
    </cfRule>
    <cfRule type="cellIs" dxfId="1293" priority="1986" operator="between">
      <formula>0</formula>
      <formula>0.69</formula>
    </cfRule>
  </conditionalFormatting>
  <conditionalFormatting sqref="CC25">
    <cfRule type="cellIs" dxfId="1292" priority="1981" operator="between">
      <formula>0.9</formula>
      <formula>1</formula>
    </cfRule>
    <cfRule type="cellIs" dxfId="1291" priority="1982" operator="between">
      <formula>0.7</formula>
      <formula>0.89</formula>
    </cfRule>
    <cfRule type="cellIs" dxfId="1290" priority="1983" operator="between">
      <formula>0</formula>
      <formula>0.69</formula>
    </cfRule>
  </conditionalFormatting>
  <conditionalFormatting sqref="CJ25">
    <cfRule type="cellIs" dxfId="1289" priority="1975" operator="between">
      <formula>0.9</formula>
      <formula>1</formula>
    </cfRule>
    <cfRule type="cellIs" dxfId="1288" priority="1976" operator="between">
      <formula>0.7</formula>
      <formula>0.89</formula>
    </cfRule>
    <cfRule type="cellIs" dxfId="1287" priority="1977" operator="between">
      <formula>0</formula>
      <formula>0.69</formula>
    </cfRule>
  </conditionalFormatting>
  <conditionalFormatting sqref="CK25">
    <cfRule type="cellIs" dxfId="1286" priority="1972" operator="between">
      <formula>0.9</formula>
      <formula>1</formula>
    </cfRule>
    <cfRule type="cellIs" dxfId="1285" priority="1973" operator="between">
      <formula>0.7</formula>
      <formula>0.89</formula>
    </cfRule>
    <cfRule type="cellIs" dxfId="1284" priority="1974" operator="between">
      <formula>0</formula>
      <formula>0.69</formula>
    </cfRule>
  </conditionalFormatting>
  <conditionalFormatting sqref="CQ25">
    <cfRule type="cellIs" dxfId="1283" priority="1969" operator="between">
      <formula>0.9</formula>
      <formula>1</formula>
    </cfRule>
    <cfRule type="cellIs" dxfId="1282" priority="1970" operator="between">
      <formula>0.7</formula>
      <formula>0.89</formula>
    </cfRule>
    <cfRule type="cellIs" dxfId="1281" priority="1971" operator="between">
      <formula>0</formula>
      <formula>0.69</formula>
    </cfRule>
  </conditionalFormatting>
  <conditionalFormatting sqref="CR25">
    <cfRule type="cellIs" dxfId="1280" priority="1966" operator="between">
      <formula>0.9</formula>
      <formula>1</formula>
    </cfRule>
    <cfRule type="cellIs" dxfId="1279" priority="1967" operator="between">
      <formula>0.7</formula>
      <formula>0.89</formula>
    </cfRule>
    <cfRule type="cellIs" dxfId="1278" priority="1968" operator="between">
      <formula>0</formula>
      <formula>0.69</formula>
    </cfRule>
  </conditionalFormatting>
  <conditionalFormatting sqref="CQ26">
    <cfRule type="cellIs" dxfId="1277" priority="1963" operator="between">
      <formula>0.9</formula>
      <formula>1</formula>
    </cfRule>
    <cfRule type="cellIs" dxfId="1276" priority="1964" operator="between">
      <formula>0.7</formula>
      <formula>0.89</formula>
    </cfRule>
    <cfRule type="cellIs" dxfId="1275" priority="1965" operator="between">
      <formula>0</formula>
      <formula>0.69</formula>
    </cfRule>
  </conditionalFormatting>
  <conditionalFormatting sqref="CR26">
    <cfRule type="cellIs" dxfId="1274" priority="1960" operator="between">
      <formula>0.9</formula>
      <formula>1</formula>
    </cfRule>
    <cfRule type="cellIs" dxfId="1273" priority="1961" operator="between">
      <formula>0.7</formula>
      <formula>0.89</formula>
    </cfRule>
    <cfRule type="cellIs" dxfId="1272" priority="1962" operator="between">
      <formula>0</formula>
      <formula>0.69</formula>
    </cfRule>
  </conditionalFormatting>
  <conditionalFormatting sqref="CJ26">
    <cfRule type="cellIs" dxfId="1271" priority="1957" operator="between">
      <formula>0.9</formula>
      <formula>1</formula>
    </cfRule>
    <cfRule type="cellIs" dxfId="1270" priority="1958" operator="between">
      <formula>0.7</formula>
      <formula>0.89</formula>
    </cfRule>
    <cfRule type="cellIs" dxfId="1269" priority="1959" operator="between">
      <formula>0</formula>
      <formula>0.69</formula>
    </cfRule>
  </conditionalFormatting>
  <conditionalFormatting sqref="CK26">
    <cfRule type="cellIs" dxfId="1268" priority="1954" operator="between">
      <formula>0.9</formula>
      <formula>1</formula>
    </cfRule>
    <cfRule type="cellIs" dxfId="1267" priority="1955" operator="between">
      <formula>0.7</formula>
      <formula>0.89</formula>
    </cfRule>
    <cfRule type="cellIs" dxfId="1266" priority="1956" operator="between">
      <formula>0</formula>
      <formula>0.69</formula>
    </cfRule>
  </conditionalFormatting>
  <conditionalFormatting sqref="CC26">
    <cfRule type="cellIs" dxfId="1265" priority="1951" operator="between">
      <formula>0.9</formula>
      <formula>1</formula>
    </cfRule>
    <cfRule type="cellIs" dxfId="1264" priority="1952" operator="between">
      <formula>0.7</formula>
      <formula>0.89</formula>
    </cfRule>
    <cfRule type="cellIs" dxfId="1263" priority="1953" operator="between">
      <formula>0</formula>
      <formula>0.69</formula>
    </cfRule>
  </conditionalFormatting>
  <conditionalFormatting sqref="CD26">
    <cfRule type="cellIs" dxfId="1262" priority="1948" operator="between">
      <formula>0.9</formula>
      <formula>1</formula>
    </cfRule>
    <cfRule type="cellIs" dxfId="1261" priority="1949" operator="between">
      <formula>0.7</formula>
      <formula>0.89</formula>
    </cfRule>
    <cfRule type="cellIs" dxfId="1260" priority="1950" operator="between">
      <formula>0</formula>
      <formula>0.69</formula>
    </cfRule>
  </conditionalFormatting>
  <conditionalFormatting sqref="BV26">
    <cfRule type="cellIs" dxfId="1259" priority="1945" operator="between">
      <formula>0.9</formula>
      <formula>1</formula>
    </cfRule>
    <cfRule type="cellIs" dxfId="1258" priority="1946" operator="between">
      <formula>0.7</formula>
      <formula>0.89</formula>
    </cfRule>
    <cfRule type="cellIs" dxfId="1257" priority="1947" operator="between">
      <formula>0</formula>
      <formula>0.69</formula>
    </cfRule>
  </conditionalFormatting>
  <conditionalFormatting sqref="BW26">
    <cfRule type="cellIs" dxfId="1256" priority="1942" operator="between">
      <formula>0.9</formula>
      <formula>1</formula>
    </cfRule>
    <cfRule type="cellIs" dxfId="1255" priority="1943" operator="between">
      <formula>0.7</formula>
      <formula>0.89</formula>
    </cfRule>
    <cfRule type="cellIs" dxfId="1254" priority="1944" operator="between">
      <formula>0</formula>
      <formula>0.69</formula>
    </cfRule>
  </conditionalFormatting>
  <conditionalFormatting sqref="BV27">
    <cfRule type="cellIs" dxfId="1253" priority="1939" operator="between">
      <formula>0.9</formula>
      <formula>1</formula>
    </cfRule>
    <cfRule type="cellIs" dxfId="1252" priority="1940" operator="between">
      <formula>0.7</formula>
      <formula>0.89</formula>
    </cfRule>
    <cfRule type="cellIs" dxfId="1251" priority="1941" operator="between">
      <formula>0</formula>
      <formula>0.69</formula>
    </cfRule>
  </conditionalFormatting>
  <conditionalFormatting sqref="BW27">
    <cfRule type="cellIs" dxfId="1250" priority="1936" operator="between">
      <formula>0.9</formula>
      <formula>1</formula>
    </cfRule>
    <cfRule type="cellIs" dxfId="1249" priority="1937" operator="between">
      <formula>0.7</formula>
      <formula>0.89</formula>
    </cfRule>
    <cfRule type="cellIs" dxfId="1248" priority="1938" operator="between">
      <formula>0</formula>
      <formula>0.69</formula>
    </cfRule>
  </conditionalFormatting>
  <conditionalFormatting sqref="CC27">
    <cfRule type="cellIs" dxfId="1247" priority="1933" operator="between">
      <formula>0.9</formula>
      <formula>1</formula>
    </cfRule>
    <cfRule type="cellIs" dxfId="1246" priority="1934" operator="between">
      <formula>0.7</formula>
      <formula>0.89</formula>
    </cfRule>
    <cfRule type="cellIs" dxfId="1245" priority="1935" operator="between">
      <formula>0</formula>
      <formula>0.69</formula>
    </cfRule>
  </conditionalFormatting>
  <conditionalFormatting sqref="CD27">
    <cfRule type="cellIs" dxfId="1244" priority="1930" operator="between">
      <formula>0.9</formula>
      <formula>1</formula>
    </cfRule>
    <cfRule type="cellIs" dxfId="1243" priority="1931" operator="between">
      <formula>0.7</formula>
      <formula>0.89</formula>
    </cfRule>
    <cfRule type="cellIs" dxfId="1242" priority="1932" operator="between">
      <formula>0</formula>
      <formula>0.69</formula>
    </cfRule>
  </conditionalFormatting>
  <conditionalFormatting sqref="CJ27">
    <cfRule type="cellIs" dxfId="1241" priority="1927" operator="between">
      <formula>0.9</formula>
      <formula>1</formula>
    </cfRule>
    <cfRule type="cellIs" dxfId="1240" priority="1928" operator="between">
      <formula>0.7</formula>
      <formula>0.89</formula>
    </cfRule>
    <cfRule type="cellIs" dxfId="1239" priority="1929" operator="between">
      <formula>0</formula>
      <formula>0.69</formula>
    </cfRule>
  </conditionalFormatting>
  <conditionalFormatting sqref="CK27">
    <cfRule type="cellIs" dxfId="1238" priority="1924" operator="between">
      <formula>0.9</formula>
      <formula>1</formula>
    </cfRule>
    <cfRule type="cellIs" dxfId="1237" priority="1925" operator="between">
      <formula>0.7</formula>
      <formula>0.89</formula>
    </cfRule>
    <cfRule type="cellIs" dxfId="1236" priority="1926" operator="between">
      <formula>0</formula>
      <formula>0.69</formula>
    </cfRule>
  </conditionalFormatting>
  <conditionalFormatting sqref="CQ27">
    <cfRule type="cellIs" dxfId="1235" priority="1921" operator="between">
      <formula>0.9</formula>
      <formula>1</formula>
    </cfRule>
    <cfRule type="cellIs" dxfId="1234" priority="1922" operator="between">
      <formula>0.7</formula>
      <formula>0.89</formula>
    </cfRule>
    <cfRule type="cellIs" dxfId="1233" priority="1923" operator="between">
      <formula>0</formula>
      <formula>0.69</formula>
    </cfRule>
  </conditionalFormatting>
  <conditionalFormatting sqref="CR27">
    <cfRule type="cellIs" dxfId="1232" priority="1918" operator="between">
      <formula>0.9</formula>
      <formula>1</formula>
    </cfRule>
    <cfRule type="cellIs" dxfId="1231" priority="1919" operator="between">
      <formula>0.7</formula>
      <formula>0.89</formula>
    </cfRule>
    <cfRule type="cellIs" dxfId="1230" priority="1920" operator="between">
      <formula>0</formula>
      <formula>0.69</formula>
    </cfRule>
  </conditionalFormatting>
  <conditionalFormatting sqref="BV29">
    <cfRule type="cellIs" dxfId="1229" priority="1915" operator="between">
      <formula>0.9</formula>
      <formula>1</formula>
    </cfRule>
    <cfRule type="cellIs" dxfId="1228" priority="1916" operator="between">
      <formula>0.7</formula>
      <formula>0.89</formula>
    </cfRule>
    <cfRule type="cellIs" dxfId="1227" priority="1917" operator="between">
      <formula>0</formula>
      <formula>0.69</formula>
    </cfRule>
  </conditionalFormatting>
  <conditionalFormatting sqref="BW29">
    <cfRule type="cellIs" dxfId="1226" priority="1912" operator="between">
      <formula>0.9</formula>
      <formula>1</formula>
    </cfRule>
    <cfRule type="cellIs" dxfId="1225" priority="1913" operator="between">
      <formula>0.7</formula>
      <formula>0.89</formula>
    </cfRule>
    <cfRule type="cellIs" dxfId="1224" priority="1914" operator="between">
      <formula>0</formula>
      <formula>0.69</formula>
    </cfRule>
  </conditionalFormatting>
  <conditionalFormatting sqref="BV30">
    <cfRule type="cellIs" dxfId="1223" priority="1909" operator="between">
      <formula>0.9</formula>
      <formula>1</formula>
    </cfRule>
    <cfRule type="cellIs" dxfId="1222" priority="1910" operator="between">
      <formula>0.7</formula>
      <formula>0.89</formula>
    </cfRule>
    <cfRule type="cellIs" dxfId="1221" priority="1911" operator="between">
      <formula>0</formula>
      <formula>0.69</formula>
    </cfRule>
  </conditionalFormatting>
  <conditionalFormatting sqref="BW30">
    <cfRule type="cellIs" dxfId="1220" priority="1906" operator="between">
      <formula>0.9</formula>
      <formula>1</formula>
    </cfRule>
    <cfRule type="cellIs" dxfId="1219" priority="1907" operator="between">
      <formula>0.7</formula>
      <formula>0.89</formula>
    </cfRule>
    <cfRule type="cellIs" dxfId="1218" priority="1908" operator="between">
      <formula>0</formula>
      <formula>0.69</formula>
    </cfRule>
  </conditionalFormatting>
  <conditionalFormatting sqref="CC29">
    <cfRule type="cellIs" dxfId="1217" priority="1903" operator="between">
      <formula>0.9</formula>
      <formula>1</formula>
    </cfRule>
    <cfRule type="cellIs" dxfId="1216" priority="1904" operator="between">
      <formula>0.7</formula>
      <formula>0.89</formula>
    </cfRule>
    <cfRule type="cellIs" dxfId="1215" priority="1905" operator="between">
      <formula>0</formula>
      <formula>0.69</formula>
    </cfRule>
  </conditionalFormatting>
  <conditionalFormatting sqref="CD29">
    <cfRule type="cellIs" dxfId="1214" priority="1900" operator="between">
      <formula>0.9</formula>
      <formula>1</formula>
    </cfRule>
    <cfRule type="cellIs" dxfId="1213" priority="1901" operator="between">
      <formula>0.7</formula>
      <formula>0.89</formula>
    </cfRule>
    <cfRule type="cellIs" dxfId="1212" priority="1902" operator="between">
      <formula>0</formula>
      <formula>0.69</formula>
    </cfRule>
  </conditionalFormatting>
  <conditionalFormatting sqref="CC30">
    <cfRule type="cellIs" dxfId="1211" priority="1897" operator="between">
      <formula>0.9</formula>
      <formula>1</formula>
    </cfRule>
    <cfRule type="cellIs" dxfId="1210" priority="1898" operator="between">
      <formula>0.7</formula>
      <formula>0.89</formula>
    </cfRule>
    <cfRule type="cellIs" dxfId="1209" priority="1899" operator="between">
      <formula>0</formula>
      <formula>0.69</formula>
    </cfRule>
  </conditionalFormatting>
  <conditionalFormatting sqref="CD30">
    <cfRule type="cellIs" dxfId="1208" priority="1894" operator="between">
      <formula>0.9</formula>
      <formula>1</formula>
    </cfRule>
    <cfRule type="cellIs" dxfId="1207" priority="1895" operator="between">
      <formula>0.7</formula>
      <formula>0.89</formula>
    </cfRule>
    <cfRule type="cellIs" dxfId="1206" priority="1896" operator="between">
      <formula>0</formula>
      <formula>0.69</formula>
    </cfRule>
  </conditionalFormatting>
  <conditionalFormatting sqref="CJ29">
    <cfRule type="cellIs" dxfId="1205" priority="1891" operator="between">
      <formula>0.9</formula>
      <formula>1</formula>
    </cfRule>
    <cfRule type="cellIs" dxfId="1204" priority="1892" operator="between">
      <formula>0.7</formula>
      <formula>0.89</formula>
    </cfRule>
    <cfRule type="cellIs" dxfId="1203" priority="1893" operator="between">
      <formula>0</formula>
      <formula>0.69</formula>
    </cfRule>
  </conditionalFormatting>
  <conditionalFormatting sqref="CK29">
    <cfRule type="cellIs" dxfId="1202" priority="1888" operator="between">
      <formula>0.9</formula>
      <formula>1</formula>
    </cfRule>
    <cfRule type="cellIs" dxfId="1201" priority="1889" operator="between">
      <formula>0.7</formula>
      <formula>0.89</formula>
    </cfRule>
    <cfRule type="cellIs" dxfId="1200" priority="1890" operator="between">
      <formula>0</formula>
      <formula>0.69</formula>
    </cfRule>
  </conditionalFormatting>
  <conditionalFormatting sqref="CJ30">
    <cfRule type="cellIs" dxfId="1199" priority="1885" operator="between">
      <formula>0.9</formula>
      <formula>1</formula>
    </cfRule>
    <cfRule type="cellIs" dxfId="1198" priority="1886" operator="between">
      <formula>0.7</formula>
      <formula>0.89</formula>
    </cfRule>
    <cfRule type="cellIs" dxfId="1197" priority="1887" operator="between">
      <formula>0</formula>
      <formula>0.69</formula>
    </cfRule>
  </conditionalFormatting>
  <conditionalFormatting sqref="CK30">
    <cfRule type="cellIs" dxfId="1196" priority="1882" operator="between">
      <formula>0.9</formula>
      <formula>1</formula>
    </cfRule>
    <cfRule type="cellIs" dxfId="1195" priority="1883" operator="between">
      <formula>0.7</formula>
      <formula>0.89</formula>
    </cfRule>
    <cfRule type="cellIs" dxfId="1194" priority="1884" operator="between">
      <formula>0</formula>
      <formula>0.69</formula>
    </cfRule>
  </conditionalFormatting>
  <conditionalFormatting sqref="CQ29">
    <cfRule type="cellIs" dxfId="1193" priority="1879" operator="between">
      <formula>0.9</formula>
      <formula>1</formula>
    </cfRule>
    <cfRule type="cellIs" dxfId="1192" priority="1880" operator="between">
      <formula>0.7</formula>
      <formula>0.89</formula>
    </cfRule>
    <cfRule type="cellIs" dxfId="1191" priority="1881" operator="between">
      <formula>0</formula>
      <formula>0.69</formula>
    </cfRule>
  </conditionalFormatting>
  <conditionalFormatting sqref="CR29">
    <cfRule type="cellIs" dxfId="1190" priority="1876" operator="between">
      <formula>0.9</formula>
      <formula>1</formula>
    </cfRule>
    <cfRule type="cellIs" dxfId="1189" priority="1877" operator="between">
      <formula>0.7</formula>
      <formula>0.89</formula>
    </cfRule>
    <cfRule type="cellIs" dxfId="1188" priority="1878" operator="between">
      <formula>0</formula>
      <formula>0.69</formula>
    </cfRule>
  </conditionalFormatting>
  <conditionalFormatting sqref="CQ30">
    <cfRule type="cellIs" dxfId="1187" priority="1873" operator="between">
      <formula>0.9</formula>
      <formula>1</formula>
    </cfRule>
    <cfRule type="cellIs" dxfId="1186" priority="1874" operator="between">
      <formula>0.7</formula>
      <formula>0.89</formula>
    </cfRule>
    <cfRule type="cellIs" dxfId="1185" priority="1875" operator="between">
      <formula>0</formula>
      <formula>0.69</formula>
    </cfRule>
  </conditionalFormatting>
  <conditionalFormatting sqref="CR30">
    <cfRule type="cellIs" dxfId="1184" priority="1870" operator="between">
      <formula>0.9</formula>
      <formula>1</formula>
    </cfRule>
    <cfRule type="cellIs" dxfId="1183" priority="1871" operator="between">
      <formula>0.7</formula>
      <formula>0.89</formula>
    </cfRule>
    <cfRule type="cellIs" dxfId="1182" priority="1872" operator="between">
      <formula>0</formula>
      <formula>0.69</formula>
    </cfRule>
  </conditionalFormatting>
  <conditionalFormatting sqref="BV37">
    <cfRule type="cellIs" dxfId="1181" priority="1867" operator="between">
      <formula>0.9</formula>
      <formula>1</formula>
    </cfRule>
    <cfRule type="cellIs" dxfId="1180" priority="1868" operator="between">
      <formula>0.7</formula>
      <formula>0.89</formula>
    </cfRule>
    <cfRule type="cellIs" dxfId="1179" priority="1869" operator="between">
      <formula>0</formula>
      <formula>0.69</formula>
    </cfRule>
  </conditionalFormatting>
  <conditionalFormatting sqref="BW37">
    <cfRule type="cellIs" dxfId="1178" priority="1864" operator="between">
      <formula>0.9</formula>
      <formula>1</formula>
    </cfRule>
    <cfRule type="cellIs" dxfId="1177" priority="1865" operator="between">
      <formula>0.7</formula>
      <formula>0.89</formula>
    </cfRule>
    <cfRule type="cellIs" dxfId="1176" priority="1866" operator="between">
      <formula>0</formula>
      <formula>0.69</formula>
    </cfRule>
  </conditionalFormatting>
  <conditionalFormatting sqref="CC37">
    <cfRule type="cellIs" dxfId="1175" priority="1861" operator="between">
      <formula>0.9</formula>
      <formula>1</formula>
    </cfRule>
    <cfRule type="cellIs" dxfId="1174" priority="1862" operator="between">
      <formula>0.7</formula>
      <formula>0.89</formula>
    </cfRule>
    <cfRule type="cellIs" dxfId="1173" priority="1863" operator="between">
      <formula>0</formula>
      <formula>0.69</formula>
    </cfRule>
  </conditionalFormatting>
  <conditionalFormatting sqref="CD37">
    <cfRule type="cellIs" dxfId="1172" priority="1858" operator="between">
      <formula>0.9</formula>
      <formula>1</formula>
    </cfRule>
    <cfRule type="cellIs" dxfId="1171" priority="1859" operator="between">
      <formula>0.7</formula>
      <formula>0.89</formula>
    </cfRule>
    <cfRule type="cellIs" dxfId="1170" priority="1860" operator="between">
      <formula>0</formula>
      <formula>0.69</formula>
    </cfRule>
  </conditionalFormatting>
  <conditionalFormatting sqref="CJ37">
    <cfRule type="cellIs" dxfId="1169" priority="1855" operator="between">
      <formula>0.9</formula>
      <formula>1</formula>
    </cfRule>
    <cfRule type="cellIs" dxfId="1168" priority="1856" operator="between">
      <formula>0.7</formula>
      <formula>0.89</formula>
    </cfRule>
    <cfRule type="cellIs" dxfId="1167" priority="1857" operator="between">
      <formula>0</formula>
      <formula>0.69</formula>
    </cfRule>
  </conditionalFormatting>
  <conditionalFormatting sqref="CK37">
    <cfRule type="cellIs" dxfId="1166" priority="1852" operator="between">
      <formula>0.9</formula>
      <formula>1</formula>
    </cfRule>
    <cfRule type="cellIs" dxfId="1165" priority="1853" operator="between">
      <formula>0.7</formula>
      <formula>0.89</formula>
    </cfRule>
    <cfRule type="cellIs" dxfId="1164" priority="1854" operator="between">
      <formula>0</formula>
      <formula>0.69</formula>
    </cfRule>
  </conditionalFormatting>
  <conditionalFormatting sqref="CQ37">
    <cfRule type="cellIs" dxfId="1163" priority="1849" operator="between">
      <formula>0.9</formula>
      <formula>1</formula>
    </cfRule>
    <cfRule type="cellIs" dxfId="1162" priority="1850" operator="between">
      <formula>0.7</formula>
      <formula>0.89</formula>
    </cfRule>
    <cfRule type="cellIs" dxfId="1161" priority="1851" operator="between">
      <formula>0</formula>
      <formula>0.69</formula>
    </cfRule>
  </conditionalFormatting>
  <conditionalFormatting sqref="CR37">
    <cfRule type="cellIs" dxfId="1160" priority="1846" operator="between">
      <formula>0.9</formula>
      <formula>1</formula>
    </cfRule>
    <cfRule type="cellIs" dxfId="1159" priority="1847" operator="between">
      <formula>0.7</formula>
      <formula>0.89</formula>
    </cfRule>
    <cfRule type="cellIs" dxfId="1158" priority="1848" operator="between">
      <formula>0</formula>
      <formula>0.69</formula>
    </cfRule>
  </conditionalFormatting>
  <conditionalFormatting sqref="BV36">
    <cfRule type="cellIs" dxfId="1157" priority="1843" operator="between">
      <formula>0.9</formula>
      <formula>1</formula>
    </cfRule>
    <cfRule type="cellIs" dxfId="1156" priority="1844" operator="between">
      <formula>0.7</formula>
      <formula>0.89</formula>
    </cfRule>
    <cfRule type="cellIs" dxfId="1155" priority="1845" operator="between">
      <formula>0</formula>
      <formula>0.69</formula>
    </cfRule>
  </conditionalFormatting>
  <conditionalFormatting sqref="CJ31">
    <cfRule type="cellIs" dxfId="1154" priority="1804" operator="between">
      <formula>0.9</formula>
      <formula>1</formula>
    </cfRule>
    <cfRule type="cellIs" dxfId="1153" priority="1805" operator="between">
      <formula>0.7</formula>
      <formula>0.89</formula>
    </cfRule>
    <cfRule type="cellIs" dxfId="1152" priority="1806" operator="between">
      <formula>0</formula>
      <formula>0.69</formula>
    </cfRule>
  </conditionalFormatting>
  <conditionalFormatting sqref="CK31">
    <cfRule type="cellIs" dxfId="1151" priority="1801" operator="between">
      <formula>0.9</formula>
      <formula>1</formula>
    </cfRule>
    <cfRule type="cellIs" dxfId="1150" priority="1802" operator="between">
      <formula>0.7</formula>
      <formula>0.89</formula>
    </cfRule>
    <cfRule type="cellIs" dxfId="1149" priority="1803" operator="between">
      <formula>0</formula>
      <formula>0.69</formula>
    </cfRule>
  </conditionalFormatting>
  <conditionalFormatting sqref="CJ32">
    <cfRule type="cellIs" dxfId="1148" priority="1798" operator="between">
      <formula>0.9</formula>
      <formula>1</formula>
    </cfRule>
    <cfRule type="cellIs" dxfId="1147" priority="1799" operator="between">
      <formula>0.7</formula>
      <formula>0.89</formula>
    </cfRule>
    <cfRule type="cellIs" dxfId="1146" priority="1800" operator="between">
      <formula>0</formula>
      <formula>0.69</formula>
    </cfRule>
  </conditionalFormatting>
  <conditionalFormatting sqref="CK32">
    <cfRule type="cellIs" dxfId="1145" priority="1795" operator="between">
      <formula>0.9</formula>
      <formula>1</formula>
    </cfRule>
    <cfRule type="cellIs" dxfId="1144" priority="1796" operator="between">
      <formula>0.7</formula>
      <formula>0.89</formula>
    </cfRule>
    <cfRule type="cellIs" dxfId="1143" priority="1797" operator="between">
      <formula>0</formula>
      <formula>0.69</formula>
    </cfRule>
  </conditionalFormatting>
  <conditionalFormatting sqref="BV50">
    <cfRule type="cellIs" dxfId="1142" priority="1678" operator="between">
      <formula>0.9</formula>
      <formula>1</formula>
    </cfRule>
    <cfRule type="cellIs" dxfId="1141" priority="1679" operator="between">
      <formula>0.7</formula>
      <formula>0.89</formula>
    </cfRule>
    <cfRule type="cellIs" dxfId="1140" priority="1680" operator="between">
      <formula>0</formula>
      <formula>0.69</formula>
    </cfRule>
  </conditionalFormatting>
  <conditionalFormatting sqref="CJ41">
    <cfRule type="cellIs" dxfId="1139" priority="1738" operator="between">
      <formula>0.9</formula>
      <formula>1</formula>
    </cfRule>
    <cfRule type="cellIs" dxfId="1138" priority="1739" operator="between">
      <formula>0.7</formula>
      <formula>0.89</formula>
    </cfRule>
    <cfRule type="cellIs" dxfId="1137" priority="1740" operator="between">
      <formula>0</formula>
      <formula>0.69</formula>
    </cfRule>
  </conditionalFormatting>
  <conditionalFormatting sqref="CK41">
    <cfRule type="cellIs" dxfId="1136" priority="1735" operator="between">
      <formula>0.9</formula>
      <formula>1</formula>
    </cfRule>
    <cfRule type="cellIs" dxfId="1135" priority="1736" operator="between">
      <formula>0.7</formula>
      <formula>0.89</formula>
    </cfRule>
    <cfRule type="cellIs" dxfId="1134" priority="1737" operator="between">
      <formula>0</formula>
      <formula>0.69</formula>
    </cfRule>
  </conditionalFormatting>
  <conditionalFormatting sqref="CC50">
    <cfRule type="cellIs" dxfId="1133" priority="1672" operator="between">
      <formula>0.9</formula>
      <formula>1</formula>
    </cfRule>
    <cfRule type="cellIs" dxfId="1132" priority="1673" operator="between">
      <formula>0.7</formula>
      <formula>0.89</formula>
    </cfRule>
    <cfRule type="cellIs" dxfId="1131" priority="1674" operator="between">
      <formula>0</formula>
      <formula>0.69</formula>
    </cfRule>
  </conditionalFormatting>
  <conditionalFormatting sqref="CD50">
    <cfRule type="cellIs" dxfId="1130" priority="1669" operator="between">
      <formula>0.9</formula>
      <formula>1</formula>
    </cfRule>
    <cfRule type="cellIs" dxfId="1129" priority="1670" operator="between">
      <formula>0.7</formula>
      <formula>0.89</formula>
    </cfRule>
    <cfRule type="cellIs" dxfId="1128" priority="1671" operator="between">
      <formula>0</formula>
      <formula>0.69</formula>
    </cfRule>
  </conditionalFormatting>
  <conditionalFormatting sqref="CJ50">
    <cfRule type="cellIs" dxfId="1127" priority="1666" operator="between">
      <formula>0.9</formula>
      <formula>1</formula>
    </cfRule>
    <cfRule type="cellIs" dxfId="1126" priority="1667" operator="between">
      <formula>0.7</formula>
      <formula>0.89</formula>
    </cfRule>
    <cfRule type="cellIs" dxfId="1125" priority="1668" operator="between">
      <formula>0</formula>
      <formula>0.69</formula>
    </cfRule>
  </conditionalFormatting>
  <conditionalFormatting sqref="CK50">
    <cfRule type="cellIs" dxfId="1124" priority="1663" operator="between">
      <formula>0.9</formula>
      <formula>1</formula>
    </cfRule>
    <cfRule type="cellIs" dxfId="1123" priority="1664" operator="between">
      <formula>0.7</formula>
      <formula>0.89</formula>
    </cfRule>
    <cfRule type="cellIs" dxfId="1122" priority="1665" operator="between">
      <formula>0</formula>
      <formula>0.69</formula>
    </cfRule>
  </conditionalFormatting>
  <conditionalFormatting sqref="CQ50">
    <cfRule type="cellIs" dxfId="1121" priority="1660" operator="between">
      <formula>0.9</formula>
      <formula>1</formula>
    </cfRule>
    <cfRule type="cellIs" dxfId="1120" priority="1661" operator="between">
      <formula>0.7</formula>
      <formula>0.89</formula>
    </cfRule>
    <cfRule type="cellIs" dxfId="1119" priority="1662" operator="between">
      <formula>0</formula>
      <formula>0.69</formula>
    </cfRule>
  </conditionalFormatting>
  <conditionalFormatting sqref="CR50">
    <cfRule type="cellIs" dxfId="1118" priority="1657" operator="between">
      <formula>0.9</formula>
      <formula>1</formula>
    </cfRule>
    <cfRule type="cellIs" dxfId="1117" priority="1658" operator="between">
      <formula>0.7</formula>
      <formula>0.89</formula>
    </cfRule>
    <cfRule type="cellIs" dxfId="1116" priority="1659" operator="between">
      <formula>0</formula>
      <formula>0.69</formula>
    </cfRule>
  </conditionalFormatting>
  <conditionalFormatting sqref="BV51">
    <cfRule type="cellIs" dxfId="1115" priority="1654" operator="between">
      <formula>0.9</formula>
      <formula>1</formula>
    </cfRule>
    <cfRule type="cellIs" dxfId="1114" priority="1655" operator="between">
      <formula>0.7</formula>
      <formula>0.89</formula>
    </cfRule>
    <cfRule type="cellIs" dxfId="1113" priority="1656" operator="between">
      <formula>0</formula>
      <formula>0.69</formula>
    </cfRule>
  </conditionalFormatting>
  <conditionalFormatting sqref="BW51">
    <cfRule type="cellIs" dxfId="1112" priority="1651" operator="between">
      <formula>0.9</formula>
      <formula>1</formula>
    </cfRule>
    <cfRule type="cellIs" dxfId="1111" priority="1652" operator="between">
      <formula>0.7</formula>
      <formula>0.89</formula>
    </cfRule>
    <cfRule type="cellIs" dxfId="1110" priority="1653" operator="between">
      <formula>0</formula>
      <formula>0.69</formula>
    </cfRule>
  </conditionalFormatting>
  <conditionalFormatting sqref="CC51">
    <cfRule type="cellIs" dxfId="1109" priority="1648" operator="between">
      <formula>0.9</formula>
      <formula>1</formula>
    </cfRule>
    <cfRule type="cellIs" dxfId="1108" priority="1649" operator="between">
      <formula>0.7</formula>
      <formula>0.89</formula>
    </cfRule>
    <cfRule type="cellIs" dxfId="1107" priority="1650" operator="between">
      <formula>0</formula>
      <formula>0.69</formula>
    </cfRule>
  </conditionalFormatting>
  <conditionalFormatting sqref="CD51">
    <cfRule type="cellIs" dxfId="1106" priority="1645" operator="between">
      <formula>0.9</formula>
      <formula>1</formula>
    </cfRule>
    <cfRule type="cellIs" dxfId="1105" priority="1646" operator="between">
      <formula>0.7</formula>
      <formula>0.89</formula>
    </cfRule>
    <cfRule type="cellIs" dxfId="1104" priority="1647" operator="between">
      <formula>0</formula>
      <formula>0.69</formula>
    </cfRule>
  </conditionalFormatting>
  <conditionalFormatting sqref="CJ51">
    <cfRule type="cellIs" dxfId="1103" priority="1642" operator="between">
      <formula>0.9</formula>
      <formula>1</formula>
    </cfRule>
    <cfRule type="cellIs" dxfId="1102" priority="1643" operator="between">
      <formula>0.7</formula>
      <formula>0.89</formula>
    </cfRule>
    <cfRule type="cellIs" dxfId="1101" priority="1644" operator="between">
      <formula>0</formula>
      <formula>0.69</formula>
    </cfRule>
  </conditionalFormatting>
  <conditionalFormatting sqref="CK51">
    <cfRule type="cellIs" dxfId="1100" priority="1639" operator="between">
      <formula>0.9</formula>
      <formula>1</formula>
    </cfRule>
    <cfRule type="cellIs" dxfId="1099" priority="1640" operator="between">
      <formula>0.7</formula>
      <formula>0.89</formula>
    </cfRule>
    <cfRule type="cellIs" dxfId="1098" priority="1641" operator="between">
      <formula>0</formula>
      <formula>0.69</formula>
    </cfRule>
  </conditionalFormatting>
  <conditionalFormatting sqref="CQ51">
    <cfRule type="cellIs" dxfId="1097" priority="1636" operator="between">
      <formula>0.9</formula>
      <formula>1</formula>
    </cfRule>
    <cfRule type="cellIs" dxfId="1096" priority="1637" operator="between">
      <formula>0.7</formula>
      <formula>0.89</formula>
    </cfRule>
    <cfRule type="cellIs" dxfId="1095" priority="1638" operator="between">
      <formula>0</formula>
      <formula>0.69</formula>
    </cfRule>
  </conditionalFormatting>
  <conditionalFormatting sqref="CR51">
    <cfRule type="cellIs" dxfId="1094" priority="1633" operator="between">
      <formula>0.9</formula>
      <formula>1</formula>
    </cfRule>
    <cfRule type="cellIs" dxfId="1093" priority="1634" operator="between">
      <formula>0.7</formula>
      <formula>0.89</formula>
    </cfRule>
    <cfRule type="cellIs" dxfId="1092" priority="1635" operator="between">
      <formula>0</formula>
      <formula>0.69</formula>
    </cfRule>
  </conditionalFormatting>
  <conditionalFormatting sqref="BV84">
    <cfRule type="cellIs" dxfId="1091" priority="1606" operator="between">
      <formula>0.9</formula>
      <formula>1</formula>
    </cfRule>
    <cfRule type="cellIs" dxfId="1090" priority="1607" operator="between">
      <formula>0.7</formula>
      <formula>0.89</formula>
    </cfRule>
    <cfRule type="cellIs" dxfId="1089" priority="1608" operator="between">
      <formula>0</formula>
      <formula>0.69</formula>
    </cfRule>
  </conditionalFormatting>
  <conditionalFormatting sqref="BW84">
    <cfRule type="cellIs" dxfId="1088" priority="1603" operator="between">
      <formula>0.9</formula>
      <formula>1</formula>
    </cfRule>
    <cfRule type="cellIs" dxfId="1087" priority="1604" operator="between">
      <formula>0.7</formula>
      <formula>0.89</formula>
    </cfRule>
    <cfRule type="cellIs" dxfId="1086" priority="1605" operator="between">
      <formula>0</formula>
      <formula>0.69</formula>
    </cfRule>
  </conditionalFormatting>
  <conditionalFormatting sqref="BV79">
    <cfRule type="cellIs" dxfId="1085" priority="1570" operator="between">
      <formula>0.9</formula>
      <formula>1</formula>
    </cfRule>
    <cfRule type="cellIs" dxfId="1084" priority="1571" operator="between">
      <formula>0.7</formula>
      <formula>0.89</formula>
    </cfRule>
    <cfRule type="cellIs" dxfId="1083" priority="1572" operator="between">
      <formula>0</formula>
      <formula>0.69</formula>
    </cfRule>
  </conditionalFormatting>
  <conditionalFormatting sqref="BW79">
    <cfRule type="cellIs" dxfId="1082" priority="1567" operator="between">
      <formula>0.9</formula>
      <formula>1</formula>
    </cfRule>
    <cfRule type="cellIs" dxfId="1081" priority="1568" operator="between">
      <formula>0.7</formula>
      <formula>0.89</formula>
    </cfRule>
    <cfRule type="cellIs" dxfId="1080" priority="1569" operator="between">
      <formula>0</formula>
      <formula>0.69</formula>
    </cfRule>
  </conditionalFormatting>
  <conditionalFormatting sqref="CC79">
    <cfRule type="cellIs" dxfId="1079" priority="1564" operator="between">
      <formula>0.9</formula>
      <formula>1</formula>
    </cfRule>
    <cfRule type="cellIs" dxfId="1078" priority="1565" operator="between">
      <formula>0.7</formula>
      <formula>0.89</formula>
    </cfRule>
    <cfRule type="cellIs" dxfId="1077" priority="1566" operator="between">
      <formula>0</formula>
      <formula>0.69</formula>
    </cfRule>
  </conditionalFormatting>
  <conditionalFormatting sqref="CD79">
    <cfRule type="cellIs" dxfId="1076" priority="1561" operator="between">
      <formula>0.9</formula>
      <formula>1</formula>
    </cfRule>
    <cfRule type="cellIs" dxfId="1075" priority="1562" operator="between">
      <formula>0.7</formula>
      <formula>0.89</formula>
    </cfRule>
    <cfRule type="cellIs" dxfId="1074" priority="1563" operator="between">
      <formula>0</formula>
      <formula>0.69</formula>
    </cfRule>
  </conditionalFormatting>
  <conditionalFormatting sqref="CJ79">
    <cfRule type="cellIs" dxfId="1073" priority="1558" operator="between">
      <formula>0.9</formula>
      <formula>1</formula>
    </cfRule>
    <cfRule type="cellIs" dxfId="1072" priority="1559" operator="between">
      <formula>0.7</formula>
      <formula>0.89</formula>
    </cfRule>
    <cfRule type="cellIs" dxfId="1071" priority="1560" operator="between">
      <formula>0</formula>
      <formula>0.69</formula>
    </cfRule>
  </conditionalFormatting>
  <conditionalFormatting sqref="CK79">
    <cfRule type="cellIs" dxfId="1070" priority="1555" operator="between">
      <formula>0.9</formula>
      <formula>1</formula>
    </cfRule>
    <cfRule type="cellIs" dxfId="1069" priority="1556" operator="between">
      <formula>0.7</formula>
      <formula>0.89</formula>
    </cfRule>
    <cfRule type="cellIs" dxfId="1068" priority="1557" operator="between">
      <formula>0</formula>
      <formula>0.69</formula>
    </cfRule>
  </conditionalFormatting>
  <conditionalFormatting sqref="CQ79">
    <cfRule type="cellIs" dxfId="1067" priority="1552" operator="between">
      <formula>0.9</formula>
      <formula>1</formula>
    </cfRule>
    <cfRule type="cellIs" dxfId="1066" priority="1553" operator="between">
      <formula>0.7</formula>
      <formula>0.89</formula>
    </cfRule>
    <cfRule type="cellIs" dxfId="1065" priority="1554" operator="between">
      <formula>0</formula>
      <formula>0.69</formula>
    </cfRule>
  </conditionalFormatting>
  <conditionalFormatting sqref="CR79">
    <cfRule type="cellIs" dxfId="1064" priority="1549" operator="between">
      <formula>0.9</formula>
      <formula>1</formula>
    </cfRule>
    <cfRule type="cellIs" dxfId="1063" priority="1550" operator="between">
      <formula>0.7</formula>
      <formula>0.89</formula>
    </cfRule>
    <cfRule type="cellIs" dxfId="1062" priority="1551" operator="between">
      <formula>0</formula>
      <formula>0.69</formula>
    </cfRule>
  </conditionalFormatting>
  <conditionalFormatting sqref="CQ80">
    <cfRule type="cellIs" dxfId="1061" priority="1546" operator="between">
      <formula>0.9</formula>
      <formula>1</formula>
    </cfRule>
    <cfRule type="cellIs" dxfId="1060" priority="1547" operator="between">
      <formula>0.7</formula>
      <formula>0.89</formula>
    </cfRule>
    <cfRule type="cellIs" dxfId="1059" priority="1548" operator="between">
      <formula>0</formula>
      <formula>0.69</formula>
    </cfRule>
  </conditionalFormatting>
  <conditionalFormatting sqref="CR80">
    <cfRule type="cellIs" dxfId="1058" priority="1543" operator="between">
      <formula>0.9</formula>
      <formula>1</formula>
    </cfRule>
    <cfRule type="cellIs" dxfId="1057" priority="1544" operator="between">
      <formula>0.7</formula>
      <formula>0.89</formula>
    </cfRule>
    <cfRule type="cellIs" dxfId="1056" priority="1545" operator="between">
      <formula>0</formula>
      <formula>0.69</formula>
    </cfRule>
  </conditionalFormatting>
  <conditionalFormatting sqref="CR66">
    <cfRule type="cellIs" dxfId="1055" priority="1381" operator="between">
      <formula>0.9</formula>
      <formula>1</formula>
    </cfRule>
    <cfRule type="cellIs" dxfId="1054" priority="1382" operator="between">
      <formula>0.7</formula>
      <formula>0.89</formula>
    </cfRule>
    <cfRule type="cellIs" dxfId="1053" priority="1383" operator="between">
      <formula>0</formula>
      <formula>0.69</formula>
    </cfRule>
  </conditionalFormatting>
  <conditionalFormatting sqref="CQ55">
    <cfRule type="cellIs" dxfId="1052" priority="1492" operator="between">
      <formula>0.9</formula>
      <formula>1</formula>
    </cfRule>
    <cfRule type="cellIs" dxfId="1051" priority="1493" operator="between">
      <formula>0.7</formula>
      <formula>0.89</formula>
    </cfRule>
    <cfRule type="cellIs" dxfId="1050" priority="1494" operator="between">
      <formula>0</formula>
      <formula>0.69</formula>
    </cfRule>
  </conditionalFormatting>
  <conditionalFormatting sqref="CR55">
    <cfRule type="cellIs" dxfId="1049" priority="1489" operator="between">
      <formula>0.9</formula>
      <formula>1</formula>
    </cfRule>
    <cfRule type="cellIs" dxfId="1048" priority="1490" operator="between">
      <formula>0.7</formula>
      <formula>0.89</formula>
    </cfRule>
    <cfRule type="cellIs" dxfId="1047" priority="1491" operator="between">
      <formula>0</formula>
      <formula>0.69</formula>
    </cfRule>
  </conditionalFormatting>
  <conditionalFormatting sqref="CJ54">
    <cfRule type="cellIs" dxfId="1046" priority="1504" operator="between">
      <formula>0.9</formula>
      <formula>1</formula>
    </cfRule>
    <cfRule type="cellIs" dxfId="1045" priority="1505" operator="between">
      <formula>0.7</formula>
      <formula>0.89</formula>
    </cfRule>
    <cfRule type="cellIs" dxfId="1044" priority="1506" operator="between">
      <formula>0</formula>
      <formula>0.69</formula>
    </cfRule>
  </conditionalFormatting>
  <conditionalFormatting sqref="CK54">
    <cfRule type="cellIs" dxfId="1043" priority="1501" operator="between">
      <formula>0.9</formula>
      <formula>1</formula>
    </cfRule>
    <cfRule type="cellIs" dxfId="1042" priority="1502" operator="between">
      <formula>0.7</formula>
      <formula>0.89</formula>
    </cfRule>
    <cfRule type="cellIs" dxfId="1041" priority="1503" operator="between">
      <formula>0</formula>
      <formula>0.69</formula>
    </cfRule>
  </conditionalFormatting>
  <conditionalFormatting sqref="CQ54">
    <cfRule type="cellIs" dxfId="1040" priority="1498" operator="between">
      <formula>0.9</formula>
      <formula>1</formula>
    </cfRule>
    <cfRule type="cellIs" dxfId="1039" priority="1499" operator="between">
      <formula>0.7</formula>
      <formula>0.89</formula>
    </cfRule>
    <cfRule type="cellIs" dxfId="1038" priority="1500" operator="between">
      <formula>0</formula>
      <formula>0.69</formula>
    </cfRule>
  </conditionalFormatting>
  <conditionalFormatting sqref="CR54">
    <cfRule type="cellIs" dxfId="1037" priority="1495" operator="between">
      <formula>0.9</formula>
      <formula>1</formula>
    </cfRule>
    <cfRule type="cellIs" dxfId="1036" priority="1496" operator="between">
      <formula>0.7</formula>
      <formula>0.89</formula>
    </cfRule>
    <cfRule type="cellIs" dxfId="1035" priority="1497" operator="between">
      <formula>0</formula>
      <formula>0.69</formula>
    </cfRule>
  </conditionalFormatting>
  <conditionalFormatting sqref="CQ60">
    <cfRule type="cellIs" dxfId="1034" priority="1486" operator="between">
      <formula>0.9</formula>
      <formula>1</formula>
    </cfRule>
    <cfRule type="cellIs" dxfId="1033" priority="1487" operator="between">
      <formula>0.7</formula>
      <formula>0.89</formula>
    </cfRule>
    <cfRule type="cellIs" dxfId="1032" priority="1488" operator="between">
      <formula>0</formula>
      <formula>0.69</formula>
    </cfRule>
  </conditionalFormatting>
  <conditionalFormatting sqref="CR60">
    <cfRule type="cellIs" dxfId="1031" priority="1483" operator="between">
      <formula>0.9</formula>
      <formula>1</formula>
    </cfRule>
    <cfRule type="cellIs" dxfId="1030" priority="1484" operator="between">
      <formula>0.7</formula>
      <formula>0.89</formula>
    </cfRule>
    <cfRule type="cellIs" dxfId="1029" priority="1485" operator="between">
      <formula>0</formula>
      <formula>0.69</formula>
    </cfRule>
  </conditionalFormatting>
  <conditionalFormatting sqref="CJ60">
    <cfRule type="cellIs" dxfId="1028" priority="1480" operator="between">
      <formula>0.9</formula>
      <formula>1</formula>
    </cfRule>
    <cfRule type="cellIs" dxfId="1027" priority="1481" operator="between">
      <formula>0.7</formula>
      <formula>0.89</formula>
    </cfRule>
    <cfRule type="cellIs" dxfId="1026" priority="1482" operator="between">
      <formula>0</formula>
      <formula>0.69</formula>
    </cfRule>
  </conditionalFormatting>
  <conditionalFormatting sqref="CK60">
    <cfRule type="cellIs" dxfId="1025" priority="1477" operator="between">
      <formula>0.9</formula>
      <formula>1</formula>
    </cfRule>
    <cfRule type="cellIs" dxfId="1024" priority="1478" operator="between">
      <formula>0.7</formula>
      <formula>0.89</formula>
    </cfRule>
    <cfRule type="cellIs" dxfId="1023" priority="1479" operator="between">
      <formula>0</formula>
      <formula>0.69</formula>
    </cfRule>
  </conditionalFormatting>
  <conditionalFormatting sqref="CJ55">
    <cfRule type="cellIs" dxfId="1022" priority="1474" operator="between">
      <formula>0.9</formula>
      <formula>1</formula>
    </cfRule>
    <cfRule type="cellIs" dxfId="1021" priority="1475" operator="between">
      <formula>0.7</formula>
      <formula>0.89</formula>
    </cfRule>
    <cfRule type="cellIs" dxfId="1020" priority="1476" operator="between">
      <formula>0</formula>
      <formula>0.69</formula>
    </cfRule>
  </conditionalFormatting>
  <conditionalFormatting sqref="CK55">
    <cfRule type="cellIs" dxfId="1019" priority="1471" operator="between">
      <formula>0.9</formula>
      <formula>1</formula>
    </cfRule>
    <cfRule type="cellIs" dxfId="1018" priority="1472" operator="between">
      <formula>0.7</formula>
      <formula>0.89</formula>
    </cfRule>
    <cfRule type="cellIs" dxfId="1017" priority="1473" operator="between">
      <formula>0</formula>
      <formula>0.69</formula>
    </cfRule>
  </conditionalFormatting>
  <conditionalFormatting sqref="CC55">
    <cfRule type="cellIs" dxfId="1016" priority="1468" operator="between">
      <formula>0.9</formula>
      <formula>1</formula>
    </cfRule>
    <cfRule type="cellIs" dxfId="1015" priority="1469" operator="between">
      <formula>0.7</formula>
      <formula>0.89</formula>
    </cfRule>
    <cfRule type="cellIs" dxfId="1014" priority="1470" operator="between">
      <formula>0</formula>
      <formula>0.69</formula>
    </cfRule>
  </conditionalFormatting>
  <conditionalFormatting sqref="CD55">
    <cfRule type="cellIs" dxfId="1013" priority="1465" operator="between">
      <formula>0.9</formula>
      <formula>1</formula>
    </cfRule>
    <cfRule type="cellIs" dxfId="1012" priority="1466" operator="between">
      <formula>0.7</formula>
      <formula>0.89</formula>
    </cfRule>
    <cfRule type="cellIs" dxfId="1011" priority="1467" operator="between">
      <formula>0</formula>
      <formula>0.69</formula>
    </cfRule>
  </conditionalFormatting>
  <conditionalFormatting sqref="CQ66">
    <cfRule type="cellIs" dxfId="1010" priority="1384" operator="between">
      <formula>0.9</formula>
      <formula>1</formula>
    </cfRule>
    <cfRule type="cellIs" dxfId="1009" priority="1385" operator="between">
      <formula>0.7</formula>
      <formula>0.89</formula>
    </cfRule>
    <cfRule type="cellIs" dxfId="1008" priority="1386" operator="between">
      <formula>0</formula>
      <formula>0.69</formula>
    </cfRule>
  </conditionalFormatting>
  <conditionalFormatting sqref="CC60">
    <cfRule type="cellIs" dxfId="1007" priority="1462" operator="between">
      <formula>0.9</formula>
      <formula>1</formula>
    </cfRule>
    <cfRule type="cellIs" dxfId="1006" priority="1463" operator="between">
      <formula>0.7</formula>
      <formula>0.89</formula>
    </cfRule>
    <cfRule type="cellIs" dxfId="1005" priority="1464" operator="between">
      <formula>0</formula>
      <formula>0.69</formula>
    </cfRule>
  </conditionalFormatting>
  <conditionalFormatting sqref="CD60">
    <cfRule type="cellIs" dxfId="1004" priority="1459" operator="between">
      <formula>0.9</formula>
      <formula>1</formula>
    </cfRule>
    <cfRule type="cellIs" dxfId="1003" priority="1460" operator="between">
      <formula>0.7</formula>
      <formula>0.89</formula>
    </cfRule>
    <cfRule type="cellIs" dxfId="1002" priority="1461" operator="between">
      <formula>0</formula>
      <formula>0.69</formula>
    </cfRule>
  </conditionalFormatting>
  <conditionalFormatting sqref="BV60">
    <cfRule type="cellIs" dxfId="1001" priority="1456" operator="between">
      <formula>0.9</formula>
      <formula>1</formula>
    </cfRule>
    <cfRule type="cellIs" dxfId="1000" priority="1457" operator="between">
      <formula>0.7</formula>
      <formula>0.89</formula>
    </cfRule>
    <cfRule type="cellIs" dxfId="999" priority="1458" operator="between">
      <formula>0</formula>
      <formula>0.69</formula>
    </cfRule>
  </conditionalFormatting>
  <conditionalFormatting sqref="BW60">
    <cfRule type="cellIs" dxfId="998" priority="1453" operator="between">
      <formula>0.9</formula>
      <formula>1</formula>
    </cfRule>
    <cfRule type="cellIs" dxfId="997" priority="1454" operator="between">
      <formula>0.7</formula>
      <formula>0.89</formula>
    </cfRule>
    <cfRule type="cellIs" dxfId="996" priority="1455" operator="between">
      <formula>0</formula>
      <formula>0.69</formula>
    </cfRule>
  </conditionalFormatting>
  <conditionalFormatting sqref="BV68">
    <cfRule type="cellIs" dxfId="995" priority="1450" operator="between">
      <formula>0.9</formula>
      <formula>1</formula>
    </cfRule>
    <cfRule type="cellIs" dxfId="994" priority="1451" operator="between">
      <formula>0.7</formula>
      <formula>0.89</formula>
    </cfRule>
    <cfRule type="cellIs" dxfId="993" priority="1452" operator="between">
      <formula>0</formula>
      <formula>0.69</formula>
    </cfRule>
  </conditionalFormatting>
  <conditionalFormatting sqref="BW68">
    <cfRule type="cellIs" dxfId="992" priority="1447" operator="between">
      <formula>0.9</formula>
      <formula>1</formula>
    </cfRule>
    <cfRule type="cellIs" dxfId="991" priority="1448" operator="between">
      <formula>0.7</formula>
      <formula>0.89</formula>
    </cfRule>
    <cfRule type="cellIs" dxfId="990" priority="1449" operator="between">
      <formula>0</formula>
      <formula>0.69</formula>
    </cfRule>
  </conditionalFormatting>
  <conditionalFormatting sqref="CC68">
    <cfRule type="cellIs" dxfId="989" priority="1444" operator="between">
      <formula>0.9</formula>
      <formula>1</formula>
    </cfRule>
    <cfRule type="cellIs" dxfId="988" priority="1445" operator="between">
      <formula>0.7</formula>
      <formula>0.89</formula>
    </cfRule>
    <cfRule type="cellIs" dxfId="987" priority="1446" operator="between">
      <formula>0</formula>
      <formula>0.69</formula>
    </cfRule>
  </conditionalFormatting>
  <conditionalFormatting sqref="CD68">
    <cfRule type="cellIs" dxfId="986" priority="1441" operator="between">
      <formula>0.9</formula>
      <formula>1</formula>
    </cfRule>
    <cfRule type="cellIs" dxfId="985" priority="1442" operator="between">
      <formula>0.7</formula>
      <formula>0.89</formula>
    </cfRule>
    <cfRule type="cellIs" dxfId="984" priority="1443" operator="between">
      <formula>0</formula>
      <formula>0.69</formula>
    </cfRule>
  </conditionalFormatting>
  <conditionalFormatting sqref="CQ68">
    <cfRule type="cellIs" dxfId="983" priority="1432" operator="between">
      <formula>0.9</formula>
      <formula>1</formula>
    </cfRule>
    <cfRule type="cellIs" dxfId="982" priority="1433" operator="between">
      <formula>0.7</formula>
      <formula>0.89</formula>
    </cfRule>
    <cfRule type="cellIs" dxfId="981" priority="1434" operator="between">
      <formula>0</formula>
      <formula>0.69</formula>
    </cfRule>
  </conditionalFormatting>
  <conditionalFormatting sqref="CR68">
    <cfRule type="cellIs" dxfId="980" priority="1429" operator="between">
      <formula>0.9</formula>
      <formula>1</formula>
    </cfRule>
    <cfRule type="cellIs" dxfId="979" priority="1430" operator="between">
      <formula>0.7</formula>
      <formula>0.89</formula>
    </cfRule>
    <cfRule type="cellIs" dxfId="978" priority="1431" operator="between">
      <formula>0</formula>
      <formula>0.69</formula>
    </cfRule>
  </conditionalFormatting>
  <conditionalFormatting sqref="BV67">
    <cfRule type="cellIs" dxfId="977" priority="1426" operator="between">
      <formula>0.9</formula>
      <formula>1</formula>
    </cfRule>
    <cfRule type="cellIs" dxfId="976" priority="1427" operator="between">
      <formula>0.7</formula>
      <formula>0.89</formula>
    </cfRule>
    <cfRule type="cellIs" dxfId="975" priority="1428" operator="between">
      <formula>0</formula>
      <formula>0.69</formula>
    </cfRule>
  </conditionalFormatting>
  <conditionalFormatting sqref="BW67">
    <cfRule type="cellIs" dxfId="974" priority="1423" operator="between">
      <formula>0.9</formula>
      <formula>1</formula>
    </cfRule>
    <cfRule type="cellIs" dxfId="973" priority="1424" operator="between">
      <formula>0.7</formula>
      <formula>0.89</formula>
    </cfRule>
    <cfRule type="cellIs" dxfId="972" priority="1425" operator="between">
      <formula>0</formula>
      <formula>0.69</formula>
    </cfRule>
  </conditionalFormatting>
  <conditionalFormatting sqref="CC67">
    <cfRule type="cellIs" dxfId="971" priority="1420" operator="between">
      <formula>0.9</formula>
      <formula>1</formula>
    </cfRule>
    <cfRule type="cellIs" dxfId="970" priority="1421" operator="between">
      <formula>0.7</formula>
      <formula>0.89</formula>
    </cfRule>
    <cfRule type="cellIs" dxfId="969" priority="1422" operator="between">
      <formula>0</formula>
      <formula>0.69</formula>
    </cfRule>
  </conditionalFormatting>
  <conditionalFormatting sqref="CD67">
    <cfRule type="cellIs" dxfId="968" priority="1417" operator="between">
      <formula>0.9</formula>
      <formula>1</formula>
    </cfRule>
    <cfRule type="cellIs" dxfId="967" priority="1418" operator="between">
      <formula>0.7</formula>
      <formula>0.89</formula>
    </cfRule>
    <cfRule type="cellIs" dxfId="966" priority="1419" operator="between">
      <formula>0</formula>
      <formula>0.69</formula>
    </cfRule>
  </conditionalFormatting>
  <conditionalFormatting sqref="CJ67">
    <cfRule type="cellIs" dxfId="965" priority="1414" operator="between">
      <formula>0.9</formula>
      <formula>1</formula>
    </cfRule>
    <cfRule type="cellIs" dxfId="964" priority="1415" operator="between">
      <formula>0.7</formula>
      <formula>0.89</formula>
    </cfRule>
    <cfRule type="cellIs" dxfId="963" priority="1416" operator="between">
      <formula>0</formula>
      <formula>0.69</formula>
    </cfRule>
  </conditionalFormatting>
  <conditionalFormatting sqref="CK67">
    <cfRule type="cellIs" dxfId="962" priority="1411" operator="between">
      <formula>0.9</formula>
      <formula>1</formula>
    </cfRule>
    <cfRule type="cellIs" dxfId="961" priority="1412" operator="between">
      <formula>0.7</formula>
      <formula>0.89</formula>
    </cfRule>
    <cfRule type="cellIs" dxfId="960" priority="1413" operator="between">
      <formula>0</formula>
      <formula>0.69</formula>
    </cfRule>
  </conditionalFormatting>
  <conditionalFormatting sqref="CQ67">
    <cfRule type="cellIs" dxfId="959" priority="1408" operator="between">
      <formula>0.9</formula>
      <formula>1</formula>
    </cfRule>
    <cfRule type="cellIs" dxfId="958" priority="1409" operator="between">
      <formula>0.7</formula>
      <formula>0.89</formula>
    </cfRule>
    <cfRule type="cellIs" dxfId="957" priority="1410" operator="between">
      <formula>0</formula>
      <formula>0.69</formula>
    </cfRule>
  </conditionalFormatting>
  <conditionalFormatting sqref="CR67">
    <cfRule type="cellIs" dxfId="956" priority="1405" operator="between">
      <formula>0.9</formula>
      <formula>1</formula>
    </cfRule>
    <cfRule type="cellIs" dxfId="955" priority="1406" operator="between">
      <formula>0.7</formula>
      <formula>0.89</formula>
    </cfRule>
    <cfRule type="cellIs" dxfId="954" priority="1407" operator="between">
      <formula>0</formula>
      <formula>0.69</formula>
    </cfRule>
  </conditionalFormatting>
  <conditionalFormatting sqref="BV66">
    <cfRule type="cellIs" dxfId="953" priority="1402" operator="between">
      <formula>0.9</formula>
      <formula>1</formula>
    </cfRule>
    <cfRule type="cellIs" dxfId="952" priority="1403" operator="between">
      <formula>0.7</formula>
      <formula>0.89</formula>
    </cfRule>
    <cfRule type="cellIs" dxfId="951" priority="1404" operator="between">
      <formula>0</formula>
      <formula>0.69</formula>
    </cfRule>
  </conditionalFormatting>
  <conditionalFormatting sqref="BW66">
    <cfRule type="cellIs" dxfId="950" priority="1399" operator="between">
      <formula>0.9</formula>
      <formula>1</formula>
    </cfRule>
    <cfRule type="cellIs" dxfId="949" priority="1400" operator="between">
      <formula>0.7</formula>
      <formula>0.89</formula>
    </cfRule>
    <cfRule type="cellIs" dxfId="948" priority="1401" operator="between">
      <formula>0</formula>
      <formula>0.69</formula>
    </cfRule>
  </conditionalFormatting>
  <conditionalFormatting sqref="CC66">
    <cfRule type="cellIs" dxfId="947" priority="1396" operator="between">
      <formula>0.9</formula>
      <formula>1</formula>
    </cfRule>
    <cfRule type="cellIs" dxfId="946" priority="1397" operator="between">
      <formula>0.7</formula>
      <formula>0.89</formula>
    </cfRule>
    <cfRule type="cellIs" dxfId="945" priority="1398" operator="between">
      <formula>0</formula>
      <formula>0.69</formula>
    </cfRule>
  </conditionalFormatting>
  <conditionalFormatting sqref="CD66">
    <cfRule type="cellIs" dxfId="944" priority="1393" operator="between">
      <formula>0.9</formula>
      <formula>1</formula>
    </cfRule>
    <cfRule type="cellIs" dxfId="943" priority="1394" operator="between">
      <formula>0.7</formula>
      <formula>0.89</formula>
    </cfRule>
    <cfRule type="cellIs" dxfId="942" priority="1395" operator="between">
      <formula>0</formula>
      <formula>0.69</formula>
    </cfRule>
  </conditionalFormatting>
  <conditionalFormatting sqref="CJ66">
    <cfRule type="cellIs" dxfId="941" priority="1390" operator="between">
      <formula>0.9</formula>
      <formula>1</formula>
    </cfRule>
    <cfRule type="cellIs" dxfId="940" priority="1391" operator="between">
      <formula>0.7</formula>
      <formula>0.89</formula>
    </cfRule>
    <cfRule type="cellIs" dxfId="939" priority="1392" operator="between">
      <formula>0</formula>
      <formula>0.69</formula>
    </cfRule>
  </conditionalFormatting>
  <conditionalFormatting sqref="CK66">
    <cfRule type="cellIs" dxfId="938" priority="1387" operator="between">
      <formula>0.9</formula>
      <formula>1</formula>
    </cfRule>
    <cfRule type="cellIs" dxfId="937" priority="1388" operator="between">
      <formula>0.7</formula>
      <formula>0.89</formula>
    </cfRule>
    <cfRule type="cellIs" dxfId="936" priority="1389" operator="between">
      <formula>0</formula>
      <formula>0.69</formula>
    </cfRule>
  </conditionalFormatting>
  <conditionalFormatting sqref="CC76">
    <cfRule type="cellIs" dxfId="935" priority="1378" operator="between">
      <formula>0.001</formula>
      <formula>0.69</formula>
    </cfRule>
  </conditionalFormatting>
  <conditionalFormatting sqref="CC76">
    <cfRule type="cellIs" dxfId="934" priority="1379" operator="between">
      <formula>0.7</formula>
      <formula>0.89</formula>
    </cfRule>
  </conditionalFormatting>
  <conditionalFormatting sqref="CC76">
    <cfRule type="cellIs" dxfId="933" priority="1380" operator="between">
      <formula>0.9</formula>
      <formula>1</formula>
    </cfRule>
  </conditionalFormatting>
  <conditionalFormatting sqref="CJ76">
    <cfRule type="cellIs" dxfId="932" priority="1375" operator="between">
      <formula>0.001</formula>
      <formula>0.69</formula>
    </cfRule>
  </conditionalFormatting>
  <conditionalFormatting sqref="CJ76">
    <cfRule type="cellIs" dxfId="931" priority="1376" operator="between">
      <formula>0.7</formula>
      <formula>0.89</formula>
    </cfRule>
  </conditionalFormatting>
  <conditionalFormatting sqref="CJ76">
    <cfRule type="cellIs" dxfId="930" priority="1377" operator="between">
      <formula>0.9</formula>
      <formula>1</formula>
    </cfRule>
  </conditionalFormatting>
  <conditionalFormatting sqref="CQ76">
    <cfRule type="cellIs" dxfId="929" priority="1372" operator="between">
      <formula>0.001</formula>
      <formula>0.69</formula>
    </cfRule>
  </conditionalFormatting>
  <conditionalFormatting sqref="CQ76">
    <cfRule type="cellIs" dxfId="928" priority="1373" operator="between">
      <formula>0.7</formula>
      <formula>0.89</formula>
    </cfRule>
  </conditionalFormatting>
  <conditionalFormatting sqref="CQ76">
    <cfRule type="cellIs" dxfId="927" priority="1374" operator="between">
      <formula>0.9</formula>
      <formula>1</formula>
    </cfRule>
  </conditionalFormatting>
  <conditionalFormatting sqref="BV76">
    <cfRule type="cellIs" dxfId="926" priority="1369" operator="between">
      <formula>0.001</formula>
      <formula>0.69</formula>
    </cfRule>
  </conditionalFormatting>
  <conditionalFormatting sqref="BV76">
    <cfRule type="cellIs" dxfId="925" priority="1370" operator="between">
      <formula>0.7</formula>
      <formula>0.89</formula>
    </cfRule>
  </conditionalFormatting>
  <conditionalFormatting sqref="BV76">
    <cfRule type="cellIs" dxfId="924" priority="1371" operator="between">
      <formula>0.9</formula>
      <formula>1</formula>
    </cfRule>
  </conditionalFormatting>
  <conditionalFormatting sqref="BV78">
    <cfRule type="cellIs" dxfId="923" priority="1366" operator="between">
      <formula>0.9</formula>
      <formula>1</formula>
    </cfRule>
    <cfRule type="cellIs" dxfId="922" priority="1367" operator="between">
      <formula>0.7</formula>
      <formula>0.89</formula>
    </cfRule>
    <cfRule type="cellIs" dxfId="921" priority="1368" operator="between">
      <formula>0</formula>
      <formula>0.69</formula>
    </cfRule>
  </conditionalFormatting>
  <conditionalFormatting sqref="BW78">
    <cfRule type="cellIs" dxfId="920" priority="1363" operator="between">
      <formula>0.9</formula>
      <formula>1</formula>
    </cfRule>
    <cfRule type="cellIs" dxfId="919" priority="1364" operator="between">
      <formula>0.7</formula>
      <formula>0.89</formula>
    </cfRule>
    <cfRule type="cellIs" dxfId="918" priority="1365" operator="between">
      <formula>0</formula>
      <formula>0.69</formula>
    </cfRule>
  </conditionalFormatting>
  <conditionalFormatting sqref="BV86">
    <cfRule type="cellIs" dxfId="917" priority="1360" operator="between">
      <formula>0.9</formula>
      <formula>1</formula>
    </cfRule>
    <cfRule type="cellIs" dxfId="916" priority="1361" operator="between">
      <formula>0.7</formula>
      <formula>0.89</formula>
    </cfRule>
    <cfRule type="cellIs" dxfId="915" priority="1362" operator="between">
      <formula>0</formula>
      <formula>0.69</formula>
    </cfRule>
  </conditionalFormatting>
  <conditionalFormatting sqref="BW86">
    <cfRule type="cellIs" dxfId="914" priority="1357" operator="between">
      <formula>0.9</formula>
      <formula>1</formula>
    </cfRule>
    <cfRule type="cellIs" dxfId="913" priority="1358" operator="between">
      <formula>0.7</formula>
      <formula>0.89</formula>
    </cfRule>
    <cfRule type="cellIs" dxfId="912" priority="1359" operator="between">
      <formula>0</formula>
      <formula>0.69</formula>
    </cfRule>
  </conditionalFormatting>
  <conditionalFormatting sqref="CC86">
    <cfRule type="cellIs" dxfId="911" priority="1354" operator="between">
      <formula>0.9</formula>
      <formula>1</formula>
    </cfRule>
    <cfRule type="cellIs" dxfId="910" priority="1355" operator="between">
      <formula>0.7</formula>
      <formula>0.89</formula>
    </cfRule>
    <cfRule type="cellIs" dxfId="909" priority="1356" operator="between">
      <formula>0</formula>
      <formula>0.69</formula>
    </cfRule>
  </conditionalFormatting>
  <conditionalFormatting sqref="CD86">
    <cfRule type="cellIs" dxfId="908" priority="1351" operator="between">
      <formula>0.9</formula>
      <formula>1</formula>
    </cfRule>
    <cfRule type="cellIs" dxfId="907" priority="1352" operator="between">
      <formula>0.7</formula>
      <formula>0.89</formula>
    </cfRule>
    <cfRule type="cellIs" dxfId="906" priority="1353" operator="between">
      <formula>0</formula>
      <formula>0.69</formula>
    </cfRule>
  </conditionalFormatting>
  <conditionalFormatting sqref="CJ86">
    <cfRule type="cellIs" dxfId="905" priority="1348" operator="between">
      <formula>0.9</formula>
      <formula>1</formula>
    </cfRule>
    <cfRule type="cellIs" dxfId="904" priority="1349" operator="between">
      <formula>0.7</formula>
      <formula>0.89</formula>
    </cfRule>
    <cfRule type="cellIs" dxfId="903" priority="1350" operator="between">
      <formula>0</formula>
      <formula>0.69</formula>
    </cfRule>
  </conditionalFormatting>
  <conditionalFormatting sqref="CK86">
    <cfRule type="cellIs" dxfId="902" priority="1345" operator="between">
      <formula>0.9</formula>
      <formula>1</formula>
    </cfRule>
    <cfRule type="cellIs" dxfId="901" priority="1346" operator="between">
      <formula>0.7</formula>
      <formula>0.89</formula>
    </cfRule>
    <cfRule type="cellIs" dxfId="900" priority="1347" operator="between">
      <formula>0</formula>
      <formula>0.69</formula>
    </cfRule>
  </conditionalFormatting>
  <conditionalFormatting sqref="CQ86">
    <cfRule type="cellIs" dxfId="899" priority="1342" operator="between">
      <formula>0.9</formula>
      <formula>1</formula>
    </cfRule>
    <cfRule type="cellIs" dxfId="898" priority="1343" operator="between">
      <formula>0.7</formula>
      <formula>0.89</formula>
    </cfRule>
    <cfRule type="cellIs" dxfId="897" priority="1344" operator="between">
      <formula>0</formula>
      <formula>0.69</formula>
    </cfRule>
  </conditionalFormatting>
  <conditionalFormatting sqref="CR86">
    <cfRule type="cellIs" dxfId="896" priority="1339" operator="between">
      <formula>0.9</formula>
      <formula>1</formula>
    </cfRule>
    <cfRule type="cellIs" dxfId="895" priority="1340" operator="between">
      <formula>0.7</formula>
      <formula>0.89</formula>
    </cfRule>
    <cfRule type="cellIs" dxfId="894" priority="1341" operator="between">
      <formula>0</formula>
      <formula>0.69</formula>
    </cfRule>
  </conditionalFormatting>
  <conditionalFormatting sqref="BV90">
    <cfRule type="cellIs" dxfId="893" priority="1312" operator="between">
      <formula>0.9</formula>
      <formula>1</formula>
    </cfRule>
    <cfRule type="cellIs" dxfId="892" priority="1313" operator="between">
      <formula>0.7</formula>
      <formula>0.89</formula>
    </cfRule>
    <cfRule type="cellIs" dxfId="891" priority="1314" operator="between">
      <formula>0</formula>
      <formula>0.69</formula>
    </cfRule>
  </conditionalFormatting>
  <conditionalFormatting sqref="BW90">
    <cfRule type="cellIs" dxfId="890" priority="1309" operator="between">
      <formula>0.9</formula>
      <formula>1</formula>
    </cfRule>
    <cfRule type="cellIs" dxfId="889" priority="1310" operator="between">
      <formula>0.7</formula>
      <formula>0.89</formula>
    </cfRule>
    <cfRule type="cellIs" dxfId="888" priority="1311" operator="between">
      <formula>0</formula>
      <formula>0.69</formula>
    </cfRule>
  </conditionalFormatting>
  <conditionalFormatting sqref="CC90">
    <cfRule type="cellIs" dxfId="887" priority="1306" operator="between">
      <formula>0.9</formula>
      <formula>1</formula>
    </cfRule>
    <cfRule type="cellIs" dxfId="886" priority="1307" operator="between">
      <formula>0.7</formula>
      <formula>0.89</formula>
    </cfRule>
    <cfRule type="cellIs" dxfId="885" priority="1308" operator="between">
      <formula>0</formula>
      <formula>0.69</formula>
    </cfRule>
  </conditionalFormatting>
  <conditionalFormatting sqref="CD90">
    <cfRule type="cellIs" dxfId="884" priority="1303" operator="between">
      <formula>0.9</formula>
      <formula>1</formula>
    </cfRule>
    <cfRule type="cellIs" dxfId="883" priority="1304" operator="between">
      <formula>0.7</formula>
      <formula>0.89</formula>
    </cfRule>
    <cfRule type="cellIs" dxfId="882" priority="1305" operator="between">
      <formula>0</formula>
      <formula>0.69</formula>
    </cfRule>
  </conditionalFormatting>
  <conditionalFormatting sqref="CJ90">
    <cfRule type="cellIs" dxfId="881" priority="1300" operator="between">
      <formula>0.9</formula>
      <formula>1</formula>
    </cfRule>
    <cfRule type="cellIs" dxfId="880" priority="1301" operator="between">
      <formula>0.7</formula>
      <formula>0.89</formula>
    </cfRule>
    <cfRule type="cellIs" dxfId="879" priority="1302" operator="between">
      <formula>0</formula>
      <formula>0.69</formula>
    </cfRule>
  </conditionalFormatting>
  <conditionalFormatting sqref="CK90">
    <cfRule type="cellIs" dxfId="878" priority="1297" operator="between">
      <formula>0.9</formula>
      <formula>1</formula>
    </cfRule>
    <cfRule type="cellIs" dxfId="877" priority="1298" operator="between">
      <formula>0.7</formula>
      <formula>0.89</formula>
    </cfRule>
    <cfRule type="cellIs" dxfId="876" priority="1299" operator="between">
      <formula>0</formula>
      <formula>0.69</formula>
    </cfRule>
  </conditionalFormatting>
  <conditionalFormatting sqref="CQ90">
    <cfRule type="cellIs" dxfId="875" priority="1294" operator="between">
      <formula>0.9</formula>
      <formula>1</formula>
    </cfRule>
    <cfRule type="cellIs" dxfId="874" priority="1295" operator="between">
      <formula>0.7</formula>
      <formula>0.89</formula>
    </cfRule>
    <cfRule type="cellIs" dxfId="873" priority="1296" operator="between">
      <formula>0</formula>
      <formula>0.69</formula>
    </cfRule>
  </conditionalFormatting>
  <conditionalFormatting sqref="CR90">
    <cfRule type="cellIs" dxfId="872" priority="1291" operator="between">
      <formula>0.9</formula>
      <formula>1</formula>
    </cfRule>
    <cfRule type="cellIs" dxfId="871" priority="1292" operator="between">
      <formula>0.7</formula>
      <formula>0.89</formula>
    </cfRule>
    <cfRule type="cellIs" dxfId="870" priority="1293" operator="between">
      <formula>0</formula>
      <formula>0.69</formula>
    </cfRule>
  </conditionalFormatting>
  <conditionalFormatting sqref="BV9">
    <cfRule type="cellIs" dxfId="869" priority="1288" operator="between">
      <formula>0.9</formula>
      <formula>1</formula>
    </cfRule>
    <cfRule type="cellIs" dxfId="868" priority="1289" operator="between">
      <formula>0.7</formula>
      <formula>0.89</formula>
    </cfRule>
    <cfRule type="cellIs" dxfId="867" priority="1290" operator="between">
      <formula>0</formula>
      <formula>0.69</formula>
    </cfRule>
  </conditionalFormatting>
  <conditionalFormatting sqref="BW9">
    <cfRule type="cellIs" dxfId="866" priority="1285" operator="between">
      <formula>0.9</formula>
      <formula>1</formula>
    </cfRule>
    <cfRule type="cellIs" dxfId="865" priority="1286" operator="between">
      <formula>0.7</formula>
      <formula>0.89</formula>
    </cfRule>
    <cfRule type="cellIs" dxfId="864" priority="1287" operator="between">
      <formula>0</formula>
      <formula>0.69</formula>
    </cfRule>
  </conditionalFormatting>
  <conditionalFormatting sqref="CC9">
    <cfRule type="cellIs" dxfId="863" priority="1282" operator="between">
      <formula>0.9</formula>
      <formula>1</formula>
    </cfRule>
    <cfRule type="cellIs" dxfId="862" priority="1283" operator="between">
      <formula>0.7</formula>
      <formula>0.89</formula>
    </cfRule>
    <cfRule type="cellIs" dxfId="861" priority="1284" operator="between">
      <formula>0</formula>
      <formula>0.69</formula>
    </cfRule>
  </conditionalFormatting>
  <conditionalFormatting sqref="CD9">
    <cfRule type="cellIs" dxfId="860" priority="1279" operator="between">
      <formula>0.9</formula>
      <formula>1</formula>
    </cfRule>
    <cfRule type="cellIs" dxfId="859" priority="1280" operator="between">
      <formula>0.7</formula>
      <formula>0.89</formula>
    </cfRule>
    <cfRule type="cellIs" dxfId="858" priority="1281" operator="between">
      <formula>0</formula>
      <formula>0.69</formula>
    </cfRule>
  </conditionalFormatting>
  <conditionalFormatting sqref="CJ9">
    <cfRule type="cellIs" dxfId="857" priority="1276" operator="between">
      <formula>0.9</formula>
      <formula>1</formula>
    </cfRule>
    <cfRule type="cellIs" dxfId="856" priority="1277" operator="between">
      <formula>0.7</formula>
      <formula>0.89</formula>
    </cfRule>
    <cfRule type="cellIs" dxfId="855" priority="1278" operator="between">
      <formula>0</formula>
      <formula>0.69</formula>
    </cfRule>
  </conditionalFormatting>
  <conditionalFormatting sqref="CK9">
    <cfRule type="cellIs" dxfId="854" priority="1273" operator="between">
      <formula>0.9</formula>
      <formula>1</formula>
    </cfRule>
    <cfRule type="cellIs" dxfId="853" priority="1274" operator="between">
      <formula>0.7</formula>
      <formula>0.89</formula>
    </cfRule>
    <cfRule type="cellIs" dxfId="852" priority="1275" operator="between">
      <formula>0</formula>
      <formula>0.69</formula>
    </cfRule>
  </conditionalFormatting>
  <conditionalFormatting sqref="CQ9">
    <cfRule type="cellIs" dxfId="851" priority="1270" operator="between">
      <formula>0.9</formula>
      <formula>1</formula>
    </cfRule>
    <cfRule type="cellIs" dxfId="850" priority="1271" operator="between">
      <formula>0.7</formula>
      <formula>0.89</formula>
    </cfRule>
    <cfRule type="cellIs" dxfId="849" priority="1272" operator="between">
      <formula>0</formula>
      <formula>0.69</formula>
    </cfRule>
  </conditionalFormatting>
  <conditionalFormatting sqref="CR9">
    <cfRule type="cellIs" dxfId="848" priority="1267" operator="between">
      <formula>0.9</formula>
      <formula>1</formula>
    </cfRule>
    <cfRule type="cellIs" dxfId="847" priority="1268" operator="between">
      <formula>0.7</formula>
      <formula>0.89</formula>
    </cfRule>
    <cfRule type="cellIs" dxfId="846" priority="1269" operator="between">
      <formula>0</formula>
      <formula>0.69</formula>
    </cfRule>
  </conditionalFormatting>
  <conditionalFormatting sqref="BV49">
    <cfRule type="cellIs" dxfId="845" priority="1264" operator="between">
      <formula>0.9</formula>
      <formula>1</formula>
    </cfRule>
    <cfRule type="cellIs" dxfId="844" priority="1265" operator="between">
      <formula>0.7</formula>
      <formula>0.89</formula>
    </cfRule>
    <cfRule type="cellIs" dxfId="843" priority="1266" operator="between">
      <formula>0</formula>
      <formula>0.69</formula>
    </cfRule>
  </conditionalFormatting>
  <conditionalFormatting sqref="BW49">
    <cfRule type="cellIs" dxfId="842" priority="1261" operator="between">
      <formula>0.9</formula>
      <formula>1</formula>
    </cfRule>
    <cfRule type="cellIs" dxfId="841" priority="1262" operator="between">
      <formula>0.7</formula>
      <formula>0.89</formula>
    </cfRule>
    <cfRule type="cellIs" dxfId="840" priority="1263" operator="between">
      <formula>0</formula>
      <formula>0.69</formula>
    </cfRule>
  </conditionalFormatting>
  <conditionalFormatting sqref="CC49">
    <cfRule type="cellIs" dxfId="839" priority="1258" operator="between">
      <formula>0.9</formula>
      <formula>1</formula>
    </cfRule>
    <cfRule type="cellIs" dxfId="838" priority="1259" operator="between">
      <formula>0.7</formula>
      <formula>0.89</formula>
    </cfRule>
    <cfRule type="cellIs" dxfId="837" priority="1260" operator="between">
      <formula>0</formula>
      <formula>0.69</formula>
    </cfRule>
  </conditionalFormatting>
  <conditionalFormatting sqref="CD49">
    <cfRule type="cellIs" dxfId="836" priority="1255" operator="between">
      <formula>0.9</formula>
      <formula>1</formula>
    </cfRule>
    <cfRule type="cellIs" dxfId="835" priority="1256" operator="between">
      <formula>0.7</formula>
      <formula>0.89</formula>
    </cfRule>
    <cfRule type="cellIs" dxfId="834" priority="1257" operator="between">
      <formula>0</formula>
      <formula>0.69</formula>
    </cfRule>
  </conditionalFormatting>
  <conditionalFormatting sqref="CJ49">
    <cfRule type="cellIs" dxfId="833" priority="1252" operator="between">
      <formula>0.9</formula>
      <formula>1</formula>
    </cfRule>
    <cfRule type="cellIs" dxfId="832" priority="1253" operator="between">
      <formula>0.7</formula>
      <formula>0.89</formula>
    </cfRule>
    <cfRule type="cellIs" dxfId="831" priority="1254" operator="between">
      <formula>0</formula>
      <formula>0.69</formula>
    </cfRule>
  </conditionalFormatting>
  <conditionalFormatting sqref="CQ49">
    <cfRule type="cellIs" dxfId="830" priority="1246" operator="between">
      <formula>0.9</formula>
      <formula>1</formula>
    </cfRule>
    <cfRule type="cellIs" dxfId="829" priority="1247" operator="between">
      <formula>0.7</formula>
      <formula>0.89</formula>
    </cfRule>
    <cfRule type="cellIs" dxfId="828" priority="1248" operator="between">
      <formula>0</formula>
      <formula>0.69</formula>
    </cfRule>
  </conditionalFormatting>
  <conditionalFormatting sqref="CR49">
    <cfRule type="cellIs" dxfId="827" priority="1243" operator="between">
      <formula>0.9</formula>
      <formula>1</formula>
    </cfRule>
    <cfRule type="cellIs" dxfId="826" priority="1244" operator="between">
      <formula>0.7</formula>
      <formula>0.89</formula>
    </cfRule>
    <cfRule type="cellIs" dxfId="825" priority="1245" operator="between">
      <formula>0</formula>
      <formula>0.69</formula>
    </cfRule>
  </conditionalFormatting>
  <conditionalFormatting sqref="CC62">
    <cfRule type="cellIs" dxfId="824" priority="1216" operator="between">
      <formula>0.9</formula>
      <formula>1</formula>
    </cfRule>
    <cfRule type="cellIs" dxfId="823" priority="1217" operator="between">
      <formula>0.7</formula>
      <formula>0.89</formula>
    </cfRule>
    <cfRule type="cellIs" dxfId="822" priority="1218" operator="between">
      <formula>0</formula>
      <formula>0.69</formula>
    </cfRule>
  </conditionalFormatting>
  <conditionalFormatting sqref="CD62">
    <cfRule type="cellIs" dxfId="821" priority="1213" operator="between">
      <formula>0.9</formula>
      <formula>1</formula>
    </cfRule>
    <cfRule type="cellIs" dxfId="820" priority="1214" operator="between">
      <formula>0.7</formula>
      <formula>0.89</formula>
    </cfRule>
    <cfRule type="cellIs" dxfId="819" priority="1215" operator="between">
      <formula>0</formula>
      <formula>0.69</formula>
    </cfRule>
  </conditionalFormatting>
  <conditionalFormatting sqref="BV62">
    <cfRule type="cellIs" dxfId="818" priority="1222" operator="between">
      <formula>0.9</formula>
      <formula>1</formula>
    </cfRule>
    <cfRule type="cellIs" dxfId="817" priority="1223" operator="between">
      <formula>0.7</formula>
      <formula>0.89</formula>
    </cfRule>
    <cfRule type="cellIs" dxfId="816" priority="1224" operator="between">
      <formula>0</formula>
      <formula>0.69</formula>
    </cfRule>
  </conditionalFormatting>
  <conditionalFormatting sqref="BW62">
    <cfRule type="cellIs" dxfId="815" priority="1219" operator="between">
      <formula>0.9</formula>
      <formula>1</formula>
    </cfRule>
    <cfRule type="cellIs" dxfId="814" priority="1220" operator="between">
      <formula>0.7</formula>
      <formula>0.89</formula>
    </cfRule>
    <cfRule type="cellIs" dxfId="813" priority="1221" operator="between">
      <formula>0</formula>
      <formula>0.69</formula>
    </cfRule>
  </conditionalFormatting>
  <conditionalFormatting sqref="CJ62">
    <cfRule type="cellIs" dxfId="812" priority="1210" operator="between">
      <formula>0.9</formula>
      <formula>1</formula>
    </cfRule>
    <cfRule type="cellIs" dxfId="811" priority="1211" operator="between">
      <formula>0.7</formula>
      <formula>0.89</formula>
    </cfRule>
    <cfRule type="cellIs" dxfId="810" priority="1212" operator="between">
      <formula>0</formula>
      <formula>0.69</formula>
    </cfRule>
  </conditionalFormatting>
  <conditionalFormatting sqref="CK62">
    <cfRule type="cellIs" dxfId="809" priority="1207" operator="between">
      <formula>0.9</formula>
      <formula>1</formula>
    </cfRule>
    <cfRule type="cellIs" dxfId="808" priority="1208" operator="between">
      <formula>0.7</formula>
      <formula>0.89</formula>
    </cfRule>
    <cfRule type="cellIs" dxfId="807" priority="1209" operator="between">
      <formula>0</formula>
      <formula>0.69</formula>
    </cfRule>
  </conditionalFormatting>
  <conditionalFormatting sqref="CQ62">
    <cfRule type="cellIs" dxfId="806" priority="1204" operator="between">
      <formula>0.9</formula>
      <formula>1</formula>
    </cfRule>
    <cfRule type="cellIs" dxfId="805" priority="1205" operator="between">
      <formula>0.7</formula>
      <formula>0.89</formula>
    </cfRule>
    <cfRule type="cellIs" dxfId="804" priority="1206" operator="between">
      <formula>0</formula>
      <formula>0.69</formula>
    </cfRule>
  </conditionalFormatting>
  <conditionalFormatting sqref="CR62">
    <cfRule type="cellIs" dxfId="803" priority="1201" operator="between">
      <formula>0.9</formula>
      <formula>1</formula>
    </cfRule>
    <cfRule type="cellIs" dxfId="802" priority="1202" operator="between">
      <formula>0.7</formula>
      <formula>0.89</formula>
    </cfRule>
    <cfRule type="cellIs" dxfId="801" priority="1203" operator="between">
      <formula>0</formula>
      <formula>0.69</formula>
    </cfRule>
  </conditionalFormatting>
  <conditionalFormatting sqref="BV63">
    <cfRule type="cellIs" dxfId="800" priority="1198" operator="between">
      <formula>0.9</formula>
      <formula>1</formula>
    </cfRule>
    <cfRule type="cellIs" dxfId="799" priority="1199" operator="between">
      <formula>0.7</formula>
      <formula>0.89</formula>
    </cfRule>
    <cfRule type="cellIs" dxfId="798" priority="1200" operator="between">
      <formula>0</formula>
      <formula>0.69</formula>
    </cfRule>
  </conditionalFormatting>
  <conditionalFormatting sqref="BW63">
    <cfRule type="cellIs" dxfId="797" priority="1195" operator="between">
      <formula>0.9</formula>
      <formula>1</formula>
    </cfRule>
    <cfRule type="cellIs" dxfId="796" priority="1196" operator="between">
      <formula>0.7</formula>
      <formula>0.89</formula>
    </cfRule>
    <cfRule type="cellIs" dxfId="795" priority="1197" operator="between">
      <formula>0</formula>
      <formula>0.69</formula>
    </cfRule>
  </conditionalFormatting>
  <conditionalFormatting sqref="CC63">
    <cfRule type="cellIs" dxfId="794" priority="1192" operator="between">
      <formula>0.9</formula>
      <formula>1</formula>
    </cfRule>
    <cfRule type="cellIs" dxfId="793" priority="1193" operator="between">
      <formula>0.7</formula>
      <formula>0.89</formula>
    </cfRule>
    <cfRule type="cellIs" dxfId="792" priority="1194" operator="between">
      <formula>0</formula>
      <formula>0.69</formula>
    </cfRule>
  </conditionalFormatting>
  <conditionalFormatting sqref="CK63">
    <cfRule type="cellIs" dxfId="791" priority="1186" operator="between">
      <formula>0.9</formula>
      <formula>1</formula>
    </cfRule>
    <cfRule type="cellIs" dxfId="790" priority="1187" operator="between">
      <formula>0.7</formula>
      <formula>0.89</formula>
    </cfRule>
    <cfRule type="cellIs" dxfId="789" priority="1188" operator="between">
      <formula>0</formula>
      <formula>0.69</formula>
    </cfRule>
  </conditionalFormatting>
  <conditionalFormatting sqref="CQ63">
    <cfRule type="cellIs" dxfId="788" priority="1183" operator="between">
      <formula>0.9</formula>
      <formula>1</formula>
    </cfRule>
    <cfRule type="cellIs" dxfId="787" priority="1184" operator="between">
      <formula>0.7</formula>
      <formula>0.89</formula>
    </cfRule>
    <cfRule type="cellIs" dxfId="786" priority="1185" operator="between">
      <formula>0</formula>
      <formula>0.69</formula>
    </cfRule>
  </conditionalFormatting>
  <conditionalFormatting sqref="CR63">
    <cfRule type="cellIs" dxfId="785" priority="1180" operator="between">
      <formula>0.9</formula>
      <formula>1</formula>
    </cfRule>
    <cfRule type="cellIs" dxfId="784" priority="1181" operator="between">
      <formula>0.7</formula>
      <formula>0.89</formula>
    </cfRule>
    <cfRule type="cellIs" dxfId="783" priority="1182" operator="between">
      <formula>0</formula>
      <formula>0.69</formula>
    </cfRule>
  </conditionalFormatting>
  <conditionalFormatting sqref="CJ63">
    <cfRule type="cellIs" dxfId="782" priority="1177" operator="between">
      <formula>0.9</formula>
      <formula>1</formula>
    </cfRule>
    <cfRule type="cellIs" dxfId="781" priority="1178" operator="between">
      <formula>0.7</formula>
      <formula>0.89</formula>
    </cfRule>
    <cfRule type="cellIs" dxfId="780" priority="1179" operator="between">
      <formula>0</formula>
      <formula>0.69</formula>
    </cfRule>
  </conditionalFormatting>
  <conditionalFormatting sqref="CK44">
    <cfRule type="cellIs" dxfId="779" priority="1159" operator="between">
      <formula>0.9</formula>
      <formula>1</formula>
    </cfRule>
    <cfRule type="cellIs" dxfId="778" priority="1160" operator="between">
      <formula>0.7</formula>
      <formula>0.89</formula>
    </cfRule>
    <cfRule type="cellIs" dxfId="777" priority="1161" operator="between">
      <formula>0</formula>
      <formula>0.69</formula>
    </cfRule>
  </conditionalFormatting>
  <conditionalFormatting sqref="CQ44">
    <cfRule type="cellIs" dxfId="776" priority="1156" operator="between">
      <formula>0.9</formula>
      <formula>1</formula>
    </cfRule>
    <cfRule type="cellIs" dxfId="775" priority="1157" operator="between">
      <formula>0.7</formula>
      <formula>0.89</formula>
    </cfRule>
    <cfRule type="cellIs" dxfId="774" priority="1158" operator="between">
      <formula>0</formula>
      <formula>0.69</formula>
    </cfRule>
  </conditionalFormatting>
  <conditionalFormatting sqref="CR44">
    <cfRule type="cellIs" dxfId="773" priority="1153" operator="between">
      <formula>0.9</formula>
      <formula>1</formula>
    </cfRule>
    <cfRule type="cellIs" dxfId="772" priority="1154" operator="between">
      <formula>0.7</formula>
      <formula>0.89</formula>
    </cfRule>
    <cfRule type="cellIs" dxfId="771" priority="1155" operator="between">
      <formula>0</formula>
      <formula>0.69</formula>
    </cfRule>
  </conditionalFormatting>
  <conditionalFormatting sqref="BV45">
    <cfRule type="cellIs" dxfId="770" priority="1150" operator="between">
      <formula>0.9</formula>
      <formula>1</formula>
    </cfRule>
    <cfRule type="cellIs" dxfId="769" priority="1151" operator="between">
      <formula>0.7</formula>
      <formula>0.89</formula>
    </cfRule>
    <cfRule type="cellIs" dxfId="768" priority="1152" operator="between">
      <formula>0</formula>
      <formula>0.69</formula>
    </cfRule>
  </conditionalFormatting>
  <conditionalFormatting sqref="BW45">
    <cfRule type="cellIs" dxfId="767" priority="1147" operator="between">
      <formula>0.9</formula>
      <formula>1</formula>
    </cfRule>
    <cfRule type="cellIs" dxfId="766" priority="1148" operator="between">
      <formula>0.7</formula>
      <formula>0.89</formula>
    </cfRule>
    <cfRule type="cellIs" dxfId="765" priority="1149" operator="between">
      <formula>0</formula>
      <formula>0.69</formula>
    </cfRule>
  </conditionalFormatting>
  <conditionalFormatting sqref="CC45">
    <cfRule type="cellIs" dxfId="764" priority="1144" operator="between">
      <formula>0.9</formula>
      <formula>1</formula>
    </cfRule>
    <cfRule type="cellIs" dxfId="763" priority="1145" operator="between">
      <formula>0.7</formula>
      <formula>0.89</formula>
    </cfRule>
    <cfRule type="cellIs" dxfId="762" priority="1146" operator="between">
      <formula>0</formula>
      <formula>0.69</formula>
    </cfRule>
  </conditionalFormatting>
  <conditionalFormatting sqref="CD45">
    <cfRule type="cellIs" dxfId="761" priority="1141" operator="between">
      <formula>0.9</formula>
      <formula>1</formula>
    </cfRule>
    <cfRule type="cellIs" dxfId="760" priority="1142" operator="between">
      <formula>0.7</formula>
      <formula>0.89</formula>
    </cfRule>
    <cfRule type="cellIs" dxfId="759" priority="1143" operator="between">
      <formula>0</formula>
      <formula>0.69</formula>
    </cfRule>
  </conditionalFormatting>
  <conditionalFormatting sqref="CJ45">
    <cfRule type="cellIs" dxfId="758" priority="1138" operator="between">
      <formula>0.9</formula>
      <formula>1</formula>
    </cfRule>
    <cfRule type="cellIs" dxfId="757" priority="1139" operator="between">
      <formula>0.7</formula>
      <formula>0.89</formula>
    </cfRule>
    <cfRule type="cellIs" dxfId="756" priority="1140" operator="between">
      <formula>0</formula>
      <formula>0.69</formula>
    </cfRule>
  </conditionalFormatting>
  <conditionalFormatting sqref="CK45">
    <cfRule type="cellIs" dxfId="755" priority="1135" operator="between">
      <formula>0.9</formula>
      <formula>1</formula>
    </cfRule>
    <cfRule type="cellIs" dxfId="754" priority="1136" operator="between">
      <formula>0.7</formula>
      <formula>0.89</formula>
    </cfRule>
    <cfRule type="cellIs" dxfId="753" priority="1137" operator="between">
      <formula>0</formula>
      <formula>0.69</formula>
    </cfRule>
  </conditionalFormatting>
  <conditionalFormatting sqref="CQ45">
    <cfRule type="cellIs" dxfId="752" priority="1132" operator="between">
      <formula>0.9</formula>
      <formula>1</formula>
    </cfRule>
    <cfRule type="cellIs" dxfId="751" priority="1133" operator="between">
      <formula>0.7</formula>
      <formula>0.89</formula>
    </cfRule>
    <cfRule type="cellIs" dxfId="750" priority="1134" operator="between">
      <formula>0</formula>
      <formula>0.69</formula>
    </cfRule>
  </conditionalFormatting>
  <conditionalFormatting sqref="CR45">
    <cfRule type="cellIs" dxfId="749" priority="1129" operator="between">
      <formula>0.9</formula>
      <formula>1</formula>
    </cfRule>
    <cfRule type="cellIs" dxfId="748" priority="1130" operator="between">
      <formula>0.7</formula>
      <formula>0.89</formula>
    </cfRule>
    <cfRule type="cellIs" dxfId="747" priority="1131" operator="between">
      <formula>0</formula>
      <formula>0.69</formula>
    </cfRule>
  </conditionalFormatting>
  <conditionalFormatting sqref="BV46">
    <cfRule type="cellIs" dxfId="746" priority="1126" operator="between">
      <formula>0.9</formula>
      <formula>1</formula>
    </cfRule>
    <cfRule type="cellIs" dxfId="745" priority="1127" operator="between">
      <formula>0.7</formula>
      <formula>0.89</formula>
    </cfRule>
    <cfRule type="cellIs" dxfId="744" priority="1128" operator="between">
      <formula>0</formula>
      <formula>0.69</formula>
    </cfRule>
  </conditionalFormatting>
  <conditionalFormatting sqref="BW46">
    <cfRule type="cellIs" dxfId="743" priority="1123" operator="between">
      <formula>0.9</formula>
      <formula>1</formula>
    </cfRule>
    <cfRule type="cellIs" dxfId="742" priority="1124" operator="between">
      <formula>0.7</formula>
      <formula>0.89</formula>
    </cfRule>
    <cfRule type="cellIs" dxfId="741" priority="1125" operator="between">
      <formula>0</formula>
      <formula>0.69</formula>
    </cfRule>
  </conditionalFormatting>
  <conditionalFormatting sqref="CC46">
    <cfRule type="cellIs" dxfId="740" priority="1120" operator="between">
      <formula>0.9</formula>
      <formula>1</formula>
    </cfRule>
    <cfRule type="cellIs" dxfId="739" priority="1121" operator="between">
      <formula>0.7</formula>
      <formula>0.89</formula>
    </cfRule>
    <cfRule type="cellIs" dxfId="738" priority="1122" operator="between">
      <formula>0</formula>
      <formula>0.69</formula>
    </cfRule>
  </conditionalFormatting>
  <conditionalFormatting sqref="CD46">
    <cfRule type="cellIs" dxfId="737" priority="1117" operator="between">
      <formula>0.9</formula>
      <formula>1</formula>
    </cfRule>
    <cfRule type="cellIs" dxfId="736" priority="1118" operator="between">
      <formula>0.7</formula>
      <formula>0.89</formula>
    </cfRule>
    <cfRule type="cellIs" dxfId="735" priority="1119" operator="between">
      <formula>0</formula>
      <formula>0.69</formula>
    </cfRule>
  </conditionalFormatting>
  <conditionalFormatting sqref="CJ46">
    <cfRule type="cellIs" dxfId="734" priority="1114" operator="between">
      <formula>0.9</formula>
      <formula>1</formula>
    </cfRule>
    <cfRule type="cellIs" dxfId="733" priority="1115" operator="between">
      <formula>0.7</formula>
      <formula>0.89</formula>
    </cfRule>
    <cfRule type="cellIs" dxfId="732" priority="1116" operator="between">
      <formula>0</formula>
      <formula>0.69</formula>
    </cfRule>
  </conditionalFormatting>
  <conditionalFormatting sqref="CK46">
    <cfRule type="cellIs" dxfId="731" priority="1111" operator="between">
      <formula>0.9</formula>
      <formula>1</formula>
    </cfRule>
    <cfRule type="cellIs" dxfId="730" priority="1112" operator="between">
      <formula>0.7</formula>
      <formula>0.89</formula>
    </cfRule>
    <cfRule type="cellIs" dxfId="729" priority="1113" operator="between">
      <formula>0</formula>
      <formula>0.69</formula>
    </cfRule>
  </conditionalFormatting>
  <conditionalFormatting sqref="CQ46">
    <cfRule type="cellIs" dxfId="728" priority="1108" operator="between">
      <formula>0.9</formula>
      <formula>1</formula>
    </cfRule>
    <cfRule type="cellIs" dxfId="727" priority="1109" operator="between">
      <formula>0.7</formula>
      <formula>0.89</formula>
    </cfRule>
    <cfRule type="cellIs" dxfId="726" priority="1110" operator="between">
      <formula>0</formula>
      <formula>0.69</formula>
    </cfRule>
  </conditionalFormatting>
  <conditionalFormatting sqref="CR46">
    <cfRule type="cellIs" dxfId="725" priority="1105" operator="between">
      <formula>0.9</formula>
      <formula>1</formula>
    </cfRule>
    <cfRule type="cellIs" dxfId="724" priority="1106" operator="between">
      <formula>0.7</formula>
      <formula>0.89</formula>
    </cfRule>
    <cfRule type="cellIs" dxfId="723" priority="1107" operator="between">
      <formula>0</formula>
      <formula>0.69</formula>
    </cfRule>
  </conditionalFormatting>
  <conditionalFormatting sqref="CQ47">
    <cfRule type="cellIs" dxfId="722" priority="1084" operator="between">
      <formula>0.9</formula>
      <formula>1</formula>
    </cfRule>
    <cfRule type="cellIs" dxfId="721" priority="1085" operator="between">
      <formula>0.7</formula>
      <formula>0.89</formula>
    </cfRule>
    <cfRule type="cellIs" dxfId="720" priority="1086" operator="between">
      <formula>0</formula>
      <formula>0.69</formula>
    </cfRule>
  </conditionalFormatting>
  <conditionalFormatting sqref="CR47">
    <cfRule type="cellIs" dxfId="719" priority="1081" operator="between">
      <formula>0.9</formula>
      <formula>1</formula>
    </cfRule>
    <cfRule type="cellIs" dxfId="718" priority="1082" operator="between">
      <formula>0.7</formula>
      <formula>0.89</formula>
    </cfRule>
    <cfRule type="cellIs" dxfId="717" priority="1083" operator="between">
      <formula>0</formula>
      <formula>0.69</formula>
    </cfRule>
  </conditionalFormatting>
  <conditionalFormatting sqref="BV48">
    <cfRule type="cellIs" dxfId="716" priority="1078" operator="between">
      <formula>0.9</formula>
      <formula>1</formula>
    </cfRule>
    <cfRule type="cellIs" dxfId="715" priority="1079" operator="between">
      <formula>0.7</formula>
      <formula>0.89</formula>
    </cfRule>
    <cfRule type="cellIs" dxfId="714" priority="1080" operator="between">
      <formula>0</formula>
      <formula>0.69</formula>
    </cfRule>
  </conditionalFormatting>
  <conditionalFormatting sqref="BW48">
    <cfRule type="cellIs" dxfId="713" priority="1075" operator="between">
      <formula>0.9</formula>
      <formula>1</formula>
    </cfRule>
    <cfRule type="cellIs" dxfId="712" priority="1076" operator="between">
      <formula>0.7</formula>
      <formula>0.89</formula>
    </cfRule>
    <cfRule type="cellIs" dxfId="711" priority="1077" operator="between">
      <formula>0</formula>
      <formula>0.69</formula>
    </cfRule>
  </conditionalFormatting>
  <conditionalFormatting sqref="CC48">
    <cfRule type="cellIs" dxfId="710" priority="1072" operator="between">
      <formula>0.9</formula>
      <formula>1</formula>
    </cfRule>
    <cfRule type="cellIs" dxfId="709" priority="1073" operator="between">
      <formula>0.7</formula>
      <formula>0.89</formula>
    </cfRule>
    <cfRule type="cellIs" dxfId="708" priority="1074" operator="between">
      <formula>0</formula>
      <formula>0.69</formula>
    </cfRule>
  </conditionalFormatting>
  <conditionalFormatting sqref="CD48">
    <cfRule type="cellIs" dxfId="707" priority="1069" operator="between">
      <formula>0.9</formula>
      <formula>1</formula>
    </cfRule>
    <cfRule type="cellIs" dxfId="706" priority="1070" operator="between">
      <formula>0.7</formula>
      <formula>0.89</formula>
    </cfRule>
    <cfRule type="cellIs" dxfId="705" priority="1071" operator="between">
      <formula>0</formula>
      <formula>0.69</formula>
    </cfRule>
  </conditionalFormatting>
  <conditionalFormatting sqref="CJ48">
    <cfRule type="cellIs" dxfId="704" priority="1066" operator="between">
      <formula>0.9</formula>
      <formula>1</formula>
    </cfRule>
    <cfRule type="cellIs" dxfId="703" priority="1067" operator="between">
      <formula>0.7</formula>
      <formula>0.89</formula>
    </cfRule>
    <cfRule type="cellIs" dxfId="702" priority="1068" operator="between">
      <formula>0</formula>
      <formula>0.69</formula>
    </cfRule>
  </conditionalFormatting>
  <conditionalFormatting sqref="CK48">
    <cfRule type="cellIs" dxfId="701" priority="1063" operator="between">
      <formula>0.9</formula>
      <formula>1</formula>
    </cfRule>
    <cfRule type="cellIs" dxfId="700" priority="1064" operator="between">
      <formula>0.7</formula>
      <formula>0.89</formula>
    </cfRule>
    <cfRule type="cellIs" dxfId="699" priority="1065" operator="between">
      <formula>0</formula>
      <formula>0.69</formula>
    </cfRule>
  </conditionalFormatting>
  <conditionalFormatting sqref="CQ48">
    <cfRule type="cellIs" dxfId="698" priority="1060" operator="between">
      <formula>0.9</formula>
      <formula>1</formula>
    </cfRule>
    <cfRule type="cellIs" dxfId="697" priority="1061" operator="between">
      <formula>0.7</formula>
      <formula>0.89</formula>
    </cfRule>
    <cfRule type="cellIs" dxfId="696" priority="1062" operator="between">
      <formula>0</formula>
      <formula>0.69</formula>
    </cfRule>
  </conditionalFormatting>
  <conditionalFormatting sqref="CR48">
    <cfRule type="cellIs" dxfId="695" priority="1057" operator="between">
      <formula>0.9</formula>
      <formula>1</formula>
    </cfRule>
    <cfRule type="cellIs" dxfId="694" priority="1058" operator="between">
      <formula>0.7</formula>
      <formula>0.89</formula>
    </cfRule>
    <cfRule type="cellIs" dxfId="693" priority="1059" operator="between">
      <formula>0</formula>
      <formula>0.69</formula>
    </cfRule>
  </conditionalFormatting>
  <conditionalFormatting sqref="BW36">
    <cfRule type="cellIs" dxfId="692" priority="1054" operator="between">
      <formula>0.9</formula>
      <formula>1</formula>
    </cfRule>
    <cfRule type="cellIs" dxfId="691" priority="1055" operator="between">
      <formula>0.7</formula>
      <formula>0.89</formula>
    </cfRule>
    <cfRule type="cellIs" dxfId="690" priority="1056" operator="between">
      <formula>0</formula>
      <formula>0.69</formula>
    </cfRule>
  </conditionalFormatting>
  <conditionalFormatting sqref="CC36">
    <cfRule type="cellIs" dxfId="689" priority="1051" operator="between">
      <formula>0.9</formula>
      <formula>1</formula>
    </cfRule>
    <cfRule type="cellIs" dxfId="688" priority="1052" operator="between">
      <formula>0.7</formula>
      <formula>0.89</formula>
    </cfRule>
    <cfRule type="cellIs" dxfId="687" priority="1053" operator="between">
      <formula>0</formula>
      <formula>0.69</formula>
    </cfRule>
  </conditionalFormatting>
  <conditionalFormatting sqref="CD36">
    <cfRule type="cellIs" dxfId="686" priority="1048" operator="between">
      <formula>0.9</formula>
      <formula>1</formula>
    </cfRule>
    <cfRule type="cellIs" dxfId="685" priority="1049" operator="between">
      <formula>0.7</formula>
      <formula>0.89</formula>
    </cfRule>
    <cfRule type="cellIs" dxfId="684" priority="1050" operator="between">
      <formula>0</formula>
      <formula>0.69</formula>
    </cfRule>
  </conditionalFormatting>
  <conditionalFormatting sqref="CJ36">
    <cfRule type="cellIs" dxfId="683" priority="1045" operator="between">
      <formula>0.9</formula>
      <formula>1</formula>
    </cfRule>
    <cfRule type="cellIs" dxfId="682" priority="1046" operator="between">
      <formula>0.7</formula>
      <formula>0.89</formula>
    </cfRule>
    <cfRule type="cellIs" dxfId="681" priority="1047" operator="between">
      <formula>0</formula>
      <formula>0.69</formula>
    </cfRule>
  </conditionalFormatting>
  <conditionalFormatting sqref="CK36">
    <cfRule type="cellIs" dxfId="680" priority="1042" operator="between">
      <formula>0.9</formula>
      <formula>1</formula>
    </cfRule>
    <cfRule type="cellIs" dxfId="679" priority="1043" operator="between">
      <formula>0.7</formula>
      <formula>0.89</formula>
    </cfRule>
    <cfRule type="cellIs" dxfId="678" priority="1044" operator="between">
      <formula>0</formula>
      <formula>0.69</formula>
    </cfRule>
  </conditionalFormatting>
  <conditionalFormatting sqref="CQ36">
    <cfRule type="cellIs" dxfId="677" priority="1039" operator="between">
      <formula>0.9</formula>
      <formula>1</formula>
    </cfRule>
    <cfRule type="cellIs" dxfId="676" priority="1040" operator="between">
      <formula>0.7</formula>
      <formula>0.89</formula>
    </cfRule>
    <cfRule type="cellIs" dxfId="675" priority="1041" operator="between">
      <formula>0</formula>
      <formula>0.69</formula>
    </cfRule>
  </conditionalFormatting>
  <conditionalFormatting sqref="CR36">
    <cfRule type="cellIs" dxfId="674" priority="1036" operator="between">
      <formula>0.9</formula>
      <formula>1</formula>
    </cfRule>
    <cfRule type="cellIs" dxfId="673" priority="1037" operator="between">
      <formula>0.7</formula>
      <formula>0.89</formula>
    </cfRule>
    <cfRule type="cellIs" dxfId="672" priority="1038" operator="between">
      <formula>0</formula>
      <formula>0.69</formula>
    </cfRule>
  </conditionalFormatting>
  <conditionalFormatting sqref="CJ64">
    <cfRule type="cellIs" dxfId="671" priority="1021" operator="between">
      <formula>0.9</formula>
      <formula>1</formula>
    </cfRule>
    <cfRule type="cellIs" dxfId="670" priority="1022" operator="between">
      <formula>0.7</formula>
      <formula>0.89</formula>
    </cfRule>
    <cfRule type="cellIs" dxfId="669" priority="1023" operator="between">
      <formula>0</formula>
      <formula>0.69</formula>
    </cfRule>
  </conditionalFormatting>
  <conditionalFormatting sqref="CK64">
    <cfRule type="cellIs" dxfId="668" priority="1018" operator="between">
      <formula>0.9</formula>
      <formula>1</formula>
    </cfRule>
    <cfRule type="cellIs" dxfId="667" priority="1019" operator="between">
      <formula>0.7</formula>
      <formula>0.89</formula>
    </cfRule>
    <cfRule type="cellIs" dxfId="666" priority="1020" operator="between">
      <formula>0</formula>
      <formula>0.69</formula>
    </cfRule>
  </conditionalFormatting>
  <conditionalFormatting sqref="CQ64">
    <cfRule type="cellIs" dxfId="665" priority="1015" operator="between">
      <formula>0.9</formula>
      <formula>1</formula>
    </cfRule>
    <cfRule type="cellIs" dxfId="664" priority="1016" operator="between">
      <formula>0.7</formula>
      <formula>0.89</formula>
    </cfRule>
    <cfRule type="cellIs" dxfId="663" priority="1017" operator="between">
      <formula>0</formula>
      <formula>0.69</formula>
    </cfRule>
  </conditionalFormatting>
  <conditionalFormatting sqref="CR64">
    <cfRule type="cellIs" dxfId="662" priority="1012" operator="between">
      <formula>0.9</formula>
      <formula>1</formula>
    </cfRule>
    <cfRule type="cellIs" dxfId="661" priority="1013" operator="between">
      <formula>0.7</formula>
      <formula>0.89</formula>
    </cfRule>
    <cfRule type="cellIs" dxfId="660" priority="1014" operator="between">
      <formula>0</formula>
      <formula>0.69</formula>
    </cfRule>
  </conditionalFormatting>
  <conditionalFormatting sqref="BV70">
    <cfRule type="cellIs" dxfId="659" priority="985" operator="between">
      <formula>0.9</formula>
      <formula>1</formula>
    </cfRule>
    <cfRule type="cellIs" dxfId="658" priority="986" operator="between">
      <formula>0.7</formula>
      <formula>0.89</formula>
    </cfRule>
    <cfRule type="cellIs" dxfId="657" priority="987" operator="between">
      <formula>0</formula>
      <formula>0.69</formula>
    </cfRule>
  </conditionalFormatting>
  <conditionalFormatting sqref="BW70">
    <cfRule type="cellIs" dxfId="656" priority="982" operator="between">
      <formula>0.9</formula>
      <formula>1</formula>
    </cfRule>
    <cfRule type="cellIs" dxfId="655" priority="983" operator="between">
      <formula>0.7</formula>
      <formula>0.89</formula>
    </cfRule>
    <cfRule type="cellIs" dxfId="654" priority="984" operator="between">
      <formula>0</formula>
      <formula>0.69</formula>
    </cfRule>
  </conditionalFormatting>
  <conditionalFormatting sqref="CC70">
    <cfRule type="cellIs" dxfId="653" priority="979" operator="between">
      <formula>0.9</formula>
      <formula>1</formula>
    </cfRule>
    <cfRule type="cellIs" dxfId="652" priority="980" operator="between">
      <formula>0.7</formula>
      <formula>0.89</formula>
    </cfRule>
    <cfRule type="cellIs" dxfId="651" priority="981" operator="between">
      <formula>0</formula>
      <formula>0.69</formula>
    </cfRule>
  </conditionalFormatting>
  <conditionalFormatting sqref="CD70">
    <cfRule type="cellIs" dxfId="650" priority="976" operator="between">
      <formula>0.9</formula>
      <formula>1</formula>
    </cfRule>
    <cfRule type="cellIs" dxfId="649" priority="977" operator="between">
      <formula>0.7</formula>
      <formula>0.89</formula>
    </cfRule>
    <cfRule type="cellIs" dxfId="648" priority="978" operator="between">
      <formula>0</formula>
      <formula>0.69</formula>
    </cfRule>
  </conditionalFormatting>
  <conditionalFormatting sqref="CJ70">
    <cfRule type="cellIs" dxfId="647" priority="973" operator="between">
      <formula>0.9</formula>
      <formula>1</formula>
    </cfRule>
    <cfRule type="cellIs" dxfId="646" priority="974" operator="between">
      <formula>0.7</formula>
      <formula>0.89</formula>
    </cfRule>
    <cfRule type="cellIs" dxfId="645" priority="975" operator="between">
      <formula>0</formula>
      <formula>0.69</formula>
    </cfRule>
  </conditionalFormatting>
  <conditionalFormatting sqref="CK70">
    <cfRule type="cellIs" dxfId="644" priority="970" operator="between">
      <formula>0.9</formula>
      <formula>1</formula>
    </cfRule>
    <cfRule type="cellIs" dxfId="643" priority="971" operator="between">
      <formula>0.7</formula>
      <formula>0.89</formula>
    </cfRule>
    <cfRule type="cellIs" dxfId="642" priority="972" operator="between">
      <formula>0</formula>
      <formula>0.69</formula>
    </cfRule>
  </conditionalFormatting>
  <conditionalFormatting sqref="CQ70">
    <cfRule type="cellIs" dxfId="641" priority="967" operator="between">
      <formula>0.9</formula>
      <formula>1</formula>
    </cfRule>
    <cfRule type="cellIs" dxfId="640" priority="968" operator="between">
      <formula>0.7</formula>
      <formula>0.89</formula>
    </cfRule>
    <cfRule type="cellIs" dxfId="639" priority="969" operator="between">
      <formula>0</formula>
      <formula>0.69</formula>
    </cfRule>
  </conditionalFormatting>
  <conditionalFormatting sqref="CR70">
    <cfRule type="cellIs" dxfId="638" priority="964" operator="between">
      <formula>0.9</formula>
      <formula>1</formula>
    </cfRule>
    <cfRule type="cellIs" dxfId="637" priority="965" operator="between">
      <formula>0.7</formula>
      <formula>0.89</formula>
    </cfRule>
    <cfRule type="cellIs" dxfId="636" priority="966" operator="between">
      <formula>0</formula>
      <formula>0.69</formula>
    </cfRule>
  </conditionalFormatting>
  <conditionalFormatting sqref="BV71">
    <cfRule type="cellIs" dxfId="635" priority="961" operator="between">
      <formula>0.9</formula>
      <formula>1</formula>
    </cfRule>
    <cfRule type="cellIs" dxfId="634" priority="962" operator="between">
      <formula>0.7</formula>
      <formula>0.89</formula>
    </cfRule>
    <cfRule type="cellIs" dxfId="633" priority="963" operator="between">
      <formula>0</formula>
      <formula>0.69</formula>
    </cfRule>
  </conditionalFormatting>
  <conditionalFormatting sqref="BW71">
    <cfRule type="cellIs" dxfId="632" priority="958" operator="between">
      <formula>0.9</formula>
      <formula>1</formula>
    </cfRule>
    <cfRule type="cellIs" dxfId="631" priority="959" operator="between">
      <formula>0.7</formula>
      <formula>0.89</formula>
    </cfRule>
    <cfRule type="cellIs" dxfId="630" priority="960" operator="between">
      <formula>0</formula>
      <formula>0.69</formula>
    </cfRule>
  </conditionalFormatting>
  <conditionalFormatting sqref="CC71">
    <cfRule type="cellIs" dxfId="629" priority="955" operator="between">
      <formula>0.9</formula>
      <formula>1</formula>
    </cfRule>
    <cfRule type="cellIs" dxfId="628" priority="956" operator="between">
      <formula>0.7</formula>
      <formula>0.89</formula>
    </cfRule>
    <cfRule type="cellIs" dxfId="627" priority="957" operator="between">
      <formula>0</formula>
      <formula>0.69</formula>
    </cfRule>
  </conditionalFormatting>
  <conditionalFormatting sqref="CD71">
    <cfRule type="cellIs" dxfId="626" priority="952" operator="between">
      <formula>0.9</formula>
      <formula>1</formula>
    </cfRule>
    <cfRule type="cellIs" dxfId="625" priority="953" operator="between">
      <formula>0.7</formula>
      <formula>0.89</formula>
    </cfRule>
    <cfRule type="cellIs" dxfId="624" priority="954" operator="between">
      <formula>0</formula>
      <formula>0.69</formula>
    </cfRule>
  </conditionalFormatting>
  <conditionalFormatting sqref="CJ71">
    <cfRule type="cellIs" dxfId="623" priority="949" operator="between">
      <formula>0.9</formula>
      <formula>1</formula>
    </cfRule>
    <cfRule type="cellIs" dxfId="622" priority="950" operator="between">
      <formula>0.7</formula>
      <formula>0.89</formula>
    </cfRule>
    <cfRule type="cellIs" dxfId="621" priority="951" operator="between">
      <formula>0</formula>
      <formula>0.69</formula>
    </cfRule>
  </conditionalFormatting>
  <conditionalFormatting sqref="CK71">
    <cfRule type="cellIs" dxfId="620" priority="946" operator="between">
      <formula>0.9</formula>
      <formula>1</formula>
    </cfRule>
    <cfRule type="cellIs" dxfId="619" priority="947" operator="between">
      <formula>0.7</formula>
      <formula>0.89</formula>
    </cfRule>
    <cfRule type="cellIs" dxfId="618" priority="948" operator="between">
      <formula>0</formula>
      <formula>0.69</formula>
    </cfRule>
  </conditionalFormatting>
  <conditionalFormatting sqref="CQ71">
    <cfRule type="cellIs" dxfId="617" priority="943" operator="between">
      <formula>0.9</formula>
      <formula>1</formula>
    </cfRule>
    <cfRule type="cellIs" dxfId="616" priority="944" operator="between">
      <formula>0.7</formula>
      <formula>0.89</formula>
    </cfRule>
    <cfRule type="cellIs" dxfId="615" priority="945" operator="between">
      <formula>0</formula>
      <formula>0.69</formula>
    </cfRule>
  </conditionalFormatting>
  <conditionalFormatting sqref="CR71">
    <cfRule type="cellIs" dxfId="614" priority="940" operator="between">
      <formula>0.9</formula>
      <formula>1</formula>
    </cfRule>
    <cfRule type="cellIs" dxfId="613" priority="941" operator="between">
      <formula>0.7</formula>
      <formula>0.89</formula>
    </cfRule>
    <cfRule type="cellIs" dxfId="612" priority="942" operator="between">
      <formula>0</formula>
      <formula>0.69</formula>
    </cfRule>
  </conditionalFormatting>
  <conditionalFormatting sqref="BV72">
    <cfRule type="cellIs" dxfId="611" priority="937" operator="between">
      <formula>0.9</formula>
      <formula>1</formula>
    </cfRule>
    <cfRule type="cellIs" dxfId="610" priority="938" operator="between">
      <formula>0.7</formula>
      <formula>0.89</formula>
    </cfRule>
    <cfRule type="cellIs" dxfId="609" priority="939" operator="between">
      <formula>0</formula>
      <formula>0.69</formula>
    </cfRule>
  </conditionalFormatting>
  <conditionalFormatting sqref="BW72">
    <cfRule type="cellIs" dxfId="608" priority="934" operator="between">
      <formula>0.9</formula>
      <formula>1</formula>
    </cfRule>
    <cfRule type="cellIs" dxfId="607" priority="935" operator="between">
      <formula>0.7</formula>
      <formula>0.89</formula>
    </cfRule>
    <cfRule type="cellIs" dxfId="606" priority="936" operator="between">
      <formula>0</formula>
      <formula>0.69</formula>
    </cfRule>
  </conditionalFormatting>
  <conditionalFormatting sqref="CC72">
    <cfRule type="cellIs" dxfId="605" priority="931" operator="between">
      <formula>0.9</formula>
      <formula>1</formula>
    </cfRule>
    <cfRule type="cellIs" dxfId="604" priority="932" operator="between">
      <formula>0.7</formula>
      <formula>0.89</formula>
    </cfRule>
    <cfRule type="cellIs" dxfId="603" priority="933" operator="between">
      <formula>0</formula>
      <formula>0.69</formula>
    </cfRule>
  </conditionalFormatting>
  <conditionalFormatting sqref="CD72">
    <cfRule type="cellIs" dxfId="602" priority="928" operator="between">
      <formula>0.9</formula>
      <formula>1</formula>
    </cfRule>
    <cfRule type="cellIs" dxfId="601" priority="929" operator="between">
      <formula>0.7</formula>
      <formula>0.89</formula>
    </cfRule>
    <cfRule type="cellIs" dxfId="600" priority="930" operator="between">
      <formula>0</formula>
      <formula>0.69</formula>
    </cfRule>
  </conditionalFormatting>
  <conditionalFormatting sqref="CJ72">
    <cfRule type="cellIs" dxfId="599" priority="925" operator="between">
      <formula>0.9</formula>
      <formula>1</formula>
    </cfRule>
    <cfRule type="cellIs" dxfId="598" priority="926" operator="between">
      <formula>0.7</formula>
      <formula>0.89</formula>
    </cfRule>
    <cfRule type="cellIs" dxfId="597" priority="927" operator="between">
      <formula>0</formula>
      <formula>0.69</formula>
    </cfRule>
  </conditionalFormatting>
  <conditionalFormatting sqref="CK72">
    <cfRule type="cellIs" dxfId="596" priority="922" operator="between">
      <formula>0.9</formula>
      <formula>1</formula>
    </cfRule>
    <cfRule type="cellIs" dxfId="595" priority="923" operator="between">
      <formula>0.7</formula>
      <formula>0.89</formula>
    </cfRule>
    <cfRule type="cellIs" dxfId="594" priority="924" operator="between">
      <formula>0</formula>
      <formula>0.69</formula>
    </cfRule>
  </conditionalFormatting>
  <conditionalFormatting sqref="CQ72">
    <cfRule type="cellIs" dxfId="593" priority="919" operator="between">
      <formula>0.9</formula>
      <formula>1</formula>
    </cfRule>
    <cfRule type="cellIs" dxfId="592" priority="920" operator="between">
      <formula>0.7</formula>
      <formula>0.89</formula>
    </cfRule>
    <cfRule type="cellIs" dxfId="591" priority="921" operator="between">
      <formula>0</formula>
      <formula>0.69</formula>
    </cfRule>
  </conditionalFormatting>
  <conditionalFormatting sqref="CR72">
    <cfRule type="cellIs" dxfId="590" priority="916" operator="between">
      <formula>0.9</formula>
      <formula>1</formula>
    </cfRule>
    <cfRule type="cellIs" dxfId="589" priority="917" operator="between">
      <formula>0.7</formula>
      <formula>0.89</formula>
    </cfRule>
    <cfRule type="cellIs" dxfId="588" priority="918" operator="between">
      <formula>0</formula>
      <formula>0.69</formula>
    </cfRule>
  </conditionalFormatting>
  <conditionalFormatting sqref="BW73">
    <cfRule type="cellIs" dxfId="587" priority="913" operator="between">
      <formula>0.9</formula>
      <formula>1</formula>
    </cfRule>
    <cfRule type="cellIs" dxfId="586" priority="914" operator="between">
      <formula>0.7</formula>
      <formula>0.89</formula>
    </cfRule>
    <cfRule type="cellIs" dxfId="585" priority="915" operator="between">
      <formula>0</formula>
      <formula>0.69</formula>
    </cfRule>
  </conditionalFormatting>
  <conditionalFormatting sqref="CD73">
    <cfRule type="cellIs" dxfId="584" priority="910" operator="between">
      <formula>0.9</formula>
      <formula>1</formula>
    </cfRule>
    <cfRule type="cellIs" dxfId="583" priority="911" operator="between">
      <formula>0.7</formula>
      <formula>0.89</formula>
    </cfRule>
    <cfRule type="cellIs" dxfId="582" priority="912" operator="between">
      <formula>0</formula>
      <formula>0.69</formula>
    </cfRule>
  </conditionalFormatting>
  <conditionalFormatting sqref="CK73">
    <cfRule type="cellIs" dxfId="581" priority="907" operator="between">
      <formula>0.9</formula>
      <formula>1</formula>
    </cfRule>
    <cfRule type="cellIs" dxfId="580" priority="908" operator="between">
      <formula>0.7</formula>
      <formula>0.89</formula>
    </cfRule>
    <cfRule type="cellIs" dxfId="579" priority="909" operator="between">
      <formula>0</formula>
      <formula>0.69</formula>
    </cfRule>
  </conditionalFormatting>
  <conditionalFormatting sqref="CR73">
    <cfRule type="cellIs" dxfId="578" priority="904" operator="between">
      <formula>0.9</formula>
      <formula>1</formula>
    </cfRule>
    <cfRule type="cellIs" dxfId="577" priority="905" operator="between">
      <formula>0.7</formula>
      <formula>0.89</formula>
    </cfRule>
    <cfRule type="cellIs" dxfId="576" priority="906" operator="between">
      <formula>0</formula>
      <formula>0.69</formula>
    </cfRule>
  </conditionalFormatting>
  <conditionalFormatting sqref="BV77:BW77">
    <cfRule type="cellIs" dxfId="575" priority="877" operator="between">
      <formula>0.9</formula>
      <formula>1</formula>
    </cfRule>
    <cfRule type="cellIs" dxfId="574" priority="878" operator="between">
      <formula>0.7</formula>
      <formula>0.89</formula>
    </cfRule>
    <cfRule type="cellIs" dxfId="573" priority="879" operator="between">
      <formula>0</formula>
      <formula>0.69</formula>
    </cfRule>
  </conditionalFormatting>
  <conditionalFormatting sqref="CC78">
    <cfRule type="cellIs" dxfId="572" priority="781" operator="between">
      <formula>0.9</formula>
      <formula>1</formula>
    </cfRule>
    <cfRule type="cellIs" dxfId="571" priority="782" operator="between">
      <formula>0.7</formula>
      <formula>0.89</formula>
    </cfRule>
    <cfRule type="cellIs" dxfId="570" priority="783" operator="between">
      <formula>0</formula>
      <formula>0.69</formula>
    </cfRule>
  </conditionalFormatting>
  <conditionalFormatting sqref="CD78">
    <cfRule type="cellIs" dxfId="569" priority="778" operator="between">
      <formula>0.9</formula>
      <formula>1</formula>
    </cfRule>
    <cfRule type="cellIs" dxfId="568" priority="779" operator="between">
      <formula>0.7</formula>
      <formula>0.89</formula>
    </cfRule>
    <cfRule type="cellIs" dxfId="567" priority="780" operator="between">
      <formula>0</formula>
      <formula>0.69</formula>
    </cfRule>
  </conditionalFormatting>
  <conditionalFormatting sqref="CJ78">
    <cfRule type="cellIs" dxfId="566" priority="775" operator="between">
      <formula>0.9</formula>
      <formula>1</formula>
    </cfRule>
    <cfRule type="cellIs" dxfId="565" priority="776" operator="between">
      <formula>0.7</formula>
      <formula>0.89</formula>
    </cfRule>
    <cfRule type="cellIs" dxfId="564" priority="777" operator="between">
      <formula>0</formula>
      <formula>0.69</formula>
    </cfRule>
  </conditionalFormatting>
  <conditionalFormatting sqref="CK78">
    <cfRule type="cellIs" dxfId="563" priority="772" operator="between">
      <formula>0.9</formula>
      <formula>1</formula>
    </cfRule>
    <cfRule type="cellIs" dxfId="562" priority="773" operator="between">
      <formula>0.7</formula>
      <formula>0.89</formula>
    </cfRule>
    <cfRule type="cellIs" dxfId="561" priority="774" operator="between">
      <formula>0</formula>
      <formula>0.69</formula>
    </cfRule>
  </conditionalFormatting>
  <conditionalFormatting sqref="CQ78">
    <cfRule type="cellIs" dxfId="560" priority="769" operator="between">
      <formula>0.9</formula>
      <formula>1</formula>
    </cfRule>
    <cfRule type="cellIs" dxfId="559" priority="770" operator="between">
      <formula>0.7</formula>
      <formula>0.89</formula>
    </cfRule>
    <cfRule type="cellIs" dxfId="558" priority="771" operator="between">
      <formula>0</formula>
      <formula>0.69</formula>
    </cfRule>
  </conditionalFormatting>
  <conditionalFormatting sqref="CR78">
    <cfRule type="cellIs" dxfId="557" priority="766" operator="between">
      <formula>0.9</formula>
      <formula>1</formula>
    </cfRule>
    <cfRule type="cellIs" dxfId="556" priority="767" operator="between">
      <formula>0.7</formula>
      <formula>0.89</formula>
    </cfRule>
    <cfRule type="cellIs" dxfId="555" priority="768" operator="between">
      <formula>0</formula>
      <formula>0.69</formula>
    </cfRule>
  </conditionalFormatting>
  <conditionalFormatting sqref="BV8">
    <cfRule type="cellIs" dxfId="554" priority="763" operator="between">
      <formula>0.9</formula>
      <formula>1</formula>
    </cfRule>
    <cfRule type="cellIs" dxfId="553" priority="764" operator="between">
      <formula>0.7</formula>
      <formula>0.89</formula>
    </cfRule>
    <cfRule type="cellIs" dxfId="552" priority="765" operator="between">
      <formula>0</formula>
      <formula>0.69</formula>
    </cfRule>
  </conditionalFormatting>
  <conditionalFormatting sqref="BW8">
    <cfRule type="cellIs" dxfId="551" priority="760" operator="between">
      <formula>0.9</formula>
      <formula>1</formula>
    </cfRule>
    <cfRule type="cellIs" dxfId="550" priority="761" operator="between">
      <formula>0.7</formula>
      <formula>0.89</formula>
    </cfRule>
    <cfRule type="cellIs" dxfId="549" priority="762" operator="between">
      <formula>0</formula>
      <formula>0.69</formula>
    </cfRule>
  </conditionalFormatting>
  <conditionalFormatting sqref="CC8">
    <cfRule type="cellIs" dxfId="548" priority="757" operator="between">
      <formula>0.9</formula>
      <formula>1</formula>
    </cfRule>
    <cfRule type="cellIs" dxfId="547" priority="758" operator="between">
      <formula>0.7</formula>
      <formula>0.89</formula>
    </cfRule>
    <cfRule type="cellIs" dxfId="546" priority="759" operator="between">
      <formula>0</formula>
      <formula>0.69</formula>
    </cfRule>
  </conditionalFormatting>
  <conditionalFormatting sqref="CD8">
    <cfRule type="cellIs" dxfId="545" priority="754" operator="between">
      <formula>0.9</formula>
      <formula>1</formula>
    </cfRule>
    <cfRule type="cellIs" dxfId="544" priority="755" operator="between">
      <formula>0.7</formula>
      <formula>0.89</formula>
    </cfRule>
    <cfRule type="cellIs" dxfId="543" priority="756" operator="between">
      <formula>0</formula>
      <formula>0.69</formula>
    </cfRule>
  </conditionalFormatting>
  <conditionalFormatting sqref="CJ8">
    <cfRule type="cellIs" dxfId="542" priority="751" operator="between">
      <formula>0.9</formula>
      <formula>1</formula>
    </cfRule>
    <cfRule type="cellIs" dxfId="541" priority="752" operator="between">
      <formula>0.7</formula>
      <formula>0.89</formula>
    </cfRule>
    <cfRule type="cellIs" dxfId="540" priority="753" operator="between">
      <formula>0</formula>
      <formula>0.69</formula>
    </cfRule>
  </conditionalFormatting>
  <conditionalFormatting sqref="CK8">
    <cfRule type="cellIs" dxfId="539" priority="748" operator="between">
      <formula>0.9</formula>
      <formula>1</formula>
    </cfRule>
    <cfRule type="cellIs" dxfId="538" priority="749" operator="between">
      <formula>0.7</formula>
      <formula>0.89</formula>
    </cfRule>
    <cfRule type="cellIs" dxfId="537" priority="750" operator="between">
      <formula>0</formula>
      <formula>0.69</formula>
    </cfRule>
  </conditionalFormatting>
  <conditionalFormatting sqref="CQ8">
    <cfRule type="cellIs" dxfId="536" priority="745" operator="between">
      <formula>0.9</formula>
      <formula>1</formula>
    </cfRule>
    <cfRule type="cellIs" dxfId="535" priority="746" operator="between">
      <formula>0.7</formula>
      <formula>0.89</formula>
    </cfRule>
    <cfRule type="cellIs" dxfId="534" priority="747" operator="between">
      <formula>0</formula>
      <formula>0.69</formula>
    </cfRule>
  </conditionalFormatting>
  <conditionalFormatting sqref="CR8">
    <cfRule type="cellIs" dxfId="533" priority="742" operator="between">
      <formula>0.9</formula>
      <formula>1</formula>
    </cfRule>
    <cfRule type="cellIs" dxfId="532" priority="743" operator="between">
      <formula>0.7</formula>
      <formula>0.89</formula>
    </cfRule>
    <cfRule type="cellIs" dxfId="531" priority="744" operator="between">
      <formula>0</formula>
      <formula>0.69</formula>
    </cfRule>
  </conditionalFormatting>
  <conditionalFormatting sqref="CQ31">
    <cfRule type="cellIs" dxfId="530" priority="733" operator="between">
      <formula>0.9</formula>
      <formula>1</formula>
    </cfRule>
    <cfRule type="cellIs" dxfId="529" priority="734" operator="between">
      <formula>0.7</formula>
      <formula>0.89</formula>
    </cfRule>
    <cfRule type="cellIs" dxfId="528" priority="735" operator="between">
      <formula>0</formula>
      <formula>0.69</formula>
    </cfRule>
  </conditionalFormatting>
  <conditionalFormatting sqref="CR31">
    <cfRule type="cellIs" dxfId="527" priority="730" operator="between">
      <formula>0.9</formula>
      <formula>1</formula>
    </cfRule>
    <cfRule type="cellIs" dxfId="526" priority="731" operator="between">
      <formula>0.7</formula>
      <formula>0.89</formula>
    </cfRule>
    <cfRule type="cellIs" dxfId="525" priority="732" operator="between">
      <formula>0</formula>
      <formula>0.69</formula>
    </cfRule>
  </conditionalFormatting>
  <conditionalFormatting sqref="CQ32">
    <cfRule type="cellIs" dxfId="524" priority="727" operator="between">
      <formula>0.9</formula>
      <formula>1</formula>
    </cfRule>
    <cfRule type="cellIs" dxfId="523" priority="728" operator="between">
      <formula>0.7</formula>
      <formula>0.89</formula>
    </cfRule>
    <cfRule type="cellIs" dxfId="522" priority="729" operator="between">
      <formula>0</formula>
      <formula>0.69</formula>
    </cfRule>
  </conditionalFormatting>
  <conditionalFormatting sqref="CR32">
    <cfRule type="cellIs" dxfId="521" priority="724" operator="between">
      <formula>0.9</formula>
      <formula>1</formula>
    </cfRule>
    <cfRule type="cellIs" dxfId="520" priority="725" operator="between">
      <formula>0.7</formula>
      <formula>0.89</formula>
    </cfRule>
    <cfRule type="cellIs" dxfId="519" priority="726" operator="between">
      <formula>0</formula>
      <formula>0.69</formula>
    </cfRule>
  </conditionalFormatting>
  <conditionalFormatting sqref="CQ41">
    <cfRule type="cellIs" dxfId="518" priority="721" operator="between">
      <formula>0.9</formula>
      <formula>1</formula>
    </cfRule>
    <cfRule type="cellIs" dxfId="517" priority="722" operator="between">
      <formula>0.7</formula>
      <formula>0.89</formula>
    </cfRule>
    <cfRule type="cellIs" dxfId="516" priority="723" operator="between">
      <formula>0</formula>
      <formula>0.69</formula>
    </cfRule>
  </conditionalFormatting>
  <conditionalFormatting sqref="CR41">
    <cfRule type="cellIs" dxfId="515" priority="718" operator="between">
      <formula>0.9</formula>
      <formula>1</formula>
    </cfRule>
    <cfRule type="cellIs" dxfId="514" priority="719" operator="between">
      <formula>0.7</formula>
      <formula>0.89</formula>
    </cfRule>
    <cfRule type="cellIs" dxfId="513" priority="720" operator="between">
      <formula>0</formula>
      <formula>0.69</formula>
    </cfRule>
  </conditionalFormatting>
  <conditionalFormatting sqref="BW50">
    <cfRule type="cellIs" dxfId="512" priority="715" operator="between">
      <formula>0.9</formula>
      <formula>1</formula>
    </cfRule>
    <cfRule type="cellIs" dxfId="511" priority="716" operator="between">
      <formula>0.7</formula>
      <formula>0.89</formula>
    </cfRule>
    <cfRule type="cellIs" dxfId="510" priority="717" operator="between">
      <formula>0</formula>
      <formula>0.69</formula>
    </cfRule>
  </conditionalFormatting>
  <conditionalFormatting sqref="CJ52">
    <cfRule type="cellIs" dxfId="509" priority="712" operator="between">
      <formula>0.9</formula>
      <formula>1</formula>
    </cfRule>
    <cfRule type="cellIs" dxfId="508" priority="713" operator="between">
      <formula>0.7</formula>
      <formula>0.89</formula>
    </cfRule>
    <cfRule type="cellIs" dxfId="507" priority="714" operator="between">
      <formula>0</formula>
      <formula>0.69</formula>
    </cfRule>
  </conditionalFormatting>
  <conditionalFormatting sqref="CK52">
    <cfRule type="cellIs" dxfId="506" priority="709" operator="between">
      <formula>0.9</formula>
      <formula>1</formula>
    </cfRule>
    <cfRule type="cellIs" dxfId="505" priority="710" operator="between">
      <formula>0.7</formula>
      <formula>0.89</formula>
    </cfRule>
    <cfRule type="cellIs" dxfId="504" priority="711" operator="between">
      <formula>0</formula>
      <formula>0.69</formula>
    </cfRule>
  </conditionalFormatting>
  <conditionalFormatting sqref="CQ52">
    <cfRule type="cellIs" dxfId="503" priority="706" operator="between">
      <formula>0.9</formula>
      <formula>1</formula>
    </cfRule>
    <cfRule type="cellIs" dxfId="502" priority="707" operator="between">
      <formula>0.7</formula>
      <formula>0.89</formula>
    </cfRule>
    <cfRule type="cellIs" dxfId="501" priority="708" operator="between">
      <formula>0</formula>
      <formula>0.69</formula>
    </cfRule>
  </conditionalFormatting>
  <conditionalFormatting sqref="CR52">
    <cfRule type="cellIs" dxfId="500" priority="703" operator="between">
      <formula>0.9</formula>
      <formula>1</formula>
    </cfRule>
    <cfRule type="cellIs" dxfId="499" priority="704" operator="between">
      <formula>0.7</formula>
      <formula>0.89</formula>
    </cfRule>
    <cfRule type="cellIs" dxfId="498" priority="705" operator="between">
      <formula>0</formula>
      <formula>0.69</formula>
    </cfRule>
  </conditionalFormatting>
  <conditionalFormatting sqref="CC84">
    <cfRule type="cellIs" dxfId="497" priority="700" operator="between">
      <formula>0.9</formula>
      <formula>1</formula>
    </cfRule>
    <cfRule type="cellIs" dxfId="496" priority="701" operator="between">
      <formula>0.7</formula>
      <formula>0.89</formula>
    </cfRule>
    <cfRule type="cellIs" dxfId="495" priority="702" operator="between">
      <formula>0</formula>
      <formula>0.69</formula>
    </cfRule>
  </conditionalFormatting>
  <conditionalFormatting sqref="CD84">
    <cfRule type="cellIs" dxfId="494" priority="697" operator="between">
      <formula>0.9</formula>
      <formula>1</formula>
    </cfRule>
    <cfRule type="cellIs" dxfId="493" priority="698" operator="between">
      <formula>0.7</formula>
      <formula>0.89</formula>
    </cfRule>
    <cfRule type="cellIs" dxfId="492" priority="699" operator="between">
      <formula>0</formula>
      <formula>0.69</formula>
    </cfRule>
  </conditionalFormatting>
  <conditionalFormatting sqref="CJ84">
    <cfRule type="cellIs" dxfId="491" priority="694" operator="between">
      <formula>0.9</formula>
      <formula>1</formula>
    </cfRule>
    <cfRule type="cellIs" dxfId="490" priority="695" operator="between">
      <formula>0.7</formula>
      <formula>0.89</formula>
    </cfRule>
    <cfRule type="cellIs" dxfId="489" priority="696" operator="between">
      <formula>0</formula>
      <formula>0.69</formula>
    </cfRule>
  </conditionalFormatting>
  <conditionalFormatting sqref="CK84">
    <cfRule type="cellIs" dxfId="488" priority="691" operator="between">
      <formula>0.9</formula>
      <formula>1</formula>
    </cfRule>
    <cfRule type="cellIs" dxfId="487" priority="692" operator="between">
      <formula>0.7</formula>
      <formula>0.89</formula>
    </cfRule>
    <cfRule type="cellIs" dxfId="486" priority="693" operator="between">
      <formula>0</formula>
      <formula>0.69</formula>
    </cfRule>
  </conditionalFormatting>
  <conditionalFormatting sqref="CQ84">
    <cfRule type="cellIs" dxfId="485" priority="688" operator="between">
      <formula>0.9</formula>
      <formula>1</formula>
    </cfRule>
    <cfRule type="cellIs" dxfId="484" priority="689" operator="between">
      <formula>0.7</formula>
      <formula>0.89</formula>
    </cfRule>
    <cfRule type="cellIs" dxfId="483" priority="690" operator="between">
      <formula>0</formula>
      <formula>0.69</formula>
    </cfRule>
  </conditionalFormatting>
  <conditionalFormatting sqref="CR84">
    <cfRule type="cellIs" dxfId="482" priority="685" operator="between">
      <formula>0.9</formula>
      <formula>1</formula>
    </cfRule>
    <cfRule type="cellIs" dxfId="481" priority="686" operator="between">
      <formula>0.7</formula>
      <formula>0.89</formula>
    </cfRule>
    <cfRule type="cellIs" dxfId="480" priority="687" operator="between">
      <formula>0</formula>
      <formula>0.69</formula>
    </cfRule>
  </conditionalFormatting>
  <conditionalFormatting sqref="CK49">
    <cfRule type="cellIs" dxfId="479" priority="682" operator="between">
      <formula>0.9</formula>
      <formula>1</formula>
    </cfRule>
    <cfRule type="cellIs" dxfId="478" priority="683" operator="between">
      <formula>0.7</formula>
      <formula>0.89</formula>
    </cfRule>
    <cfRule type="cellIs" dxfId="477" priority="684" operator="between">
      <formula>0</formula>
      <formula>0.69</formula>
    </cfRule>
  </conditionalFormatting>
  <conditionalFormatting sqref="CQ10">
    <cfRule type="cellIs" dxfId="476" priority="679" operator="between">
      <formula>0.9</formula>
      <formula>1</formula>
    </cfRule>
    <cfRule type="cellIs" dxfId="475" priority="680" operator="between">
      <formula>0.7</formula>
      <formula>0.89</formula>
    </cfRule>
    <cfRule type="cellIs" dxfId="474" priority="681" operator="between">
      <formula>0</formula>
      <formula>0.69</formula>
    </cfRule>
  </conditionalFormatting>
  <conditionalFormatting sqref="CR10">
    <cfRule type="cellIs" dxfId="473" priority="676" operator="between">
      <formula>0.9</formula>
      <formula>1</formula>
    </cfRule>
    <cfRule type="cellIs" dxfId="472" priority="677" operator="between">
      <formula>0.7</formula>
      <formula>0.89</formula>
    </cfRule>
    <cfRule type="cellIs" dxfId="471" priority="678" operator="between">
      <formula>0</formula>
      <formula>0.69</formula>
    </cfRule>
  </conditionalFormatting>
  <conditionalFormatting sqref="CJ14">
    <cfRule type="cellIs" dxfId="470" priority="673" operator="between">
      <formula>0.9</formula>
      <formula>1</formula>
    </cfRule>
    <cfRule type="cellIs" dxfId="469" priority="674" operator="between">
      <formula>0.7</formula>
      <formula>0.89</formula>
    </cfRule>
    <cfRule type="cellIs" dxfId="468" priority="675" operator="between">
      <formula>0</formula>
      <formula>0.69</formula>
    </cfRule>
  </conditionalFormatting>
  <conditionalFormatting sqref="CC15">
    <cfRule type="cellIs" dxfId="467" priority="670" operator="between">
      <formula>0.9</formula>
      <formula>1</formula>
    </cfRule>
    <cfRule type="cellIs" dxfId="466" priority="671" operator="between">
      <formula>0.7</formula>
      <formula>0.89</formula>
    </cfRule>
    <cfRule type="cellIs" dxfId="465" priority="672" operator="between">
      <formula>0</formula>
      <formula>0.69</formula>
    </cfRule>
  </conditionalFormatting>
  <conditionalFormatting sqref="CJ15">
    <cfRule type="cellIs" dxfId="464" priority="667" operator="between">
      <formula>0.9</formula>
      <formula>1</formula>
    </cfRule>
    <cfRule type="cellIs" dxfId="463" priority="668" operator="between">
      <formula>0.7</formula>
      <formula>0.89</formula>
    </cfRule>
    <cfRule type="cellIs" dxfId="462" priority="669" operator="between">
      <formula>0</formula>
      <formula>0.69</formula>
    </cfRule>
  </conditionalFormatting>
  <conditionalFormatting sqref="CQ17">
    <cfRule type="cellIs" dxfId="461" priority="664" operator="between">
      <formula>0.9</formula>
      <formula>1</formula>
    </cfRule>
    <cfRule type="cellIs" dxfId="460" priority="665" operator="between">
      <formula>0.7</formula>
      <formula>0.89</formula>
    </cfRule>
    <cfRule type="cellIs" dxfId="459" priority="666" operator="between">
      <formula>0</formula>
      <formula>0.69</formula>
    </cfRule>
  </conditionalFormatting>
  <conditionalFormatting sqref="CR17">
    <cfRule type="cellIs" dxfId="458" priority="661" operator="between">
      <formula>0.9</formula>
      <formula>1</formula>
    </cfRule>
    <cfRule type="cellIs" dxfId="457" priority="662" operator="between">
      <formula>0.7</formula>
      <formula>0.89</formula>
    </cfRule>
    <cfRule type="cellIs" dxfId="456" priority="663" operator="between">
      <formula>0</formula>
      <formula>0.69</formula>
    </cfRule>
  </conditionalFormatting>
  <conditionalFormatting sqref="CC19">
    <cfRule type="cellIs" dxfId="455" priority="658" operator="between">
      <formula>0.9</formula>
      <formula>1</formula>
    </cfRule>
    <cfRule type="cellIs" dxfId="454" priority="659" operator="between">
      <formula>0.7</formula>
      <formula>0.89</formula>
    </cfRule>
    <cfRule type="cellIs" dxfId="453" priority="660" operator="between">
      <formula>0</formula>
      <formula>0.69</formula>
    </cfRule>
  </conditionalFormatting>
  <conditionalFormatting sqref="CD19">
    <cfRule type="cellIs" dxfId="452" priority="655" operator="between">
      <formula>0.9</formula>
      <formula>1</formula>
    </cfRule>
    <cfRule type="cellIs" dxfId="451" priority="656" operator="between">
      <formula>0.7</formula>
      <formula>0.89</formula>
    </cfRule>
    <cfRule type="cellIs" dxfId="450" priority="657" operator="between">
      <formula>0</formula>
      <formula>0.69</formula>
    </cfRule>
  </conditionalFormatting>
  <conditionalFormatting sqref="CJ19">
    <cfRule type="cellIs" dxfId="449" priority="652" operator="between">
      <formula>0.9</formula>
      <formula>1</formula>
    </cfRule>
    <cfRule type="cellIs" dxfId="448" priority="653" operator="between">
      <formula>0.7</formula>
      <formula>0.89</formula>
    </cfRule>
    <cfRule type="cellIs" dxfId="447" priority="654" operator="between">
      <formula>0</formula>
      <formula>0.69</formula>
    </cfRule>
  </conditionalFormatting>
  <conditionalFormatting sqref="CK19">
    <cfRule type="cellIs" dxfId="446" priority="649" operator="between">
      <formula>0.9</formula>
      <formula>1</formula>
    </cfRule>
    <cfRule type="cellIs" dxfId="445" priority="650" operator="between">
      <formula>0.7</formula>
      <formula>0.89</formula>
    </cfRule>
    <cfRule type="cellIs" dxfId="444" priority="651" operator="between">
      <formula>0</formula>
      <formula>0.69</formula>
    </cfRule>
  </conditionalFormatting>
  <conditionalFormatting sqref="CQ19">
    <cfRule type="cellIs" dxfId="443" priority="646" operator="between">
      <formula>0.9</formula>
      <formula>1</formula>
    </cfRule>
    <cfRule type="cellIs" dxfId="442" priority="647" operator="between">
      <formula>0.7</formula>
      <formula>0.89</formula>
    </cfRule>
    <cfRule type="cellIs" dxfId="441" priority="648" operator="between">
      <formula>0</formula>
      <formula>0.69</formula>
    </cfRule>
  </conditionalFormatting>
  <conditionalFormatting sqref="CR19">
    <cfRule type="cellIs" dxfId="440" priority="643" operator="between">
      <formula>0.9</formula>
      <formula>1</formula>
    </cfRule>
    <cfRule type="cellIs" dxfId="439" priority="644" operator="between">
      <formula>0.7</formula>
      <formula>0.89</formula>
    </cfRule>
    <cfRule type="cellIs" dxfId="438" priority="645" operator="between">
      <formula>0</formula>
      <formula>0.69</formula>
    </cfRule>
  </conditionalFormatting>
  <conditionalFormatting sqref="CQ20">
    <cfRule type="cellIs" dxfId="437" priority="640" operator="between">
      <formula>0.9</formula>
      <formula>1</formula>
    </cfRule>
    <cfRule type="cellIs" dxfId="436" priority="641" operator="between">
      <formula>0.7</formula>
      <formula>0.89</formula>
    </cfRule>
    <cfRule type="cellIs" dxfId="435" priority="642" operator="between">
      <formula>0</formula>
      <formula>0.69</formula>
    </cfRule>
  </conditionalFormatting>
  <conditionalFormatting sqref="CR20">
    <cfRule type="cellIs" dxfId="434" priority="634" operator="between">
      <formula>0.9</formula>
      <formula>1</formula>
    </cfRule>
    <cfRule type="cellIs" dxfId="433" priority="635" operator="between">
      <formula>0.7</formula>
      <formula>0.89</formula>
    </cfRule>
    <cfRule type="cellIs" dxfId="432" priority="636" operator="between">
      <formula>0</formula>
      <formula>0.69</formula>
    </cfRule>
  </conditionalFormatting>
  <conditionalFormatting sqref="CR23">
    <cfRule type="cellIs" dxfId="431" priority="631" operator="between">
      <formula>0.9</formula>
      <formula>1</formula>
    </cfRule>
    <cfRule type="cellIs" dxfId="430" priority="632" operator="between">
      <formula>0.7</formula>
      <formula>0.89</formula>
    </cfRule>
    <cfRule type="cellIs" dxfId="429" priority="633" operator="between">
      <formula>0</formula>
      <formula>0.69</formula>
    </cfRule>
  </conditionalFormatting>
  <conditionalFormatting sqref="BV24">
    <cfRule type="cellIs" dxfId="428" priority="625" operator="between">
      <formula>0.9</formula>
      <formula>1</formula>
    </cfRule>
    <cfRule type="cellIs" dxfId="427" priority="626" operator="between">
      <formula>0.7</formula>
      <formula>0.89</formula>
    </cfRule>
    <cfRule type="cellIs" dxfId="426" priority="627" operator="between">
      <formula>0</formula>
      <formula>0.69</formula>
    </cfRule>
  </conditionalFormatting>
  <conditionalFormatting sqref="CC24">
    <cfRule type="cellIs" dxfId="425" priority="622" operator="between">
      <formula>0.9</formula>
      <formula>1</formula>
    </cfRule>
    <cfRule type="cellIs" dxfId="424" priority="623" operator="between">
      <formula>0.7</formula>
      <formula>0.89</formula>
    </cfRule>
    <cfRule type="cellIs" dxfId="423" priority="624" operator="between">
      <formula>0</formula>
      <formula>0.69</formula>
    </cfRule>
  </conditionalFormatting>
  <conditionalFormatting sqref="CR24">
    <cfRule type="cellIs" dxfId="422" priority="613" operator="between">
      <formula>0.9</formula>
      <formula>1</formula>
    </cfRule>
    <cfRule type="cellIs" dxfId="421" priority="614" operator="between">
      <formula>0.7</formula>
      <formula>0.89</formula>
    </cfRule>
    <cfRule type="cellIs" dxfId="420" priority="615" operator="between">
      <formula>0</formula>
      <formula>0.69</formula>
    </cfRule>
  </conditionalFormatting>
  <conditionalFormatting sqref="CD25">
    <cfRule type="cellIs" dxfId="419" priority="607" operator="between">
      <formula>0.9</formula>
      <formula>1</formula>
    </cfRule>
    <cfRule type="cellIs" dxfId="418" priority="608" operator="between">
      <formula>0.7</formula>
      <formula>0.89</formula>
    </cfRule>
    <cfRule type="cellIs" dxfId="417" priority="609" operator="between">
      <formula>0</formula>
      <formula>0.69</formula>
    </cfRule>
  </conditionalFormatting>
  <conditionalFormatting sqref="BV73">
    <cfRule type="cellIs" dxfId="416" priority="604" operator="between">
      <formula>0.9</formula>
      <formula>1</formula>
    </cfRule>
    <cfRule type="cellIs" dxfId="415" priority="605" operator="between">
      <formula>0.7</formula>
      <formula>0.89</formula>
    </cfRule>
    <cfRule type="cellIs" dxfId="414" priority="606" operator="between">
      <formula>0</formula>
      <formula>0.69</formula>
    </cfRule>
  </conditionalFormatting>
  <conditionalFormatting sqref="CC73">
    <cfRule type="cellIs" dxfId="413" priority="601" operator="between">
      <formula>0.9</formula>
      <formula>1</formula>
    </cfRule>
    <cfRule type="cellIs" dxfId="412" priority="602" operator="between">
      <formula>0.7</formula>
      <formula>0.89</formula>
    </cfRule>
    <cfRule type="cellIs" dxfId="411" priority="603" operator="between">
      <formula>0</formula>
      <formula>0.69</formula>
    </cfRule>
  </conditionalFormatting>
  <conditionalFormatting sqref="BV74">
    <cfRule type="cellIs" dxfId="410" priority="598" operator="between">
      <formula>0.9</formula>
      <formula>1</formula>
    </cfRule>
    <cfRule type="cellIs" dxfId="409" priority="599" operator="between">
      <formula>0.7</formula>
      <formula>0.89</formula>
    </cfRule>
    <cfRule type="cellIs" dxfId="408" priority="600" operator="between">
      <formula>0</formula>
      <formula>0.69</formula>
    </cfRule>
  </conditionalFormatting>
  <conditionalFormatting sqref="BW74">
    <cfRule type="cellIs" dxfId="407" priority="595" operator="between">
      <formula>0.9</formula>
      <formula>1</formula>
    </cfRule>
    <cfRule type="cellIs" dxfId="406" priority="596" operator="between">
      <formula>0.7</formula>
      <formula>0.89</formula>
    </cfRule>
    <cfRule type="cellIs" dxfId="405" priority="597" operator="between">
      <formula>0</formula>
      <formula>0.69</formula>
    </cfRule>
  </conditionalFormatting>
  <conditionalFormatting sqref="CC74">
    <cfRule type="cellIs" dxfId="404" priority="592" operator="between">
      <formula>0.9</formula>
      <formula>1</formula>
    </cfRule>
    <cfRule type="cellIs" dxfId="403" priority="593" operator="between">
      <formula>0.7</formula>
      <formula>0.89</formula>
    </cfRule>
    <cfRule type="cellIs" dxfId="402" priority="594" operator="between">
      <formula>0</formula>
      <formula>0.69</formula>
    </cfRule>
  </conditionalFormatting>
  <conditionalFormatting sqref="CD74">
    <cfRule type="cellIs" dxfId="401" priority="589" operator="between">
      <formula>0.9</formula>
      <formula>1</formula>
    </cfRule>
    <cfRule type="cellIs" dxfId="400" priority="590" operator="between">
      <formula>0.7</formula>
      <formula>0.89</formula>
    </cfRule>
    <cfRule type="cellIs" dxfId="399" priority="591" operator="between">
      <formula>0</formula>
      <formula>0.69</formula>
    </cfRule>
  </conditionalFormatting>
  <conditionalFormatting sqref="CJ74">
    <cfRule type="cellIs" dxfId="398" priority="586" operator="between">
      <formula>0.9</formula>
      <formula>1</formula>
    </cfRule>
    <cfRule type="cellIs" dxfId="397" priority="587" operator="between">
      <formula>0.7</formula>
      <formula>0.89</formula>
    </cfRule>
    <cfRule type="cellIs" dxfId="396" priority="588" operator="between">
      <formula>0</formula>
      <formula>0.69</formula>
    </cfRule>
  </conditionalFormatting>
  <conditionalFormatting sqref="CK74">
    <cfRule type="cellIs" dxfId="395" priority="583" operator="between">
      <formula>0.9</formula>
      <formula>1</formula>
    </cfRule>
    <cfRule type="cellIs" dxfId="394" priority="584" operator="between">
      <formula>0.7</formula>
      <formula>0.89</formula>
    </cfRule>
    <cfRule type="cellIs" dxfId="393" priority="585" operator="between">
      <formula>0</formula>
      <formula>0.69</formula>
    </cfRule>
  </conditionalFormatting>
  <conditionalFormatting sqref="CQ74">
    <cfRule type="cellIs" dxfId="392" priority="580" operator="between">
      <formula>0.9</formula>
      <formula>1</formula>
    </cfRule>
    <cfRule type="cellIs" dxfId="391" priority="581" operator="between">
      <formula>0.7</formula>
      <formula>0.89</formula>
    </cfRule>
    <cfRule type="cellIs" dxfId="390" priority="582" operator="between">
      <formula>0</formula>
      <formula>0.69</formula>
    </cfRule>
  </conditionalFormatting>
  <conditionalFormatting sqref="CR74">
    <cfRule type="cellIs" dxfId="389" priority="577" operator="between">
      <formula>0.9</formula>
      <formula>1</formula>
    </cfRule>
    <cfRule type="cellIs" dxfId="388" priority="578" operator="between">
      <formula>0.7</formula>
      <formula>0.89</formula>
    </cfRule>
    <cfRule type="cellIs" dxfId="387" priority="579" operator="between">
      <formula>0</formula>
      <formula>0.69</formula>
    </cfRule>
  </conditionalFormatting>
  <conditionalFormatting sqref="CC77:CD77">
    <cfRule type="cellIs" dxfId="386" priority="574" operator="between">
      <formula>0.9</formula>
      <formula>1</formula>
    </cfRule>
    <cfRule type="cellIs" dxfId="385" priority="575" operator="between">
      <formula>0.7</formula>
      <formula>0.89</formula>
    </cfRule>
    <cfRule type="cellIs" dxfId="384" priority="576" operator="between">
      <formula>0</formula>
      <formula>0.69</formula>
    </cfRule>
  </conditionalFormatting>
  <conditionalFormatting sqref="CJ77:CK77">
    <cfRule type="cellIs" dxfId="383" priority="571" operator="between">
      <formula>0.9</formula>
      <formula>1</formula>
    </cfRule>
    <cfRule type="cellIs" dxfId="382" priority="572" operator="between">
      <formula>0.7</formula>
      <formula>0.89</formula>
    </cfRule>
    <cfRule type="cellIs" dxfId="381" priority="573" operator="between">
      <formula>0</formula>
      <formula>0.69</formula>
    </cfRule>
  </conditionalFormatting>
  <conditionalFormatting sqref="CQ77:CR77">
    <cfRule type="cellIs" dxfId="380" priority="568" operator="between">
      <formula>0.9</formula>
      <formula>1</formula>
    </cfRule>
    <cfRule type="cellIs" dxfId="379" priority="569" operator="between">
      <formula>0.7</formula>
      <formula>0.89</formula>
    </cfRule>
    <cfRule type="cellIs" dxfId="378" priority="570" operator="between">
      <formula>0</formula>
      <formula>0.69</formula>
    </cfRule>
  </conditionalFormatting>
  <conditionalFormatting sqref="BV69">
    <cfRule type="cellIs" dxfId="377" priority="565" operator="between">
      <formula>0.9</formula>
      <formula>1</formula>
    </cfRule>
    <cfRule type="cellIs" dxfId="376" priority="566" operator="between">
      <formula>0.7</formula>
      <formula>0.89</formula>
    </cfRule>
    <cfRule type="cellIs" dxfId="375" priority="567" operator="between">
      <formula>0</formula>
      <formula>0.69</formula>
    </cfRule>
  </conditionalFormatting>
  <conditionalFormatting sqref="BW69">
    <cfRule type="cellIs" dxfId="374" priority="562" operator="between">
      <formula>0.9</formula>
      <formula>1</formula>
    </cfRule>
    <cfRule type="cellIs" dxfId="373" priority="563" operator="between">
      <formula>0.7</formula>
      <formula>0.89</formula>
    </cfRule>
    <cfRule type="cellIs" dxfId="372" priority="564" operator="between">
      <formula>0</formula>
      <formula>0.69</formula>
    </cfRule>
  </conditionalFormatting>
  <conditionalFormatting sqref="CC69">
    <cfRule type="cellIs" dxfId="371" priority="559" operator="between">
      <formula>0.9</formula>
      <formula>1</formula>
    </cfRule>
    <cfRule type="cellIs" dxfId="370" priority="560" operator="between">
      <formula>0.7</formula>
      <formula>0.89</formula>
    </cfRule>
    <cfRule type="cellIs" dxfId="369" priority="561" operator="between">
      <formula>0</formula>
      <formula>0.69</formula>
    </cfRule>
  </conditionalFormatting>
  <conditionalFormatting sqref="CD69">
    <cfRule type="cellIs" dxfId="368" priority="556" operator="between">
      <formula>0.9</formula>
      <formula>1</formula>
    </cfRule>
    <cfRule type="cellIs" dxfId="367" priority="557" operator="between">
      <formula>0.7</formula>
      <formula>0.89</formula>
    </cfRule>
    <cfRule type="cellIs" dxfId="366" priority="558" operator="between">
      <formula>0</formula>
      <formula>0.69</formula>
    </cfRule>
  </conditionalFormatting>
  <conditionalFormatting sqref="CJ69">
    <cfRule type="cellIs" dxfId="365" priority="553" operator="between">
      <formula>0.9</formula>
      <formula>1</formula>
    </cfRule>
    <cfRule type="cellIs" dxfId="364" priority="554" operator="between">
      <formula>0.7</formula>
      <formula>0.89</formula>
    </cfRule>
    <cfRule type="cellIs" dxfId="363" priority="555" operator="between">
      <formula>0</formula>
      <formula>0.69</formula>
    </cfRule>
  </conditionalFormatting>
  <conditionalFormatting sqref="CK69">
    <cfRule type="cellIs" dxfId="362" priority="550" operator="between">
      <formula>0.9</formula>
      <formula>1</formula>
    </cfRule>
    <cfRule type="cellIs" dxfId="361" priority="551" operator="between">
      <formula>0.7</formula>
      <formula>0.89</formula>
    </cfRule>
    <cfRule type="cellIs" dxfId="360" priority="552" operator="between">
      <formula>0</formula>
      <formula>0.69</formula>
    </cfRule>
  </conditionalFormatting>
  <conditionalFormatting sqref="CQ69">
    <cfRule type="cellIs" dxfId="359" priority="547" operator="between">
      <formula>0.9</formula>
      <formula>1</formula>
    </cfRule>
    <cfRule type="cellIs" dxfId="358" priority="548" operator="between">
      <formula>0.7</formula>
      <formula>0.89</formula>
    </cfRule>
    <cfRule type="cellIs" dxfId="357" priority="549" operator="between">
      <formula>0</formula>
      <formula>0.69</formula>
    </cfRule>
  </conditionalFormatting>
  <conditionalFormatting sqref="CR69">
    <cfRule type="cellIs" dxfId="356" priority="544" operator="between">
      <formula>0.9</formula>
      <formula>1</formula>
    </cfRule>
    <cfRule type="cellIs" dxfId="355" priority="545" operator="between">
      <formula>0.7</formula>
      <formula>0.89</formula>
    </cfRule>
    <cfRule type="cellIs" dxfId="354" priority="546" operator="between">
      <formula>0</formula>
      <formula>0.69</formula>
    </cfRule>
  </conditionalFormatting>
  <conditionalFormatting sqref="BV54">
    <cfRule type="cellIs" dxfId="353" priority="541" operator="between">
      <formula>0.9</formula>
      <formula>1</formula>
    </cfRule>
    <cfRule type="cellIs" dxfId="352" priority="542" operator="between">
      <formula>0.7</formula>
      <formula>0.89</formula>
    </cfRule>
    <cfRule type="cellIs" dxfId="351" priority="543" operator="between">
      <formula>0</formula>
      <formula>0.69</formula>
    </cfRule>
  </conditionalFormatting>
  <conditionalFormatting sqref="BV55">
    <cfRule type="cellIs" dxfId="350" priority="538" operator="between">
      <formula>0.9</formula>
      <formula>1</formula>
    </cfRule>
    <cfRule type="cellIs" dxfId="349" priority="539" operator="between">
      <formula>0.7</formula>
      <formula>0.89</formula>
    </cfRule>
    <cfRule type="cellIs" dxfId="348" priority="540" operator="between">
      <formula>0</formula>
      <formula>0.69</formula>
    </cfRule>
  </conditionalFormatting>
  <conditionalFormatting sqref="BW54">
    <cfRule type="cellIs" dxfId="347" priority="535" operator="between">
      <formula>0.9</formula>
      <formula>1</formula>
    </cfRule>
    <cfRule type="cellIs" dxfId="346" priority="536" operator="between">
      <formula>0.7</formula>
      <formula>0.89</formula>
    </cfRule>
    <cfRule type="cellIs" dxfId="345" priority="537" operator="between">
      <formula>0</formula>
      <formula>0.69</formula>
    </cfRule>
  </conditionalFormatting>
  <conditionalFormatting sqref="BW55">
    <cfRule type="cellIs" dxfId="344" priority="532" operator="between">
      <formula>0.9</formula>
      <formula>1</formula>
    </cfRule>
    <cfRule type="cellIs" dxfId="343" priority="533" operator="between">
      <formula>0.7</formula>
      <formula>0.89</formula>
    </cfRule>
    <cfRule type="cellIs" dxfId="342" priority="534" operator="between">
      <formula>0</formula>
      <formula>0.69</formula>
    </cfRule>
  </conditionalFormatting>
  <conditionalFormatting sqref="BW56">
    <cfRule type="cellIs" dxfId="341" priority="529" operator="between">
      <formula>0.9</formula>
      <formula>1</formula>
    </cfRule>
    <cfRule type="cellIs" dxfId="340" priority="530" operator="between">
      <formula>0.7</formula>
      <formula>0.89</formula>
    </cfRule>
    <cfRule type="cellIs" dxfId="339" priority="531" operator="between">
      <formula>0</formula>
      <formula>0.69</formula>
    </cfRule>
  </conditionalFormatting>
  <conditionalFormatting sqref="BV56">
    <cfRule type="cellIs" dxfId="338" priority="526" operator="between">
      <formula>0.9</formula>
      <formula>1</formula>
    </cfRule>
    <cfRule type="cellIs" dxfId="337" priority="527" operator="between">
      <formula>0.7</formula>
      <formula>0.89</formula>
    </cfRule>
    <cfRule type="cellIs" dxfId="336" priority="528" operator="between">
      <formula>0</formula>
      <formula>0.69</formula>
    </cfRule>
  </conditionalFormatting>
  <conditionalFormatting sqref="BV57">
    <cfRule type="cellIs" dxfId="335" priority="523" operator="between">
      <formula>0.9</formula>
      <formula>1</formula>
    </cfRule>
    <cfRule type="cellIs" dxfId="334" priority="524" operator="between">
      <formula>0.7</formula>
      <formula>0.89</formula>
    </cfRule>
    <cfRule type="cellIs" dxfId="333" priority="525" operator="between">
      <formula>0</formula>
      <formula>0.69</formula>
    </cfRule>
  </conditionalFormatting>
  <conditionalFormatting sqref="BW57">
    <cfRule type="cellIs" dxfId="332" priority="520" operator="between">
      <formula>0.9</formula>
      <formula>1</formula>
    </cfRule>
    <cfRule type="cellIs" dxfId="331" priority="521" operator="between">
      <formula>0.7</formula>
      <formula>0.89</formula>
    </cfRule>
    <cfRule type="cellIs" dxfId="330" priority="522" operator="between">
      <formula>0</formula>
      <formula>0.69</formula>
    </cfRule>
  </conditionalFormatting>
  <conditionalFormatting sqref="CC59">
    <cfRule type="cellIs" dxfId="329" priority="496" operator="between">
      <formula>0.9</formula>
      <formula>1</formula>
    </cfRule>
    <cfRule type="cellIs" dxfId="328" priority="497" operator="between">
      <formula>0.7</formula>
      <formula>0.89</formula>
    </cfRule>
    <cfRule type="cellIs" dxfId="327" priority="498" operator="between">
      <formula>0</formula>
      <formula>0.69</formula>
    </cfRule>
  </conditionalFormatting>
  <conditionalFormatting sqref="BV59">
    <cfRule type="cellIs" dxfId="326" priority="511" operator="between">
      <formula>0.9</formula>
      <formula>1</formula>
    </cfRule>
    <cfRule type="cellIs" dxfId="325" priority="512" operator="between">
      <formula>0.7</formula>
      <formula>0.89</formula>
    </cfRule>
    <cfRule type="cellIs" dxfId="324" priority="513" operator="between">
      <formula>0</formula>
      <formula>0.69</formula>
    </cfRule>
  </conditionalFormatting>
  <conditionalFormatting sqref="BW59">
    <cfRule type="cellIs" dxfId="323" priority="508" operator="between">
      <formula>0.9</formula>
      <formula>1</formula>
    </cfRule>
    <cfRule type="cellIs" dxfId="322" priority="509" operator="between">
      <formula>0.7</formula>
      <formula>0.89</formula>
    </cfRule>
    <cfRule type="cellIs" dxfId="321" priority="510" operator="between">
      <formula>0</formula>
      <formula>0.69</formula>
    </cfRule>
  </conditionalFormatting>
  <conditionalFormatting sqref="CC56">
    <cfRule type="cellIs" dxfId="320" priority="505" operator="between">
      <formula>0.9</formula>
      <formula>1</formula>
    </cfRule>
    <cfRule type="cellIs" dxfId="319" priority="506" operator="between">
      <formula>0.7</formula>
      <formula>0.89</formula>
    </cfRule>
    <cfRule type="cellIs" dxfId="318" priority="507" operator="between">
      <formula>0</formula>
      <formula>0.69</formula>
    </cfRule>
  </conditionalFormatting>
  <conditionalFormatting sqref="CD56">
    <cfRule type="cellIs" dxfId="317" priority="484" operator="between">
      <formula>0.9</formula>
      <formula>1</formula>
    </cfRule>
    <cfRule type="cellIs" dxfId="316" priority="485" operator="between">
      <formula>0.7</formula>
      <formula>0.89</formula>
    </cfRule>
    <cfRule type="cellIs" dxfId="315" priority="486" operator="between">
      <formula>0</formula>
      <formula>0.69</formula>
    </cfRule>
  </conditionalFormatting>
  <conditionalFormatting sqref="CJ56">
    <cfRule type="cellIs" dxfId="314" priority="481" operator="between">
      <formula>0.9</formula>
      <formula>1</formula>
    </cfRule>
    <cfRule type="cellIs" dxfId="313" priority="482" operator="between">
      <formula>0.7</formula>
      <formula>0.89</formula>
    </cfRule>
    <cfRule type="cellIs" dxfId="312" priority="483" operator="between">
      <formula>0</formula>
      <formula>0.69</formula>
    </cfRule>
  </conditionalFormatting>
  <conditionalFormatting sqref="CD59">
    <cfRule type="cellIs" dxfId="311" priority="493" operator="between">
      <formula>0.9</formula>
      <formula>1</formula>
    </cfRule>
    <cfRule type="cellIs" dxfId="310" priority="494" operator="between">
      <formula>0.7</formula>
      <formula>0.89</formula>
    </cfRule>
    <cfRule type="cellIs" dxfId="309" priority="495" operator="between">
      <formula>0</formula>
      <formula>0.69</formula>
    </cfRule>
  </conditionalFormatting>
  <conditionalFormatting sqref="CK56">
    <cfRule type="cellIs" dxfId="308" priority="472" operator="between">
      <formula>0.9</formula>
      <formula>1</formula>
    </cfRule>
    <cfRule type="cellIs" dxfId="307" priority="473" operator="between">
      <formula>0.7</formula>
      <formula>0.89</formula>
    </cfRule>
    <cfRule type="cellIs" dxfId="306" priority="474" operator="between">
      <formula>0</formula>
      <formula>0.69</formula>
    </cfRule>
  </conditionalFormatting>
  <conditionalFormatting sqref="CD63">
    <cfRule type="cellIs" dxfId="305" priority="418" operator="between">
      <formula>0.9</formula>
      <formula>1</formula>
    </cfRule>
    <cfRule type="cellIs" dxfId="304" priority="419" operator="between">
      <formula>0.7</formula>
      <formula>0.89</formula>
    </cfRule>
    <cfRule type="cellIs" dxfId="303" priority="420" operator="between">
      <formula>0</formula>
      <formula>0.69</formula>
    </cfRule>
  </conditionalFormatting>
  <conditionalFormatting sqref="CJ57">
    <cfRule type="cellIs" dxfId="302" priority="478" operator="between">
      <formula>0.9</formula>
      <formula>1</formula>
    </cfRule>
    <cfRule type="cellIs" dxfId="301" priority="479" operator="between">
      <formula>0.7</formula>
      <formula>0.89</formula>
    </cfRule>
    <cfRule type="cellIs" dxfId="300" priority="480" operator="between">
      <formula>0</formula>
      <formula>0.69</formula>
    </cfRule>
  </conditionalFormatting>
  <conditionalFormatting sqref="CK57">
    <cfRule type="cellIs" dxfId="299" priority="475" operator="between">
      <formula>0.9</formula>
      <formula>1</formula>
    </cfRule>
    <cfRule type="cellIs" dxfId="298" priority="476" operator="between">
      <formula>0.7</formula>
      <formula>0.89</formula>
    </cfRule>
    <cfRule type="cellIs" dxfId="297" priority="477" operator="between">
      <formula>0</formula>
      <formula>0.69</formula>
    </cfRule>
  </conditionalFormatting>
  <conditionalFormatting sqref="CR57">
    <cfRule type="cellIs" dxfId="296" priority="451" operator="between">
      <formula>0.9</formula>
      <formula>1</formula>
    </cfRule>
    <cfRule type="cellIs" dxfId="295" priority="452" operator="between">
      <formula>0.7</formula>
      <formula>0.89</formula>
    </cfRule>
    <cfRule type="cellIs" dxfId="294" priority="453" operator="between">
      <formula>0</formula>
      <formula>0.69</formula>
    </cfRule>
  </conditionalFormatting>
  <conditionalFormatting sqref="CQ57">
    <cfRule type="cellIs" dxfId="293" priority="448" operator="between">
      <formula>0.9</formula>
      <formula>1</formula>
    </cfRule>
    <cfRule type="cellIs" dxfId="292" priority="449" operator="between">
      <formula>0.7</formula>
      <formula>0.89</formula>
    </cfRule>
    <cfRule type="cellIs" dxfId="291" priority="450" operator="between">
      <formula>0</formula>
      <formula>0.69</formula>
    </cfRule>
  </conditionalFormatting>
  <conditionalFormatting sqref="CK59">
    <cfRule type="cellIs" dxfId="290" priority="463" operator="between">
      <formula>0.9</formula>
      <formula>1</formula>
    </cfRule>
    <cfRule type="cellIs" dxfId="289" priority="464" operator="between">
      <formula>0.7</formula>
      <formula>0.89</formula>
    </cfRule>
    <cfRule type="cellIs" dxfId="288" priority="465" operator="between">
      <formula>0</formula>
      <formula>0.69</formula>
    </cfRule>
  </conditionalFormatting>
  <conditionalFormatting sqref="CJ59">
    <cfRule type="cellIs" dxfId="287" priority="460" operator="between">
      <formula>0.9</formula>
      <formula>1</formula>
    </cfRule>
    <cfRule type="cellIs" dxfId="286" priority="461" operator="between">
      <formula>0.7</formula>
      <formula>0.89</formula>
    </cfRule>
    <cfRule type="cellIs" dxfId="285" priority="462" operator="between">
      <formula>0</formula>
      <formula>0.69</formula>
    </cfRule>
  </conditionalFormatting>
  <conditionalFormatting sqref="CQ56">
    <cfRule type="cellIs" dxfId="284" priority="457" operator="between">
      <formula>0.9</formula>
      <formula>1</formula>
    </cfRule>
    <cfRule type="cellIs" dxfId="283" priority="458" operator="between">
      <formula>0.7</formula>
      <formula>0.89</formula>
    </cfRule>
    <cfRule type="cellIs" dxfId="282" priority="459" operator="between">
      <formula>0</formula>
      <formula>0.69</formula>
    </cfRule>
  </conditionalFormatting>
  <conditionalFormatting sqref="CR56">
    <cfRule type="cellIs" dxfId="281" priority="454" operator="between">
      <formula>0.9</formula>
      <formula>1</formula>
    </cfRule>
    <cfRule type="cellIs" dxfId="280" priority="455" operator="between">
      <formula>0.7</formula>
      <formula>0.89</formula>
    </cfRule>
    <cfRule type="cellIs" dxfId="279" priority="456" operator="between">
      <formula>0</formula>
      <formula>0.69</formula>
    </cfRule>
  </conditionalFormatting>
  <conditionalFormatting sqref="CR59">
    <cfRule type="cellIs" dxfId="278" priority="439" operator="between">
      <formula>0.9</formula>
      <formula>1</formula>
    </cfRule>
    <cfRule type="cellIs" dxfId="277" priority="440" operator="between">
      <formula>0.7</formula>
      <formula>0.89</formula>
    </cfRule>
    <cfRule type="cellIs" dxfId="276" priority="441" operator="between">
      <formula>0</formula>
      <formula>0.69</formula>
    </cfRule>
  </conditionalFormatting>
  <conditionalFormatting sqref="CQ59">
    <cfRule type="cellIs" dxfId="275" priority="436" operator="between">
      <formula>0.9</formula>
      <formula>1</formula>
    </cfRule>
    <cfRule type="cellIs" dxfId="274" priority="437" operator="between">
      <formula>0.7</formula>
      <formula>0.89</formula>
    </cfRule>
    <cfRule type="cellIs" dxfId="273" priority="438" operator="between">
      <formula>0</formula>
      <formula>0.69</formula>
    </cfRule>
  </conditionalFormatting>
  <conditionalFormatting sqref="BV87">
    <cfRule type="cellIs" dxfId="272" priority="415" operator="between">
      <formula>0.9</formula>
      <formula>1</formula>
    </cfRule>
    <cfRule type="cellIs" dxfId="271" priority="416" operator="between">
      <formula>0.7</formula>
      <formula>0.89</formula>
    </cfRule>
    <cfRule type="cellIs" dxfId="270" priority="417" operator="between">
      <formula>0</formula>
      <formula>0.69</formula>
    </cfRule>
  </conditionalFormatting>
  <conditionalFormatting sqref="BW87">
    <cfRule type="cellIs" dxfId="269" priority="412" operator="between">
      <formula>0.9</formula>
      <formula>1</formula>
    </cfRule>
    <cfRule type="cellIs" dxfId="268" priority="413" operator="between">
      <formula>0.7</formula>
      <formula>0.89</formula>
    </cfRule>
    <cfRule type="cellIs" dxfId="267" priority="414" operator="between">
      <formula>0</formula>
      <formula>0.69</formula>
    </cfRule>
  </conditionalFormatting>
  <conditionalFormatting sqref="CC87">
    <cfRule type="cellIs" dxfId="266" priority="409" operator="between">
      <formula>0.9</formula>
      <formula>1</formula>
    </cfRule>
    <cfRule type="cellIs" dxfId="265" priority="410" operator="between">
      <formula>0.7</formula>
      <formula>0.89</formula>
    </cfRule>
    <cfRule type="cellIs" dxfId="264" priority="411" operator="between">
      <formula>0</formula>
      <formula>0.69</formula>
    </cfRule>
  </conditionalFormatting>
  <conditionalFormatting sqref="CD87">
    <cfRule type="cellIs" dxfId="263" priority="406" operator="between">
      <formula>0.9</formula>
      <formula>1</formula>
    </cfRule>
    <cfRule type="cellIs" dxfId="262" priority="407" operator="between">
      <formula>0.7</formula>
      <formula>0.89</formula>
    </cfRule>
    <cfRule type="cellIs" dxfId="261" priority="408" operator="between">
      <formula>0</formula>
      <formula>0.69</formula>
    </cfRule>
  </conditionalFormatting>
  <conditionalFormatting sqref="CJ87">
    <cfRule type="cellIs" dxfId="260" priority="403" operator="between">
      <formula>0.9</formula>
      <formula>1</formula>
    </cfRule>
    <cfRule type="cellIs" dxfId="259" priority="404" operator="between">
      <formula>0.7</formula>
      <formula>0.89</formula>
    </cfRule>
    <cfRule type="cellIs" dxfId="258" priority="405" operator="between">
      <formula>0</formula>
      <formula>0.69</formula>
    </cfRule>
  </conditionalFormatting>
  <conditionalFormatting sqref="CK87">
    <cfRule type="cellIs" dxfId="257" priority="400" operator="between">
      <formula>0.9</formula>
      <formula>1</formula>
    </cfRule>
    <cfRule type="cellIs" dxfId="256" priority="401" operator="between">
      <formula>0.7</formula>
      <formula>0.89</formula>
    </cfRule>
    <cfRule type="cellIs" dxfId="255" priority="402" operator="between">
      <formula>0</formula>
      <formula>0.69</formula>
    </cfRule>
  </conditionalFormatting>
  <conditionalFormatting sqref="CQ87">
    <cfRule type="cellIs" dxfId="254" priority="397" operator="between">
      <formula>0.9</formula>
      <formula>1</formula>
    </cfRule>
    <cfRule type="cellIs" dxfId="253" priority="398" operator="between">
      <formula>0.7</formula>
      <formula>0.89</formula>
    </cfRule>
    <cfRule type="cellIs" dxfId="252" priority="399" operator="between">
      <formula>0</formula>
      <formula>0.69</formula>
    </cfRule>
  </conditionalFormatting>
  <conditionalFormatting sqref="CR87">
    <cfRule type="cellIs" dxfId="251" priority="394" operator="between">
      <formula>0.9</formula>
      <formula>1</formula>
    </cfRule>
    <cfRule type="cellIs" dxfId="250" priority="395" operator="between">
      <formula>0.7</formula>
      <formula>0.89</formula>
    </cfRule>
    <cfRule type="cellIs" dxfId="249" priority="396" operator="between">
      <formula>0</formula>
      <formula>0.69</formula>
    </cfRule>
  </conditionalFormatting>
  <conditionalFormatting sqref="CJ68">
    <cfRule type="cellIs" dxfId="248" priority="391" operator="between">
      <formula>0.9</formula>
      <formula>1</formula>
    </cfRule>
    <cfRule type="cellIs" dxfId="247" priority="392" operator="between">
      <formula>0.7</formula>
      <formula>0.89</formula>
    </cfRule>
    <cfRule type="cellIs" dxfId="246" priority="393" operator="between">
      <formula>0</formula>
      <formula>0.69</formula>
    </cfRule>
  </conditionalFormatting>
  <conditionalFormatting sqref="CK68">
    <cfRule type="cellIs" dxfId="245" priority="388" operator="between">
      <formula>0.9</formula>
      <formula>1</formula>
    </cfRule>
    <cfRule type="cellIs" dxfId="244" priority="389" operator="between">
      <formula>0.7</formula>
      <formula>0.89</formula>
    </cfRule>
    <cfRule type="cellIs" dxfId="243" priority="390" operator="between">
      <formula>0</formula>
      <formula>0.69</formula>
    </cfRule>
  </conditionalFormatting>
  <conditionalFormatting sqref="CC80">
    <cfRule type="cellIs" dxfId="242" priority="385" operator="between">
      <formula>0.9</formula>
      <formula>1</formula>
    </cfRule>
    <cfRule type="cellIs" dxfId="241" priority="386" operator="between">
      <formula>0.7</formula>
      <formula>0.89</formula>
    </cfRule>
    <cfRule type="cellIs" dxfId="240" priority="387" operator="between">
      <formula>0</formula>
      <formula>0.69</formula>
    </cfRule>
  </conditionalFormatting>
  <conditionalFormatting sqref="CD80">
    <cfRule type="cellIs" dxfId="239" priority="382" operator="between">
      <formula>0.9</formula>
      <formula>1</formula>
    </cfRule>
    <cfRule type="cellIs" dxfId="238" priority="383" operator="between">
      <formula>0.7</formula>
      <formula>0.89</formula>
    </cfRule>
    <cfRule type="cellIs" dxfId="237" priority="384" operator="between">
      <formula>0</formula>
      <formula>0.69</formula>
    </cfRule>
  </conditionalFormatting>
  <conditionalFormatting sqref="CC35">
    <cfRule type="cellIs" dxfId="236" priority="298" operator="between">
      <formula>0.001</formula>
      <formula>0.69</formula>
    </cfRule>
  </conditionalFormatting>
  <conditionalFormatting sqref="CC35">
    <cfRule type="cellIs" dxfId="235" priority="299" operator="between">
      <formula>0.7</formula>
      <formula>0.89</formula>
    </cfRule>
  </conditionalFormatting>
  <conditionalFormatting sqref="CC35">
    <cfRule type="cellIs" dxfId="234" priority="300" operator="between">
      <formula>0.9</formula>
      <formula>1</formula>
    </cfRule>
  </conditionalFormatting>
  <conditionalFormatting sqref="BV35">
    <cfRule type="cellIs" dxfId="233" priority="301" operator="between">
      <formula>0.001</formula>
      <formula>0.69</formula>
    </cfRule>
  </conditionalFormatting>
  <conditionalFormatting sqref="BV35">
    <cfRule type="cellIs" dxfId="232" priority="302" operator="between">
      <formula>0.7</formula>
      <formula>0.89</formula>
    </cfRule>
  </conditionalFormatting>
  <conditionalFormatting sqref="BV35">
    <cfRule type="cellIs" dxfId="231" priority="303" operator="between">
      <formula>0.9</formula>
      <formula>1</formula>
    </cfRule>
  </conditionalFormatting>
  <conditionalFormatting sqref="BV33">
    <cfRule type="cellIs" dxfId="230" priority="364" operator="between">
      <formula>0.9</formula>
      <formula>1</formula>
    </cfRule>
    <cfRule type="cellIs" dxfId="229" priority="365" operator="between">
      <formula>0.7</formula>
      <formula>0.89</formula>
    </cfRule>
    <cfRule type="cellIs" dxfId="228" priority="366" operator="between">
      <formula>0</formula>
      <formula>0.69</formula>
    </cfRule>
  </conditionalFormatting>
  <conditionalFormatting sqref="BW33">
    <cfRule type="cellIs" dxfId="227" priority="361" operator="between">
      <formula>0.9</formula>
      <formula>1</formula>
    </cfRule>
    <cfRule type="cellIs" dxfId="226" priority="362" operator="between">
      <formula>0.7</formula>
      <formula>0.89</formula>
    </cfRule>
    <cfRule type="cellIs" dxfId="225" priority="363" operator="between">
      <formula>0</formula>
      <formula>0.69</formula>
    </cfRule>
  </conditionalFormatting>
  <conditionalFormatting sqref="CC33">
    <cfRule type="cellIs" dxfId="224" priority="358" operator="between">
      <formula>0.9</formula>
      <formula>1</formula>
    </cfRule>
    <cfRule type="cellIs" dxfId="223" priority="359" operator="between">
      <formula>0.7</formula>
      <formula>0.89</formula>
    </cfRule>
    <cfRule type="cellIs" dxfId="222" priority="360" operator="between">
      <formula>0</formula>
      <formula>0.69</formula>
    </cfRule>
  </conditionalFormatting>
  <conditionalFormatting sqref="CD33">
    <cfRule type="cellIs" dxfId="221" priority="355" operator="between">
      <formula>0.9</formula>
      <formula>1</formula>
    </cfRule>
    <cfRule type="cellIs" dxfId="220" priority="356" operator="between">
      <formula>0.7</formula>
      <formula>0.89</formula>
    </cfRule>
    <cfRule type="cellIs" dxfId="219" priority="357" operator="between">
      <formula>0</formula>
      <formula>0.69</formula>
    </cfRule>
  </conditionalFormatting>
  <conditionalFormatting sqref="CJ33">
    <cfRule type="cellIs" dxfId="218" priority="352" operator="between">
      <formula>0.9</formula>
      <formula>1</formula>
    </cfRule>
    <cfRule type="cellIs" dxfId="217" priority="353" operator="between">
      <formula>0.7</formula>
      <formula>0.89</formula>
    </cfRule>
    <cfRule type="cellIs" dxfId="216" priority="354" operator="between">
      <formula>0</formula>
      <formula>0.69</formula>
    </cfRule>
  </conditionalFormatting>
  <conditionalFormatting sqref="CK33">
    <cfRule type="cellIs" dxfId="215" priority="349" operator="between">
      <formula>0.9</formula>
      <formula>1</formula>
    </cfRule>
    <cfRule type="cellIs" dxfId="214" priority="350" operator="between">
      <formula>0.7</formula>
      <formula>0.89</formula>
    </cfRule>
    <cfRule type="cellIs" dxfId="213" priority="351" operator="between">
      <formula>0</formula>
      <formula>0.69</formula>
    </cfRule>
  </conditionalFormatting>
  <conditionalFormatting sqref="CQ33">
    <cfRule type="cellIs" dxfId="212" priority="346" operator="between">
      <formula>0.9</formula>
      <formula>1</formula>
    </cfRule>
    <cfRule type="cellIs" dxfId="211" priority="347" operator="between">
      <formula>0.7</formula>
      <formula>0.89</formula>
    </cfRule>
    <cfRule type="cellIs" dxfId="210" priority="348" operator="between">
      <formula>0</formula>
      <formula>0.69</formula>
    </cfRule>
  </conditionalFormatting>
  <conditionalFormatting sqref="CR33">
    <cfRule type="cellIs" dxfId="209" priority="343" operator="between">
      <formula>0.9</formula>
      <formula>1</formula>
    </cfRule>
    <cfRule type="cellIs" dxfId="208" priority="344" operator="between">
      <formula>0.7</formula>
      <formula>0.89</formula>
    </cfRule>
    <cfRule type="cellIs" dxfId="207" priority="345" operator="between">
      <formula>0</formula>
      <formula>0.69</formula>
    </cfRule>
  </conditionalFormatting>
  <conditionalFormatting sqref="BV34">
    <cfRule type="cellIs" dxfId="206" priority="325" operator="between">
      <formula>0.9</formula>
      <formula>1</formula>
    </cfRule>
    <cfRule type="cellIs" dxfId="205" priority="326" operator="between">
      <formula>0.7</formula>
      <formula>0.89</formula>
    </cfRule>
    <cfRule type="cellIs" dxfId="204" priority="327" operator="between">
      <formula>0</formula>
      <formula>0.69</formula>
    </cfRule>
  </conditionalFormatting>
  <conditionalFormatting sqref="BW34">
    <cfRule type="cellIs" dxfId="203" priority="322" operator="between">
      <formula>0.9</formula>
      <formula>1</formula>
    </cfRule>
    <cfRule type="cellIs" dxfId="202" priority="323" operator="between">
      <formula>0.7</formula>
      <formula>0.89</formula>
    </cfRule>
    <cfRule type="cellIs" dxfId="201" priority="324" operator="between">
      <formula>0</formula>
      <formula>0.69</formula>
    </cfRule>
  </conditionalFormatting>
  <conditionalFormatting sqref="CC34">
    <cfRule type="cellIs" dxfId="200" priority="319" operator="between">
      <formula>0.9</formula>
      <formula>1</formula>
    </cfRule>
    <cfRule type="cellIs" dxfId="199" priority="320" operator="between">
      <formula>0.7</formula>
      <formula>0.89</formula>
    </cfRule>
    <cfRule type="cellIs" dxfId="198" priority="321" operator="between">
      <formula>0</formula>
      <formula>0.69</formula>
    </cfRule>
  </conditionalFormatting>
  <conditionalFormatting sqref="CD34">
    <cfRule type="cellIs" dxfId="197" priority="316" operator="between">
      <formula>0.9</formula>
      <formula>1</formula>
    </cfRule>
    <cfRule type="cellIs" dxfId="196" priority="317" operator="between">
      <formula>0.7</formula>
      <formula>0.89</formula>
    </cfRule>
    <cfRule type="cellIs" dxfId="195" priority="318" operator="between">
      <formula>0</formula>
      <formula>0.69</formula>
    </cfRule>
  </conditionalFormatting>
  <conditionalFormatting sqref="CJ34">
    <cfRule type="cellIs" dxfId="194" priority="313" operator="between">
      <formula>0.9</formula>
      <formula>1</formula>
    </cfRule>
    <cfRule type="cellIs" dxfId="193" priority="314" operator="between">
      <formula>0.7</formula>
      <formula>0.89</formula>
    </cfRule>
    <cfRule type="cellIs" dxfId="192" priority="315" operator="between">
      <formula>0</formula>
      <formula>0.69</formula>
    </cfRule>
  </conditionalFormatting>
  <conditionalFormatting sqref="CK34">
    <cfRule type="cellIs" dxfId="191" priority="310" operator="between">
      <formula>0.9</formula>
      <formula>1</formula>
    </cfRule>
    <cfRule type="cellIs" dxfId="190" priority="311" operator="between">
      <formula>0.7</formula>
      <formula>0.89</formula>
    </cfRule>
    <cfRule type="cellIs" dxfId="189" priority="312" operator="between">
      <formula>0</formula>
      <formula>0.69</formula>
    </cfRule>
  </conditionalFormatting>
  <conditionalFormatting sqref="CQ34">
    <cfRule type="cellIs" dxfId="188" priority="307" operator="between">
      <formula>0.9</formula>
      <formula>1</formula>
    </cfRule>
    <cfRule type="cellIs" dxfId="187" priority="308" operator="between">
      <formula>0.7</formula>
      <formula>0.89</formula>
    </cfRule>
    <cfRule type="cellIs" dxfId="186" priority="309" operator="between">
      <formula>0</formula>
      <formula>0.69</formula>
    </cfRule>
  </conditionalFormatting>
  <conditionalFormatting sqref="CR34">
    <cfRule type="cellIs" dxfId="185" priority="304" operator="between">
      <formula>0.9</formula>
      <formula>1</formula>
    </cfRule>
    <cfRule type="cellIs" dxfId="184" priority="305" operator="between">
      <formula>0.7</formula>
      <formula>0.89</formula>
    </cfRule>
    <cfRule type="cellIs" dxfId="183" priority="306" operator="between">
      <formula>0</formula>
      <formula>0.69</formula>
    </cfRule>
  </conditionalFormatting>
  <conditionalFormatting sqref="CJ35">
    <cfRule type="cellIs" dxfId="182" priority="295" operator="between">
      <formula>0.001</formula>
      <formula>0.69</formula>
    </cfRule>
  </conditionalFormatting>
  <conditionalFormatting sqref="CJ35">
    <cfRule type="cellIs" dxfId="181" priority="296" operator="between">
      <formula>0.7</formula>
      <formula>0.89</formula>
    </cfRule>
  </conditionalFormatting>
  <conditionalFormatting sqref="CJ35">
    <cfRule type="cellIs" dxfId="180" priority="297" operator="between">
      <formula>0.9</formula>
      <formula>1</formula>
    </cfRule>
  </conditionalFormatting>
  <conditionalFormatting sqref="CQ35">
    <cfRule type="cellIs" dxfId="179" priority="292" operator="between">
      <formula>0.001</formula>
      <formula>0.69</formula>
    </cfRule>
  </conditionalFormatting>
  <conditionalFormatting sqref="CQ35">
    <cfRule type="cellIs" dxfId="178" priority="293" operator="between">
      <formula>0.7</formula>
      <formula>0.89</formula>
    </cfRule>
  </conditionalFormatting>
  <conditionalFormatting sqref="CQ35">
    <cfRule type="cellIs" dxfId="177" priority="294" operator="between">
      <formula>0.9</formula>
      <formula>1</formula>
    </cfRule>
  </conditionalFormatting>
  <conditionalFormatting sqref="BW35">
    <cfRule type="cellIs" dxfId="176" priority="286" operator="between">
      <formula>0.9</formula>
      <formula>1</formula>
    </cfRule>
    <cfRule type="cellIs" dxfId="175" priority="287" operator="between">
      <formula>0.7</formula>
      <formula>0.89</formula>
    </cfRule>
    <cfRule type="cellIs" dxfId="174" priority="288" operator="between">
      <formula>0</formula>
      <formula>0.69</formula>
    </cfRule>
  </conditionalFormatting>
  <conditionalFormatting sqref="CD35">
    <cfRule type="cellIs" dxfId="173" priority="283" operator="between">
      <formula>0.9</formula>
      <formula>1</formula>
    </cfRule>
    <cfRule type="cellIs" dxfId="172" priority="284" operator="between">
      <formula>0.7</formula>
      <formula>0.89</formula>
    </cfRule>
    <cfRule type="cellIs" dxfId="171" priority="285" operator="between">
      <formula>0</formula>
      <formula>0.69</formula>
    </cfRule>
  </conditionalFormatting>
  <conditionalFormatting sqref="CK35">
    <cfRule type="cellIs" dxfId="170" priority="280" operator="between">
      <formula>0.9</formula>
      <formula>1</formula>
    </cfRule>
    <cfRule type="cellIs" dxfId="169" priority="281" operator="between">
      <formula>0.7</formula>
      <formula>0.89</formula>
    </cfRule>
    <cfRule type="cellIs" dxfId="168" priority="282" operator="between">
      <formula>0</formula>
      <formula>0.69</formula>
    </cfRule>
  </conditionalFormatting>
  <conditionalFormatting sqref="CR35">
    <cfRule type="cellIs" dxfId="167" priority="277" operator="between">
      <formula>0.9</formula>
      <formula>1</formula>
    </cfRule>
    <cfRule type="cellIs" dxfId="166" priority="278" operator="between">
      <formula>0.7</formula>
      <formula>0.89</formula>
    </cfRule>
    <cfRule type="cellIs" dxfId="165" priority="279" operator="between">
      <formula>0</formula>
      <formula>0.69</formula>
    </cfRule>
  </conditionalFormatting>
  <conditionalFormatting sqref="BV38">
    <cfRule type="cellIs" dxfId="164" priority="274" operator="between">
      <formula>0.9</formula>
      <formula>1</formula>
    </cfRule>
    <cfRule type="cellIs" dxfId="163" priority="275" operator="between">
      <formula>0.7</formula>
      <formula>0.89</formula>
    </cfRule>
    <cfRule type="cellIs" dxfId="162" priority="276" operator="between">
      <formula>0</formula>
      <formula>0.69</formula>
    </cfRule>
  </conditionalFormatting>
  <conditionalFormatting sqref="BW38">
    <cfRule type="cellIs" dxfId="161" priority="271" operator="between">
      <formula>0.9</formula>
      <formula>1</formula>
    </cfRule>
    <cfRule type="cellIs" dxfId="160" priority="272" operator="between">
      <formula>0.7</formula>
      <formula>0.89</formula>
    </cfRule>
    <cfRule type="cellIs" dxfId="159" priority="273" operator="between">
      <formula>0</formula>
      <formula>0.69</formula>
    </cfRule>
  </conditionalFormatting>
  <conditionalFormatting sqref="CC38">
    <cfRule type="cellIs" dxfId="158" priority="268" operator="between">
      <formula>0.9</formula>
      <formula>1</formula>
    </cfRule>
    <cfRule type="cellIs" dxfId="157" priority="269" operator="between">
      <formula>0.7</formula>
      <formula>0.89</formula>
    </cfRule>
    <cfRule type="cellIs" dxfId="156" priority="270" operator="between">
      <formula>0</formula>
      <formula>0.69</formula>
    </cfRule>
  </conditionalFormatting>
  <conditionalFormatting sqref="CD38">
    <cfRule type="cellIs" dxfId="155" priority="265" operator="between">
      <formula>0.9</formula>
      <formula>1</formula>
    </cfRule>
    <cfRule type="cellIs" dxfId="154" priority="266" operator="between">
      <formula>0.7</formula>
      <formula>0.89</formula>
    </cfRule>
    <cfRule type="cellIs" dxfId="153" priority="267" operator="between">
      <formula>0</formula>
      <formula>0.69</formula>
    </cfRule>
  </conditionalFormatting>
  <conditionalFormatting sqref="CJ38">
    <cfRule type="cellIs" dxfId="152" priority="262" operator="between">
      <formula>0.9</formula>
      <formula>1</formula>
    </cfRule>
    <cfRule type="cellIs" dxfId="151" priority="263" operator="between">
      <formula>0.7</formula>
      <formula>0.89</formula>
    </cfRule>
    <cfRule type="cellIs" dxfId="150" priority="264" operator="between">
      <formula>0</formula>
      <formula>0.69</formula>
    </cfRule>
  </conditionalFormatting>
  <conditionalFormatting sqref="CK38">
    <cfRule type="cellIs" dxfId="149" priority="259" operator="between">
      <formula>0.9</formula>
      <formula>1</formula>
    </cfRule>
    <cfRule type="cellIs" dxfId="148" priority="260" operator="between">
      <formula>0.7</formula>
      <formula>0.89</formula>
    </cfRule>
    <cfRule type="cellIs" dxfId="147" priority="261" operator="between">
      <formula>0</formula>
      <formula>0.69</formula>
    </cfRule>
  </conditionalFormatting>
  <conditionalFormatting sqref="CQ38">
    <cfRule type="cellIs" dxfId="146" priority="256" operator="between">
      <formula>0.9</formula>
      <formula>1</formula>
    </cfRule>
    <cfRule type="cellIs" dxfId="145" priority="257" operator="between">
      <formula>0.7</formula>
      <formula>0.89</formula>
    </cfRule>
    <cfRule type="cellIs" dxfId="144" priority="258" operator="between">
      <formula>0</formula>
      <formula>0.69</formula>
    </cfRule>
  </conditionalFormatting>
  <conditionalFormatting sqref="CR38">
    <cfRule type="cellIs" dxfId="143" priority="253" operator="between">
      <formula>0.9</formula>
      <formula>1</formula>
    </cfRule>
    <cfRule type="cellIs" dxfId="142" priority="254" operator="between">
      <formula>0.7</formula>
      <formula>0.89</formula>
    </cfRule>
    <cfRule type="cellIs" dxfId="141" priority="255" operator="between">
      <formula>0</formula>
      <formula>0.69</formula>
    </cfRule>
  </conditionalFormatting>
  <conditionalFormatting sqref="BV39">
    <cfRule type="cellIs" dxfId="140" priority="250" operator="between">
      <formula>0.9</formula>
      <formula>1</formula>
    </cfRule>
    <cfRule type="cellIs" dxfId="139" priority="251" operator="between">
      <formula>0.7</formula>
      <formula>0.89</formula>
    </cfRule>
    <cfRule type="cellIs" dxfId="138" priority="252" operator="between">
      <formula>0</formula>
      <formula>0.69</formula>
    </cfRule>
  </conditionalFormatting>
  <conditionalFormatting sqref="BW39">
    <cfRule type="cellIs" dxfId="137" priority="247" operator="between">
      <formula>0.9</formula>
      <formula>1</formula>
    </cfRule>
    <cfRule type="cellIs" dxfId="136" priority="248" operator="between">
      <formula>0.7</formula>
      <formula>0.89</formula>
    </cfRule>
    <cfRule type="cellIs" dxfId="135" priority="249" operator="between">
      <formula>0</formula>
      <formula>0.69</formula>
    </cfRule>
  </conditionalFormatting>
  <conditionalFormatting sqref="CC39">
    <cfRule type="cellIs" dxfId="134" priority="244" operator="between">
      <formula>0.9</formula>
      <formula>1</formula>
    </cfRule>
    <cfRule type="cellIs" dxfId="133" priority="245" operator="between">
      <formula>0.7</formula>
      <formula>0.89</formula>
    </cfRule>
    <cfRule type="cellIs" dxfId="132" priority="246" operator="between">
      <formula>0</formula>
      <formula>0.69</formula>
    </cfRule>
  </conditionalFormatting>
  <conditionalFormatting sqref="CD39">
    <cfRule type="cellIs" dxfId="131" priority="241" operator="between">
      <formula>0.9</formula>
      <formula>1</formula>
    </cfRule>
    <cfRule type="cellIs" dxfId="130" priority="242" operator="between">
      <formula>0.7</formula>
      <formula>0.89</formula>
    </cfRule>
    <cfRule type="cellIs" dxfId="129" priority="243" operator="between">
      <formula>0</formula>
      <formula>0.69</formula>
    </cfRule>
  </conditionalFormatting>
  <conditionalFormatting sqref="CJ39">
    <cfRule type="cellIs" dxfId="128" priority="238" operator="between">
      <formula>0.9</formula>
      <formula>1</formula>
    </cfRule>
    <cfRule type="cellIs" dxfId="127" priority="239" operator="between">
      <formula>0.7</formula>
      <formula>0.89</formula>
    </cfRule>
    <cfRule type="cellIs" dxfId="126" priority="240" operator="between">
      <formula>0</formula>
      <formula>0.69</formula>
    </cfRule>
  </conditionalFormatting>
  <conditionalFormatting sqref="CK39">
    <cfRule type="cellIs" dxfId="125" priority="235" operator="between">
      <formula>0.9</formula>
      <formula>1</formula>
    </cfRule>
    <cfRule type="cellIs" dxfId="124" priority="236" operator="between">
      <formula>0.7</formula>
      <formula>0.89</formula>
    </cfRule>
    <cfRule type="cellIs" dxfId="123" priority="237" operator="between">
      <formula>0</formula>
      <formula>0.69</formula>
    </cfRule>
  </conditionalFormatting>
  <conditionalFormatting sqref="CQ39">
    <cfRule type="cellIs" dxfId="122" priority="232" operator="between">
      <formula>0.9</formula>
      <formula>1</formula>
    </cfRule>
    <cfRule type="cellIs" dxfId="121" priority="233" operator="between">
      <formula>0.7</formula>
      <formula>0.89</formula>
    </cfRule>
    <cfRule type="cellIs" dxfId="120" priority="234" operator="between">
      <formula>0</formula>
      <formula>0.69</formula>
    </cfRule>
  </conditionalFormatting>
  <conditionalFormatting sqref="CR39">
    <cfRule type="cellIs" dxfId="119" priority="229" operator="between">
      <formula>0.9</formula>
      <formula>1</formula>
    </cfRule>
    <cfRule type="cellIs" dxfId="118" priority="230" operator="between">
      <formula>0.7</formula>
      <formula>0.89</formula>
    </cfRule>
    <cfRule type="cellIs" dxfId="117" priority="231" operator="between">
      <formula>0</formula>
      <formula>0.69</formula>
    </cfRule>
  </conditionalFormatting>
  <conditionalFormatting sqref="BV42">
    <cfRule type="cellIs" dxfId="116" priority="211" operator="between">
      <formula>0.9</formula>
      <formula>1</formula>
    </cfRule>
    <cfRule type="cellIs" dxfId="115" priority="212" operator="between">
      <formula>0.7</formula>
      <formula>0.89</formula>
    </cfRule>
    <cfRule type="cellIs" dxfId="114" priority="213" operator="between">
      <formula>0</formula>
      <formula>0.69</formula>
    </cfRule>
  </conditionalFormatting>
  <conditionalFormatting sqref="BW42">
    <cfRule type="cellIs" dxfId="113" priority="208" operator="between">
      <formula>0.9</formula>
      <formula>1</formula>
    </cfRule>
    <cfRule type="cellIs" dxfId="112" priority="209" operator="between">
      <formula>0.7</formula>
      <formula>0.89</formula>
    </cfRule>
    <cfRule type="cellIs" dxfId="111" priority="210" operator="between">
      <formula>0</formula>
      <formula>0.69</formula>
    </cfRule>
  </conditionalFormatting>
  <conditionalFormatting sqref="CD42">
    <cfRule type="cellIs" dxfId="110" priority="205" operator="between">
      <formula>0.9</formula>
      <formula>1</formula>
    </cfRule>
    <cfRule type="cellIs" dxfId="109" priority="206" operator="between">
      <formula>0.7</formula>
      <formula>0.89</formula>
    </cfRule>
    <cfRule type="cellIs" dxfId="108" priority="207" operator="between">
      <formula>0</formula>
      <formula>0.69</formula>
    </cfRule>
  </conditionalFormatting>
  <conditionalFormatting sqref="CC42">
    <cfRule type="cellIs" dxfId="107" priority="202" operator="between">
      <formula>0.9</formula>
      <formula>1</formula>
    </cfRule>
    <cfRule type="cellIs" dxfId="106" priority="203" operator="between">
      <formula>0.7</formula>
      <formula>0.89</formula>
    </cfRule>
    <cfRule type="cellIs" dxfId="105" priority="204" operator="between">
      <formula>0</formula>
      <formula>0.69</formula>
    </cfRule>
  </conditionalFormatting>
  <conditionalFormatting sqref="CK42">
    <cfRule type="cellIs" dxfId="104" priority="199" operator="between">
      <formula>0.9</formula>
      <formula>1</formula>
    </cfRule>
    <cfRule type="cellIs" dxfId="103" priority="200" operator="between">
      <formula>0.7</formula>
      <formula>0.89</formula>
    </cfRule>
    <cfRule type="cellIs" dxfId="102" priority="201" operator="between">
      <formula>0</formula>
      <formula>0.69</formula>
    </cfRule>
  </conditionalFormatting>
  <conditionalFormatting sqref="CJ42">
    <cfRule type="cellIs" dxfId="101" priority="196" operator="between">
      <formula>0.9</formula>
      <formula>1</formula>
    </cfRule>
    <cfRule type="cellIs" dxfId="100" priority="197" operator="between">
      <formula>0.7</formula>
      <formula>0.89</formula>
    </cfRule>
    <cfRule type="cellIs" dxfId="99" priority="198" operator="between">
      <formula>0</formula>
      <formula>0.69</formula>
    </cfRule>
  </conditionalFormatting>
  <conditionalFormatting sqref="CQ42">
    <cfRule type="cellIs" dxfId="98" priority="193" operator="between">
      <formula>0.9</formula>
      <formula>1</formula>
    </cfRule>
    <cfRule type="cellIs" dxfId="97" priority="194" operator="between">
      <formula>0.7</formula>
      <formula>0.89</formula>
    </cfRule>
    <cfRule type="cellIs" dxfId="96" priority="195" operator="between">
      <formula>0</formula>
      <formula>0.69</formula>
    </cfRule>
  </conditionalFormatting>
  <conditionalFormatting sqref="CR42">
    <cfRule type="cellIs" dxfId="95" priority="190" operator="between">
      <formula>0.9</formula>
      <formula>1</formula>
    </cfRule>
    <cfRule type="cellIs" dxfId="94" priority="191" operator="between">
      <formula>0.7</formula>
      <formula>0.89</formula>
    </cfRule>
    <cfRule type="cellIs" dxfId="93" priority="192" operator="between">
      <formula>0</formula>
      <formula>0.69</formula>
    </cfRule>
  </conditionalFormatting>
  <conditionalFormatting sqref="BV43">
    <cfRule type="cellIs" dxfId="92" priority="118" operator="between">
      <formula>0.9</formula>
      <formula>1</formula>
    </cfRule>
    <cfRule type="cellIs" dxfId="91" priority="119" operator="between">
      <formula>0.7</formula>
      <formula>0.89</formula>
    </cfRule>
    <cfRule type="cellIs" dxfId="90" priority="120" operator="between">
      <formula>0</formula>
      <formula>0.69</formula>
    </cfRule>
  </conditionalFormatting>
  <conditionalFormatting sqref="BW43">
    <cfRule type="cellIs" dxfId="89" priority="115" operator="between">
      <formula>0.9</formula>
      <formula>1</formula>
    </cfRule>
    <cfRule type="cellIs" dxfId="88" priority="116" operator="between">
      <formula>0.7</formula>
      <formula>0.89</formula>
    </cfRule>
    <cfRule type="cellIs" dxfId="87" priority="117" operator="between">
      <formula>0</formula>
      <formula>0.69</formula>
    </cfRule>
  </conditionalFormatting>
  <conditionalFormatting sqref="CD43">
    <cfRule type="cellIs" dxfId="86" priority="100" operator="between">
      <formula>0.9</formula>
      <formula>1</formula>
    </cfRule>
    <cfRule type="cellIs" dxfId="85" priority="101" operator="between">
      <formula>0.7</formula>
      <formula>0.89</formula>
    </cfRule>
    <cfRule type="cellIs" dxfId="84" priority="102" operator="between">
      <formula>0</formula>
      <formula>0.69</formula>
    </cfRule>
  </conditionalFormatting>
  <conditionalFormatting sqref="CC43">
    <cfRule type="cellIs" dxfId="83" priority="97" operator="between">
      <formula>0.9</formula>
      <formula>1</formula>
    </cfRule>
    <cfRule type="cellIs" dxfId="82" priority="98" operator="between">
      <formula>0.7</formula>
      <formula>0.89</formula>
    </cfRule>
    <cfRule type="cellIs" dxfId="81" priority="99" operator="between">
      <formula>0</formula>
      <formula>0.69</formula>
    </cfRule>
  </conditionalFormatting>
  <conditionalFormatting sqref="CJ43">
    <cfRule type="cellIs" dxfId="80" priority="91" operator="between">
      <formula>0.9</formula>
      <formula>1</formula>
    </cfRule>
    <cfRule type="cellIs" dxfId="79" priority="92" operator="between">
      <formula>0.7</formula>
      <formula>0.89</formula>
    </cfRule>
    <cfRule type="cellIs" dxfId="78" priority="93" operator="between">
      <formula>0</formula>
      <formula>0.69</formula>
    </cfRule>
  </conditionalFormatting>
  <conditionalFormatting sqref="CK43">
    <cfRule type="cellIs" dxfId="77" priority="88" operator="between">
      <formula>0.9</formula>
      <formula>1</formula>
    </cfRule>
    <cfRule type="cellIs" dxfId="76" priority="89" operator="between">
      <formula>0.7</formula>
      <formula>0.89</formula>
    </cfRule>
    <cfRule type="cellIs" dxfId="75" priority="90" operator="between">
      <formula>0</formula>
      <formula>0.69</formula>
    </cfRule>
  </conditionalFormatting>
  <conditionalFormatting sqref="CQ43">
    <cfRule type="cellIs" dxfId="74" priority="85" operator="between">
      <formula>0.9</formula>
      <formula>1</formula>
    </cfRule>
    <cfRule type="cellIs" dxfId="73" priority="86" operator="between">
      <formula>0.7</formula>
      <formula>0.89</formula>
    </cfRule>
    <cfRule type="cellIs" dxfId="72" priority="87" operator="between">
      <formula>0</formula>
      <formula>0.69</formula>
    </cfRule>
  </conditionalFormatting>
  <conditionalFormatting sqref="CR43">
    <cfRule type="cellIs" dxfId="71" priority="82" operator="between">
      <formula>0.9</formula>
      <formula>1</formula>
    </cfRule>
    <cfRule type="cellIs" dxfId="70" priority="83" operator="between">
      <formula>0.7</formula>
      <formula>0.89</formula>
    </cfRule>
    <cfRule type="cellIs" dxfId="69" priority="84" operator="between">
      <formula>0</formula>
      <formula>0.69</formula>
    </cfRule>
  </conditionalFormatting>
  <conditionalFormatting sqref="BV44">
    <cfRule type="cellIs" dxfId="68" priority="76" operator="between">
      <formula>0.9</formula>
      <formula>1</formula>
    </cfRule>
    <cfRule type="cellIs" dxfId="67" priority="77" operator="between">
      <formula>0.7</formula>
      <formula>0.89</formula>
    </cfRule>
    <cfRule type="cellIs" dxfId="66" priority="78" operator="between">
      <formula>0</formula>
      <formula>0.69</formula>
    </cfRule>
  </conditionalFormatting>
  <conditionalFormatting sqref="BW44">
    <cfRule type="cellIs" dxfId="65" priority="73" operator="between">
      <formula>0.9</formula>
      <formula>1</formula>
    </cfRule>
    <cfRule type="cellIs" dxfId="64" priority="74" operator="between">
      <formula>0.7</formula>
      <formula>0.89</formula>
    </cfRule>
    <cfRule type="cellIs" dxfId="63" priority="75" operator="between">
      <formula>0</formula>
      <formula>0.69</formula>
    </cfRule>
  </conditionalFormatting>
  <conditionalFormatting sqref="CC44">
    <cfRule type="cellIs" dxfId="62" priority="70" operator="between">
      <formula>0.9</formula>
      <formula>1</formula>
    </cfRule>
    <cfRule type="cellIs" dxfId="61" priority="71" operator="between">
      <formula>0.7</formula>
      <formula>0.89</formula>
    </cfRule>
    <cfRule type="cellIs" dxfId="60" priority="72" operator="between">
      <formula>0</formula>
      <formula>0.69</formula>
    </cfRule>
  </conditionalFormatting>
  <conditionalFormatting sqref="CD44">
    <cfRule type="cellIs" dxfId="59" priority="67" operator="between">
      <formula>0.9</formula>
      <formula>1</formula>
    </cfRule>
    <cfRule type="cellIs" dxfId="58" priority="68" operator="between">
      <formula>0.7</formula>
      <formula>0.89</formula>
    </cfRule>
    <cfRule type="cellIs" dxfId="57" priority="69" operator="between">
      <formula>0</formula>
      <formula>0.69</formula>
    </cfRule>
  </conditionalFormatting>
  <conditionalFormatting sqref="CJ44">
    <cfRule type="cellIs" dxfId="56" priority="64" operator="between">
      <formula>0.9</formula>
      <formula>1</formula>
    </cfRule>
    <cfRule type="cellIs" dxfId="55" priority="65" operator="between">
      <formula>0.7</formula>
      <formula>0.89</formula>
    </cfRule>
    <cfRule type="cellIs" dxfId="54" priority="66" operator="between">
      <formula>0</formula>
      <formula>0.69</formula>
    </cfRule>
  </conditionalFormatting>
  <conditionalFormatting sqref="BV47">
    <cfRule type="cellIs" dxfId="53" priority="52" operator="between">
      <formula>0.9</formula>
      <formula>1</formula>
    </cfRule>
    <cfRule type="cellIs" dxfId="52" priority="53" operator="between">
      <formula>0.7</formula>
      <formula>0.89</formula>
    </cfRule>
    <cfRule type="cellIs" dxfId="51" priority="54" operator="between">
      <formula>0</formula>
      <formula>0.69</formula>
    </cfRule>
  </conditionalFormatting>
  <conditionalFormatting sqref="BW47">
    <cfRule type="cellIs" dxfId="50" priority="49" operator="between">
      <formula>0.9</formula>
      <formula>1</formula>
    </cfRule>
    <cfRule type="cellIs" dxfId="49" priority="50" operator="between">
      <formula>0.7</formula>
      <formula>0.89</formula>
    </cfRule>
    <cfRule type="cellIs" dxfId="48" priority="51" operator="between">
      <formula>0</formula>
      <formula>0.69</formula>
    </cfRule>
  </conditionalFormatting>
  <conditionalFormatting sqref="CC47">
    <cfRule type="cellIs" dxfId="47" priority="46" operator="between">
      <formula>0.9</formula>
      <formula>1</formula>
    </cfRule>
    <cfRule type="cellIs" dxfId="46" priority="47" operator="between">
      <formula>0.7</formula>
      <formula>0.89</formula>
    </cfRule>
    <cfRule type="cellIs" dxfId="45" priority="48" operator="between">
      <formula>0</formula>
      <formula>0.69</formula>
    </cfRule>
  </conditionalFormatting>
  <conditionalFormatting sqref="CD47">
    <cfRule type="cellIs" dxfId="44" priority="43" operator="between">
      <formula>0.9</formula>
      <formula>1</formula>
    </cfRule>
    <cfRule type="cellIs" dxfId="43" priority="44" operator="between">
      <formula>0.7</formula>
      <formula>0.89</formula>
    </cfRule>
    <cfRule type="cellIs" dxfId="42" priority="45" operator="between">
      <formula>0</formula>
      <formula>0.69</formula>
    </cfRule>
  </conditionalFormatting>
  <conditionalFormatting sqref="CJ47">
    <cfRule type="cellIs" dxfId="41" priority="40" operator="between">
      <formula>0.9</formula>
      <formula>1</formula>
    </cfRule>
    <cfRule type="cellIs" dxfId="40" priority="41" operator="between">
      <formula>0.7</formula>
      <formula>0.89</formula>
    </cfRule>
    <cfRule type="cellIs" dxfId="39" priority="42" operator="between">
      <formula>0</formula>
      <formula>0.69</formula>
    </cfRule>
  </conditionalFormatting>
  <conditionalFormatting sqref="CK47">
    <cfRule type="cellIs" dxfId="38" priority="37" operator="between">
      <formula>0.9</formula>
      <formula>1</formula>
    </cfRule>
    <cfRule type="cellIs" dxfId="37" priority="38" operator="between">
      <formula>0.7</formula>
      <formula>0.89</formula>
    </cfRule>
    <cfRule type="cellIs" dxfId="36" priority="39" operator="between">
      <formula>0</formula>
      <formula>0.69</formula>
    </cfRule>
  </conditionalFormatting>
  <conditionalFormatting sqref="BV85:BW85">
    <cfRule type="cellIs" dxfId="35" priority="34" operator="between">
      <formula>0.9</formula>
      <formula>1</formula>
    </cfRule>
    <cfRule type="cellIs" dxfId="34" priority="35" operator="between">
      <formula>0.7</formula>
      <formula>0.89</formula>
    </cfRule>
    <cfRule type="cellIs" dxfId="33" priority="36" operator="between">
      <formula>0</formula>
      <formula>0.69</formula>
    </cfRule>
  </conditionalFormatting>
  <conditionalFormatting sqref="CC85:CD85">
    <cfRule type="cellIs" dxfId="32" priority="31" operator="between">
      <formula>0.9</formula>
      <formula>1</formula>
    </cfRule>
    <cfRule type="cellIs" dxfId="31" priority="32" operator="between">
      <formula>0.7</formula>
      <formula>0.89</formula>
    </cfRule>
    <cfRule type="cellIs" dxfId="30" priority="33" operator="between">
      <formula>0</formula>
      <formula>0.69</formula>
    </cfRule>
  </conditionalFormatting>
  <conditionalFormatting sqref="CJ85:CK85">
    <cfRule type="cellIs" dxfId="29" priority="28" operator="between">
      <formula>0.9</formula>
      <formula>1</formula>
    </cfRule>
    <cfRule type="cellIs" dxfId="28" priority="29" operator="between">
      <formula>0.7</formula>
      <formula>0.89</formula>
    </cfRule>
    <cfRule type="cellIs" dxfId="27" priority="30" operator="between">
      <formula>0</formula>
      <formula>0.69</formula>
    </cfRule>
  </conditionalFormatting>
  <conditionalFormatting sqref="CQ85:CR85">
    <cfRule type="cellIs" dxfId="26" priority="25" operator="between">
      <formula>0.9</formula>
      <formula>1</formula>
    </cfRule>
    <cfRule type="cellIs" dxfId="25" priority="26" operator="between">
      <formula>0.7</formula>
      <formula>0.89</formula>
    </cfRule>
    <cfRule type="cellIs" dxfId="24" priority="27" operator="between">
      <formula>0</formula>
      <formula>0.69</formula>
    </cfRule>
  </conditionalFormatting>
  <conditionalFormatting sqref="BV40">
    <cfRule type="cellIs" dxfId="23" priority="22" operator="between">
      <formula>0.9</formula>
      <formula>1</formula>
    </cfRule>
    <cfRule type="cellIs" dxfId="22" priority="23" operator="between">
      <formula>0.7</formula>
      <formula>0.89</formula>
    </cfRule>
    <cfRule type="cellIs" dxfId="21" priority="24" operator="between">
      <formula>0</formula>
      <formula>0.69</formula>
    </cfRule>
  </conditionalFormatting>
  <conditionalFormatting sqref="BW40">
    <cfRule type="cellIs" dxfId="20" priority="19" operator="between">
      <formula>0.9</formula>
      <formula>1</formula>
    </cfRule>
    <cfRule type="cellIs" dxfId="19" priority="20" operator="between">
      <formula>0.7</formula>
      <formula>0.89</formula>
    </cfRule>
    <cfRule type="cellIs" dxfId="18" priority="21" operator="between">
      <formula>0</formula>
      <formula>0.69</formula>
    </cfRule>
  </conditionalFormatting>
  <conditionalFormatting sqref="CC40">
    <cfRule type="cellIs" dxfId="17" priority="16" operator="between">
      <formula>0.9</formula>
      <formula>1</formula>
    </cfRule>
    <cfRule type="cellIs" dxfId="16" priority="17" operator="between">
      <formula>0.7</formula>
      <formula>0.89</formula>
    </cfRule>
    <cfRule type="cellIs" dxfId="15" priority="18" operator="between">
      <formula>0</formula>
      <formula>0.69</formula>
    </cfRule>
  </conditionalFormatting>
  <conditionalFormatting sqref="CD40">
    <cfRule type="cellIs" dxfId="14" priority="13" operator="between">
      <formula>0.9</formula>
      <formula>1</formula>
    </cfRule>
    <cfRule type="cellIs" dxfId="13" priority="14" operator="between">
      <formula>0.7</formula>
      <formula>0.89</formula>
    </cfRule>
    <cfRule type="cellIs" dxfId="12" priority="15" operator="between">
      <formula>0</formula>
      <formula>0.69</formula>
    </cfRule>
  </conditionalFormatting>
  <conditionalFormatting sqref="CJ40">
    <cfRule type="cellIs" dxfId="11" priority="10" operator="between">
      <formula>0.9</formula>
      <formula>1</formula>
    </cfRule>
    <cfRule type="cellIs" dxfId="10" priority="11" operator="between">
      <formula>0.7</formula>
      <formula>0.89</formula>
    </cfRule>
    <cfRule type="cellIs" dxfId="9" priority="12" operator="between">
      <formula>0</formula>
      <formula>0.69</formula>
    </cfRule>
  </conditionalFormatting>
  <conditionalFormatting sqref="CK40">
    <cfRule type="cellIs" dxfId="8" priority="7" operator="between">
      <formula>0.9</formula>
      <formula>1</formula>
    </cfRule>
    <cfRule type="cellIs" dxfId="7" priority="8" operator="between">
      <formula>0.7</formula>
      <formula>0.89</formula>
    </cfRule>
    <cfRule type="cellIs" dxfId="6" priority="9" operator="between">
      <formula>0</formula>
      <formula>0.69</formula>
    </cfRule>
  </conditionalFormatting>
  <conditionalFormatting sqref="CQ40">
    <cfRule type="cellIs" dxfId="5" priority="4" operator="between">
      <formula>0.9</formula>
      <formula>1</formula>
    </cfRule>
    <cfRule type="cellIs" dxfId="4" priority="5" operator="between">
      <formula>0.7</formula>
      <formula>0.89</formula>
    </cfRule>
    <cfRule type="cellIs" dxfId="3" priority="6" operator="between">
      <formula>0</formula>
      <formula>0.69</formula>
    </cfRule>
  </conditionalFormatting>
  <conditionalFormatting sqref="CR40">
    <cfRule type="cellIs" dxfId="2" priority="1" operator="between">
      <formula>0.9</formula>
      <formula>1</formula>
    </cfRule>
    <cfRule type="cellIs" dxfId="1" priority="2" operator="between">
      <formula>0.7</formula>
      <formula>0.89</formula>
    </cfRule>
    <cfRule type="cellIs" dxfId="0" priority="3" operator="between">
      <formula>0</formula>
      <formula>0.69</formula>
    </cfRule>
  </conditionalFormatting>
  <printOptions horizontalCentered="1" verticalCentered="1"/>
  <pageMargins left="0.31496062992125984" right="0.11811023622047245" top="0.35433070866141736" bottom="0.35433070866141736" header="0.31496062992125984" footer="0"/>
  <pageSetup scale="35" fitToHeight="6"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POA 2020-III TRIMESTRE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AD1GR102</dc:creator>
  <cp:lastModifiedBy>admdin04</cp:lastModifiedBy>
  <cp:lastPrinted>2020-11-05T16:31:33Z</cp:lastPrinted>
  <dcterms:created xsi:type="dcterms:W3CDTF">2019-01-18T21:17:26Z</dcterms:created>
  <dcterms:modified xsi:type="dcterms:W3CDTF">2020-11-10T16:11:53Z</dcterms:modified>
</cp:coreProperties>
</file>