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din04\Desktop\DIRECCIONAMIENTO LILIANA\INDICADOR PLAN DE GESTIÓN\2019\II TRIMESTRE\"/>
    </mc:Choice>
  </mc:AlternateContent>
  <bookViews>
    <workbookView xWindow="0" yWindow="0" windowWidth="14265" windowHeight="5370"/>
  </bookViews>
  <sheets>
    <sheet name="POA II TRIMESTRE" sheetId="4" r:id="rId1"/>
  </sheets>
  <definedNames>
    <definedName name="_xlnm._FilterDatabase" localSheetId="0" hidden="1">'POA II TRIMESTRE'!$A$6:$APZ$86</definedName>
    <definedName name="_xlnm.Print_Area" localSheetId="0">'POA II TRIMESTRE'!$B$3:$BP$89</definedName>
    <definedName name="_xlnm.Print_Titles" localSheetId="0">'POA II TRIMESTRE'!$3:$7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R92" i="4" l="1"/>
  <c r="AP89" i="4" l="1"/>
  <c r="AN86" i="4"/>
  <c r="BC84" i="4"/>
  <c r="AV84" i="4"/>
  <c r="AO84" i="4"/>
  <c r="BM83" i="4"/>
  <c r="BJ83" i="4"/>
  <c r="BO83" i="4" s="1"/>
  <c r="BF83" i="4"/>
  <c r="AK83" i="4"/>
  <c r="AH83" i="4"/>
  <c r="AM83" i="4" s="1"/>
  <c r="AE83" i="4"/>
  <c r="AA83" i="4"/>
  <c r="BM82" i="4"/>
  <c r="BN82" i="4" s="1"/>
  <c r="BJ82" i="4"/>
  <c r="BF82" i="4"/>
  <c r="BG82" i="4" s="1"/>
  <c r="BM81" i="4"/>
  <c r="BJ81" i="4"/>
  <c r="BO81" i="4" s="1"/>
  <c r="BF81" i="4"/>
  <c r="AK81" i="4"/>
  <c r="AH81" i="4"/>
  <c r="AM81" i="4" s="1"/>
  <c r="AD81" i="4"/>
  <c r="AE81" i="4" s="1"/>
  <c r="AA81" i="4"/>
  <c r="M81" i="4"/>
  <c r="BM80" i="4"/>
  <c r="BJ80" i="4"/>
  <c r="BO80" i="4" s="1"/>
  <c r="BF80" i="4"/>
  <c r="BG80" i="4" s="1"/>
  <c r="BM79" i="4"/>
  <c r="BJ79" i="4"/>
  <c r="BO79" i="4" s="1"/>
  <c r="AK79" i="4"/>
  <c r="AL79" i="4" s="1"/>
  <c r="AH79" i="4"/>
  <c r="AD79" i="4"/>
  <c r="AE79" i="4" s="1"/>
  <c r="AA79" i="4"/>
  <c r="BM78" i="4"/>
  <c r="BJ78" i="4"/>
  <c r="BO78" i="4" s="1"/>
  <c r="AR78" i="4"/>
  <c r="AS78" i="4" s="1"/>
  <c r="AH78" i="4"/>
  <c r="AM78" i="4" s="1"/>
  <c r="BM77" i="4"/>
  <c r="BJ77" i="4"/>
  <c r="BO77" i="4" s="1"/>
  <c r="BF77" i="4"/>
  <c r="BG77" i="4" s="1"/>
  <c r="BM76" i="4"/>
  <c r="BJ76" i="4"/>
  <c r="BO76" i="4" s="1"/>
  <c r="BF76" i="4"/>
  <c r="AY76" i="4"/>
  <c r="AS76" i="4"/>
  <c r="AK76" i="4"/>
  <c r="AL76" i="4" s="1"/>
  <c r="AH76" i="4"/>
  <c r="AD76" i="4"/>
  <c r="AE76" i="4" s="1"/>
  <c r="AA76" i="4"/>
  <c r="W76" i="4"/>
  <c r="X76" i="4" s="1"/>
  <c r="Y76" i="4" s="1"/>
  <c r="P76" i="4"/>
  <c r="Q76" i="4" s="1"/>
  <c r="M76" i="4"/>
  <c r="BM75" i="4"/>
  <c r="BJ75" i="4"/>
  <c r="BO75" i="4" s="1"/>
  <c r="BM74" i="4"/>
  <c r="BJ74" i="4"/>
  <c r="BO74" i="4" s="1"/>
  <c r="BF74" i="4"/>
  <c r="AK74" i="4"/>
  <c r="AH74" i="4"/>
  <c r="AM74" i="4" s="1"/>
  <c r="AD74" i="4"/>
  <c r="AA74" i="4"/>
  <c r="AF74" i="4" s="1"/>
  <c r="BM72" i="4"/>
  <c r="BJ72" i="4"/>
  <c r="BO72" i="4" s="1"/>
  <c r="AY72" i="4"/>
  <c r="AR72" i="4"/>
  <c r="AH72" i="4"/>
  <c r="AM72" i="4" s="1"/>
  <c r="AD72" i="4"/>
  <c r="AA72" i="4"/>
  <c r="AF72" i="4" s="1"/>
  <c r="BL69" i="4"/>
  <c r="BK69" i="4"/>
  <c r="BJ69" i="4"/>
  <c r="BO69" i="4" s="1"/>
  <c r="BF69" i="4"/>
  <c r="AY69" i="4"/>
  <c r="AR69" i="4"/>
  <c r="AJ69" i="4"/>
  <c r="AI69" i="4"/>
  <c r="AH69" i="4"/>
  <c r="AM69" i="4" s="1"/>
  <c r="AD69" i="4"/>
  <c r="AE69" i="4" s="1"/>
  <c r="AA69" i="4"/>
  <c r="Y69" i="4"/>
  <c r="W69" i="4"/>
  <c r="P69" i="4"/>
  <c r="M69" i="4"/>
  <c r="R69" i="4" s="1"/>
  <c r="BL68" i="4"/>
  <c r="BM68" i="4" s="1"/>
  <c r="BJ68" i="4"/>
  <c r="BO68" i="4" s="1"/>
  <c r="BE68" i="4"/>
  <c r="BF68" i="4" s="1"/>
  <c r="AX68" i="4"/>
  <c r="AY68" i="4" s="1"/>
  <c r="AR68" i="4"/>
  <c r="AK68" i="4"/>
  <c r="AH68" i="4"/>
  <c r="AM68" i="4" s="1"/>
  <c r="AD68" i="4"/>
  <c r="AA68" i="4"/>
  <c r="AF68" i="4" s="1"/>
  <c r="W68" i="4"/>
  <c r="T68" i="4"/>
  <c r="Y68" i="4" s="1"/>
  <c r="P68" i="4"/>
  <c r="M68" i="4"/>
  <c r="R68" i="4" s="1"/>
  <c r="BM65" i="4"/>
  <c r="BJ65" i="4"/>
  <c r="BO65" i="4" s="1"/>
  <c r="BF65" i="4"/>
  <c r="AY65" i="4"/>
  <c r="AR65" i="4"/>
  <c r="AM65" i="4"/>
  <c r="AK65" i="4"/>
  <c r="AD65" i="4"/>
  <c r="AA65" i="4"/>
  <c r="AF65" i="4" s="1"/>
  <c r="Y65" i="4"/>
  <c r="W65" i="4"/>
  <c r="P65" i="4"/>
  <c r="M65" i="4"/>
  <c r="R65" i="4" s="1"/>
  <c r="BL62" i="4"/>
  <c r="BK62" i="4"/>
  <c r="BJ62" i="4"/>
  <c r="BO62" i="4" s="1"/>
  <c r="BF62" i="4"/>
  <c r="AJ62" i="4"/>
  <c r="AI62" i="4"/>
  <c r="AH62" i="4"/>
  <c r="W62" i="4"/>
  <c r="X62" i="4" s="1"/>
  <c r="Y62" i="4" s="1"/>
  <c r="P62" i="4"/>
  <c r="Q62" i="4" s="1"/>
  <c r="M62" i="4"/>
  <c r="BL61" i="4"/>
  <c r="BK61" i="4"/>
  <c r="BJ61" i="4"/>
  <c r="BF61" i="4"/>
  <c r="BG61" i="4" s="1"/>
  <c r="AY61" i="4"/>
  <c r="AZ61" i="4" s="1"/>
  <c r="AR61" i="4"/>
  <c r="AS61" i="4" s="1"/>
  <c r="AK61" i="4"/>
  <c r="AL61" i="4" s="1"/>
  <c r="AH61" i="4"/>
  <c r="AD61" i="4"/>
  <c r="AE61" i="4" s="1"/>
  <c r="AA61" i="4"/>
  <c r="BL58" i="4"/>
  <c r="BK58" i="4"/>
  <c r="BJ58" i="4"/>
  <c r="BO58" i="4" s="1"/>
  <c r="BF58" i="4"/>
  <c r="AY58" i="4"/>
  <c r="AR58" i="4"/>
  <c r="AJ58" i="4"/>
  <c r="AI58" i="4"/>
  <c r="AH58" i="4"/>
  <c r="AD58" i="4"/>
  <c r="AA58" i="4"/>
  <c r="AF58" i="4" s="1"/>
  <c r="Y58" i="4"/>
  <c r="W58" i="4"/>
  <c r="P58" i="4"/>
  <c r="M58" i="4"/>
  <c r="R58" i="4" s="1"/>
  <c r="BL55" i="4"/>
  <c r="BK55" i="4"/>
  <c r="BJ55" i="4"/>
  <c r="BO55" i="4" s="1"/>
  <c r="BF55" i="4"/>
  <c r="AY55" i="4"/>
  <c r="AR55" i="4"/>
  <c r="AJ55" i="4"/>
  <c r="AI55" i="4"/>
  <c r="AH55" i="4"/>
  <c r="AM55" i="4" s="1"/>
  <c r="AD55" i="4"/>
  <c r="AA55" i="4"/>
  <c r="AF55" i="4" s="1"/>
  <c r="Y55" i="4"/>
  <c r="W55" i="4"/>
  <c r="P55" i="4"/>
  <c r="M55" i="4"/>
  <c r="R55" i="4" s="1"/>
  <c r="BL54" i="4"/>
  <c r="BK54" i="4"/>
  <c r="BJ54" i="4"/>
  <c r="BF54" i="4"/>
  <c r="BG54" i="4" s="1"/>
  <c r="AY54" i="4"/>
  <c r="AZ54" i="4" s="1"/>
  <c r="AR54" i="4"/>
  <c r="AS54" i="4" s="1"/>
  <c r="AJ54" i="4"/>
  <c r="AI54" i="4"/>
  <c r="AH54" i="4"/>
  <c r="AD54" i="4"/>
  <c r="AE54" i="4" s="1"/>
  <c r="AA54" i="4"/>
  <c r="W54" i="4"/>
  <c r="X54" i="4" s="1"/>
  <c r="T54" i="4"/>
  <c r="BM53" i="4"/>
  <c r="BM51" i="4"/>
  <c r="BN51" i="4" s="1"/>
  <c r="BJ51" i="4"/>
  <c r="BF51" i="4"/>
  <c r="BG51" i="4" s="1"/>
  <c r="AL51" i="4"/>
  <c r="AH51" i="4"/>
  <c r="AD51" i="4"/>
  <c r="AA51" i="4"/>
  <c r="AF51" i="4" s="1"/>
  <c r="BN50" i="4"/>
  <c r="BJ50" i="4"/>
  <c r="BG50" i="4"/>
  <c r="BH50" i="4" s="1"/>
  <c r="BH84" i="4" s="1"/>
  <c r="AZ50" i="4"/>
  <c r="BA50" i="4" s="1"/>
  <c r="BA84" i="4" s="1"/>
  <c r="AS50" i="4"/>
  <c r="AT50" i="4" s="1"/>
  <c r="AT84" i="4" s="1"/>
  <c r="AL50" i="4"/>
  <c r="AH50" i="4"/>
  <c r="AD50" i="4"/>
  <c r="AE50" i="4" s="1"/>
  <c r="AA50" i="4"/>
  <c r="BM49" i="4"/>
  <c r="BJ49" i="4"/>
  <c r="BO49" i="4" s="1"/>
  <c r="BF49" i="4"/>
  <c r="AY49" i="4"/>
  <c r="AR49" i="4"/>
  <c r="AK49" i="4"/>
  <c r="AH49" i="4"/>
  <c r="AM49" i="4" s="1"/>
  <c r="AD49" i="4"/>
  <c r="AA49" i="4"/>
  <c r="AF49" i="4" s="1"/>
  <c r="BL48" i="4"/>
  <c r="BK48" i="4"/>
  <c r="BJ48" i="4"/>
  <c r="BO48" i="4" s="1"/>
  <c r="BF48" i="4"/>
  <c r="AY48" i="4"/>
  <c r="AZ48" i="4" s="1"/>
  <c r="AR48" i="4"/>
  <c r="AS48" i="4" s="1"/>
  <c r="AJ48" i="4"/>
  <c r="AI48" i="4"/>
  <c r="AH48" i="4"/>
  <c r="AD48" i="4"/>
  <c r="AE48" i="4" s="1"/>
  <c r="AA48" i="4"/>
  <c r="W48" i="4"/>
  <c r="X48" i="4" s="1"/>
  <c r="T48" i="4"/>
  <c r="P48" i="4"/>
  <c r="Q48" i="4" s="1"/>
  <c r="M48" i="4"/>
  <c r="BM47" i="4"/>
  <c r="BJ47" i="4"/>
  <c r="BO47" i="4" s="1"/>
  <c r="AK47" i="4"/>
  <c r="AH47" i="4"/>
  <c r="AM47" i="4" s="1"/>
  <c r="AD47" i="4"/>
  <c r="AA47" i="4"/>
  <c r="AF47" i="4" s="1"/>
  <c r="W47" i="4"/>
  <c r="T47" i="4"/>
  <c r="Y47" i="4" s="1"/>
  <c r="P47" i="4"/>
  <c r="M47" i="4"/>
  <c r="R47" i="4" s="1"/>
  <c r="BM46" i="4"/>
  <c r="BJ46" i="4"/>
  <c r="BO46" i="4" s="1"/>
  <c r="AJ46" i="4"/>
  <c r="AI46" i="4"/>
  <c r="AK46" i="4" s="1"/>
  <c r="AH46" i="4"/>
  <c r="AM46" i="4" s="1"/>
  <c r="AD46" i="4"/>
  <c r="AA46" i="4"/>
  <c r="AF46" i="4" s="1"/>
  <c r="W46" i="4"/>
  <c r="T46" i="4"/>
  <c r="Y46" i="4" s="1"/>
  <c r="P46" i="4"/>
  <c r="M46" i="4"/>
  <c r="R46" i="4" s="1"/>
  <c r="BM45" i="4"/>
  <c r="BJ45" i="4"/>
  <c r="BO45" i="4" s="1"/>
  <c r="BF45" i="4"/>
  <c r="AY45" i="4"/>
  <c r="AR45" i="4"/>
  <c r="AJ45" i="4"/>
  <c r="AI45" i="4"/>
  <c r="AH45" i="4"/>
  <c r="AM45" i="4" s="1"/>
  <c r="AD45" i="4"/>
  <c r="AA45" i="4"/>
  <c r="AF45" i="4" s="1"/>
  <c r="W45" i="4"/>
  <c r="T45" i="4"/>
  <c r="Y45" i="4" s="1"/>
  <c r="P45" i="4"/>
  <c r="M45" i="4"/>
  <c r="R45" i="4" s="1"/>
  <c r="BL44" i="4"/>
  <c r="BK44" i="4"/>
  <c r="BJ44" i="4"/>
  <c r="BO44" i="4" s="1"/>
  <c r="BF44" i="4"/>
  <c r="AY44" i="4"/>
  <c r="AR44" i="4"/>
  <c r="AJ44" i="4"/>
  <c r="AI44" i="4"/>
  <c r="AH44" i="4"/>
  <c r="AM44" i="4" s="1"/>
  <c r="AD44" i="4"/>
  <c r="AA44" i="4"/>
  <c r="AF44" i="4" s="1"/>
  <c r="W44" i="4"/>
  <c r="T44" i="4"/>
  <c r="Y44" i="4" s="1"/>
  <c r="P44" i="4"/>
  <c r="M44" i="4"/>
  <c r="R44" i="4" s="1"/>
  <c r="BL43" i="4"/>
  <c r="BK43" i="4"/>
  <c r="BJ43" i="4"/>
  <c r="BO43" i="4" s="1"/>
  <c r="BF43" i="4"/>
  <c r="AY43" i="4"/>
  <c r="AR43" i="4"/>
  <c r="AJ43" i="4"/>
  <c r="AI43" i="4"/>
  <c r="AH43" i="4"/>
  <c r="AM43" i="4" s="1"/>
  <c r="AD43" i="4"/>
  <c r="AA43" i="4"/>
  <c r="AF43" i="4" s="1"/>
  <c r="W43" i="4"/>
  <c r="T43" i="4"/>
  <c r="Y43" i="4" s="1"/>
  <c r="P43" i="4"/>
  <c r="M43" i="4"/>
  <c r="R43" i="4" s="1"/>
  <c r="BL42" i="4"/>
  <c r="BK42" i="4"/>
  <c r="BJ42" i="4"/>
  <c r="BO42" i="4" s="1"/>
  <c r="BF42" i="4"/>
  <c r="AY42" i="4"/>
  <c r="AR42" i="4"/>
  <c r="AJ42" i="4"/>
  <c r="AI42" i="4"/>
  <c r="AH42" i="4"/>
  <c r="AM42" i="4" s="1"/>
  <c r="AD42" i="4"/>
  <c r="AA42" i="4"/>
  <c r="AF42" i="4" s="1"/>
  <c r="W42" i="4"/>
  <c r="T42" i="4"/>
  <c r="Y42" i="4" s="1"/>
  <c r="P42" i="4"/>
  <c r="M42" i="4"/>
  <c r="R42" i="4" s="1"/>
  <c r="BM28" i="4"/>
  <c r="BJ28" i="4"/>
  <c r="BO28" i="4" s="1"/>
  <c r="BF28" i="4"/>
  <c r="AY28" i="4"/>
  <c r="AR28" i="4"/>
  <c r="AI28" i="4"/>
  <c r="AK28" i="4" s="1"/>
  <c r="AH28" i="4"/>
  <c r="AM28" i="4" s="1"/>
  <c r="AD28" i="4"/>
  <c r="AA28" i="4"/>
  <c r="AF28" i="4" s="1"/>
  <c r="W28" i="4"/>
  <c r="T28" i="4"/>
  <c r="Y28" i="4" s="1"/>
  <c r="P28" i="4"/>
  <c r="M28" i="4"/>
  <c r="R28" i="4" s="1"/>
  <c r="BK27" i="4"/>
  <c r="BM27" i="4" s="1"/>
  <c r="BJ27" i="4"/>
  <c r="BO27" i="4" s="1"/>
  <c r="BF27" i="4"/>
  <c r="AY27" i="4"/>
  <c r="AR27" i="4"/>
  <c r="AI27" i="4"/>
  <c r="AK27" i="4" s="1"/>
  <c r="AH27" i="4"/>
  <c r="AM27" i="4" s="1"/>
  <c r="AD27" i="4"/>
  <c r="AA27" i="4"/>
  <c r="AF27" i="4" s="1"/>
  <c r="W27" i="4"/>
  <c r="T27" i="4"/>
  <c r="Y27" i="4" s="1"/>
  <c r="P27" i="4"/>
  <c r="M27" i="4"/>
  <c r="R27" i="4" s="1"/>
  <c r="BM26" i="4"/>
  <c r="BJ26" i="4"/>
  <c r="BO26" i="4" s="1"/>
  <c r="BF26" i="4"/>
  <c r="AK26" i="4"/>
  <c r="AH26" i="4"/>
  <c r="AM26" i="4" s="1"/>
  <c r="AD26" i="4"/>
  <c r="AA26" i="4"/>
  <c r="AF26" i="4" s="1"/>
  <c r="BM25" i="4"/>
  <c r="BJ25" i="4"/>
  <c r="BO25" i="4" s="1"/>
  <c r="BF25" i="4"/>
  <c r="AK25" i="4"/>
  <c r="AH25" i="4"/>
  <c r="AM25" i="4" s="1"/>
  <c r="AD25" i="4"/>
  <c r="AA25" i="4"/>
  <c r="AF25" i="4" s="1"/>
  <c r="BM24" i="4"/>
  <c r="BJ24" i="4"/>
  <c r="BO24" i="4" s="1"/>
  <c r="BF24" i="4"/>
  <c r="AK24" i="4"/>
  <c r="AH24" i="4"/>
  <c r="AM24" i="4" s="1"/>
  <c r="AD24" i="4"/>
  <c r="AA24" i="4"/>
  <c r="AF24" i="4" s="1"/>
  <c r="BM23" i="4"/>
  <c r="BJ23" i="4"/>
  <c r="BO23" i="4" s="1"/>
  <c r="BF23" i="4"/>
  <c r="AK23" i="4"/>
  <c r="AH23" i="4"/>
  <c r="AM23" i="4" s="1"/>
  <c r="AD23" i="4"/>
  <c r="AA23" i="4"/>
  <c r="AF23" i="4" s="1"/>
  <c r="BM22" i="4"/>
  <c r="BJ22" i="4"/>
  <c r="BO22" i="4" s="1"/>
  <c r="BF22" i="4"/>
  <c r="AK22" i="4"/>
  <c r="AH22" i="4"/>
  <c r="AM22" i="4" s="1"/>
  <c r="AD22" i="4"/>
  <c r="AA22" i="4"/>
  <c r="AF22" i="4" s="1"/>
  <c r="BM21" i="4"/>
  <c r="BJ21" i="4"/>
  <c r="BO21" i="4" s="1"/>
  <c r="BF21" i="4"/>
  <c r="AH21" i="4"/>
  <c r="AM21" i="4" s="1"/>
  <c r="AA21" i="4"/>
  <c r="AF21" i="4" s="1"/>
  <c r="BK20" i="4"/>
  <c r="BM20" i="4" s="1"/>
  <c r="BJ20" i="4"/>
  <c r="BO20" i="4" s="1"/>
  <c r="BF20" i="4"/>
  <c r="AY20" i="4"/>
  <c r="AR20" i="4"/>
  <c r="AK20" i="4"/>
  <c r="AH20" i="4"/>
  <c r="AM20" i="4" s="1"/>
  <c r="AD20" i="4"/>
  <c r="AA20" i="4"/>
  <c r="AF20" i="4" s="1"/>
  <c r="BL19" i="4"/>
  <c r="BK19" i="4"/>
  <c r="BJ19" i="4"/>
  <c r="BO19" i="4" s="1"/>
  <c r="BF19" i="4"/>
  <c r="AY19" i="4"/>
  <c r="AR19" i="4"/>
  <c r="AK19" i="4"/>
  <c r="AH19" i="4"/>
  <c r="AM19" i="4" s="1"/>
  <c r="AD19" i="4"/>
  <c r="AA19" i="4"/>
  <c r="AF19" i="4" s="1"/>
  <c r="BM18" i="4"/>
  <c r="BJ18" i="4"/>
  <c r="BO18" i="4" s="1"/>
  <c r="BF18" i="4"/>
  <c r="AY18" i="4"/>
  <c r="AR18" i="4"/>
  <c r="AK18" i="4"/>
  <c r="AH18" i="4"/>
  <c r="AM18" i="4" s="1"/>
  <c r="AD18" i="4"/>
  <c r="AA18" i="4"/>
  <c r="AF18" i="4" s="1"/>
  <c r="W18" i="4"/>
  <c r="T18" i="4"/>
  <c r="Y18" i="4" s="1"/>
  <c r="P18" i="4"/>
  <c r="M18" i="4"/>
  <c r="R18" i="4" s="1"/>
  <c r="BM17" i="4"/>
  <c r="BJ17" i="4"/>
  <c r="BO17" i="4" s="1"/>
  <c r="BF17" i="4"/>
  <c r="AY17" i="4"/>
  <c r="AR17" i="4"/>
  <c r="AK17" i="4"/>
  <c r="AH17" i="4"/>
  <c r="AM17" i="4" s="1"/>
  <c r="AD17" i="4"/>
  <c r="AA17" i="4"/>
  <c r="AF17" i="4" s="1"/>
  <c r="W17" i="4"/>
  <c r="T17" i="4"/>
  <c r="Y17" i="4" s="1"/>
  <c r="P17" i="4"/>
  <c r="M17" i="4"/>
  <c r="R17" i="4" s="1"/>
  <c r="BM16" i="4"/>
  <c r="BJ16" i="4"/>
  <c r="BO16" i="4" s="1"/>
  <c r="BF16" i="4"/>
  <c r="AY16" i="4"/>
  <c r="AR16" i="4"/>
  <c r="AK16" i="4"/>
  <c r="AH16" i="4"/>
  <c r="AM16" i="4" s="1"/>
  <c r="AD16" i="4"/>
  <c r="AA16" i="4"/>
  <c r="AF16" i="4" s="1"/>
  <c r="W16" i="4"/>
  <c r="T16" i="4"/>
  <c r="Y16" i="4" s="1"/>
  <c r="P16" i="4"/>
  <c r="M16" i="4"/>
  <c r="R16" i="4" s="1"/>
  <c r="BK15" i="4"/>
  <c r="BM15" i="4" s="1"/>
  <c r="BJ15" i="4"/>
  <c r="BO15" i="4" s="1"/>
  <c r="BF15" i="4"/>
  <c r="AY15" i="4"/>
  <c r="AR15" i="4"/>
  <c r="AK15" i="4"/>
  <c r="AH15" i="4"/>
  <c r="AM15" i="4" s="1"/>
  <c r="AD15" i="4"/>
  <c r="AA15" i="4"/>
  <c r="AF15" i="4" s="1"/>
  <c r="X15" i="4"/>
  <c r="T15" i="4"/>
  <c r="Y15" i="4" s="1"/>
  <c r="M15" i="4"/>
  <c r="R15" i="4" s="1"/>
  <c r="BL14" i="4"/>
  <c r="BM14" i="4" s="1"/>
  <c r="BJ14" i="4"/>
  <c r="BO14" i="4" s="1"/>
  <c r="BF14" i="4"/>
  <c r="AY14" i="4"/>
  <c r="AR14" i="4"/>
  <c r="AK14" i="4"/>
  <c r="AH14" i="4"/>
  <c r="AM14" i="4" s="1"/>
  <c r="AD14" i="4"/>
  <c r="AA14" i="4"/>
  <c r="AF14" i="4" s="1"/>
  <c r="W14" i="4"/>
  <c r="T14" i="4"/>
  <c r="Y14" i="4" s="1"/>
  <c r="P14" i="4"/>
  <c r="M14" i="4"/>
  <c r="R14" i="4" s="1"/>
  <c r="BL13" i="4"/>
  <c r="BM13" i="4" s="1"/>
  <c r="BJ13" i="4"/>
  <c r="BO13" i="4" s="1"/>
  <c r="BF13" i="4"/>
  <c r="AY13" i="4"/>
  <c r="AR13" i="4"/>
  <c r="AK13" i="4"/>
  <c r="AH13" i="4"/>
  <c r="AM13" i="4" s="1"/>
  <c r="AD13" i="4"/>
  <c r="AA13" i="4"/>
  <c r="AF13" i="4" s="1"/>
  <c r="BL12" i="4"/>
  <c r="BM12" i="4" s="1"/>
  <c r="BJ12" i="4"/>
  <c r="BO12" i="4" s="1"/>
  <c r="BF12" i="4"/>
  <c r="AY12" i="4"/>
  <c r="AR12" i="4"/>
  <c r="AK12" i="4"/>
  <c r="AH12" i="4"/>
  <c r="AM12" i="4" s="1"/>
  <c r="AD12" i="4"/>
  <c r="AA12" i="4"/>
  <c r="AF12" i="4" s="1"/>
  <c r="BL11" i="4"/>
  <c r="BK11" i="4"/>
  <c r="BJ11" i="4"/>
  <c r="BO11" i="4" s="1"/>
  <c r="BF11" i="4"/>
  <c r="AY11" i="4"/>
  <c r="AR11" i="4"/>
  <c r="AH11" i="4"/>
  <c r="AM11" i="4" s="1"/>
  <c r="AA11" i="4"/>
  <c r="AF11" i="4" s="1"/>
  <c r="BK10" i="4"/>
  <c r="BM10" i="4" s="1"/>
  <c r="BJ10" i="4"/>
  <c r="BO10" i="4" s="1"/>
  <c r="BF10" i="4"/>
  <c r="AK10" i="4"/>
  <c r="AH10" i="4"/>
  <c r="AM10" i="4" s="1"/>
  <c r="AD10" i="4"/>
  <c r="AA10" i="4"/>
  <c r="AF10" i="4" s="1"/>
  <c r="BM9" i="4"/>
  <c r="BJ9" i="4"/>
  <c r="BO9" i="4" s="1"/>
  <c r="BF9" i="4"/>
  <c r="AJ9" i="4"/>
  <c r="AI9" i="4"/>
  <c r="AH9" i="4"/>
  <c r="AM9" i="4" s="1"/>
  <c r="AD9" i="4"/>
  <c r="AA9" i="4"/>
  <c r="AF9" i="4" s="1"/>
  <c r="W9" i="4"/>
  <c r="T9" i="4"/>
  <c r="P9" i="4"/>
  <c r="M9" i="4"/>
  <c r="R9" i="4" s="1"/>
  <c r="BM8" i="4"/>
  <c r="BN8" i="4" s="1"/>
  <c r="BJ8" i="4"/>
  <c r="BF8" i="4"/>
  <c r="BG8" i="4" s="1"/>
  <c r="AK8" i="4"/>
  <c r="AL8" i="4" s="1"/>
  <c r="AH8" i="4"/>
  <c r="AD8" i="4"/>
  <c r="AE8" i="4" s="1"/>
  <c r="AA8" i="4"/>
  <c r="AK45" i="4" l="1"/>
  <c r="AF83" i="4"/>
  <c r="BO50" i="4"/>
  <c r="AM51" i="4"/>
  <c r="BM11" i="4"/>
  <c r="AK58" i="4"/>
  <c r="AL58" i="4" s="1"/>
  <c r="AM58" i="4" s="1"/>
  <c r="BO8" i="4"/>
  <c r="BM19" i="4"/>
  <c r="AK42" i="4"/>
  <c r="AK43" i="4"/>
  <c r="AK48" i="4"/>
  <c r="AL48" i="4" s="1"/>
  <c r="AM48" i="4" s="1"/>
  <c r="BO51" i="4"/>
  <c r="AK54" i="4"/>
  <c r="AL54" i="4" s="1"/>
  <c r="AM54" i="4" s="1"/>
  <c r="AF61" i="4"/>
  <c r="AK62" i="4"/>
  <c r="AL62" i="4" s="1"/>
  <c r="AM62" i="4" s="1"/>
  <c r="BO82" i="4"/>
  <c r="BJ87" i="4"/>
  <c r="Y54" i="4"/>
  <c r="AF81" i="4"/>
  <c r="BM48" i="4"/>
  <c r="AF54" i="4"/>
  <c r="BM58" i="4"/>
  <c r="BM61" i="4"/>
  <c r="BN61" i="4" s="1"/>
  <c r="BO61" i="4" s="1"/>
  <c r="BM62" i="4"/>
  <c r="BM42" i="4"/>
  <c r="R62" i="4"/>
  <c r="BM54" i="4"/>
  <c r="BN54" i="4" s="1"/>
  <c r="BO54" i="4" s="1"/>
  <c r="AF69" i="4"/>
  <c r="AF76" i="4"/>
  <c r="AA84" i="4"/>
  <c r="BM44" i="4"/>
  <c r="AF48" i="4"/>
  <c r="AM50" i="4"/>
  <c r="AK55" i="4"/>
  <c r="AK69" i="4"/>
  <c r="R76" i="4"/>
  <c r="AM79" i="4"/>
  <c r="T84" i="4"/>
  <c r="Y48" i="4"/>
  <c r="AF50" i="4"/>
  <c r="AM76" i="4"/>
  <c r="AH84" i="4"/>
  <c r="M84" i="4"/>
  <c r="AK9" i="4"/>
  <c r="AK44" i="4"/>
  <c r="R48" i="4"/>
  <c r="BM55" i="4"/>
  <c r="AM61" i="4"/>
  <c r="BM69" i="4"/>
  <c r="AF79" i="4"/>
  <c r="AF8" i="4"/>
  <c r="AM8" i="4"/>
  <c r="Y9" i="4"/>
  <c r="BJ84" i="4"/>
  <c r="R84" i="4" l="1"/>
  <c r="BO87" i="4"/>
  <c r="AM84" i="4"/>
  <c r="BO84" i="4"/>
  <c r="AF84" i="4"/>
  <c r="Y84" i="4"/>
</calcChain>
</file>

<file path=xl/sharedStrings.xml><?xml version="1.0" encoding="utf-8"?>
<sst xmlns="http://schemas.openxmlformats.org/spreadsheetml/2006/main" count="1515" uniqueCount="495">
  <si>
    <t>PLAN OPERATIVO ANUAL INSTITUCIONAL VIGENCIA 2019
SUBRED INTEGRADA DE SERVICIOS DE SALUD SUR  E.S.E</t>
  </si>
  <si>
    <t xml:space="preserve">ENERO </t>
  </si>
  <si>
    <t>FEBRERO</t>
  </si>
  <si>
    <t xml:space="preserve">MARZO </t>
  </si>
  <si>
    <t xml:space="preserve">PRIMER TRIMESTRE </t>
  </si>
  <si>
    <t>Ponderación</t>
  </si>
  <si>
    <t xml:space="preserve">Numerador </t>
  </si>
  <si>
    <t xml:space="preserve">Denominador </t>
  </si>
  <si>
    <t>Resultado</t>
  </si>
  <si>
    <t>Peso de Cumplimiento</t>
  </si>
  <si>
    <t>OBSERVACION</t>
  </si>
  <si>
    <t xml:space="preserve">PERSPECTIVA </t>
  </si>
  <si>
    <t>OBJETIVOS ESTRATEGICO (Acuerdo No. 016 de 2016)</t>
  </si>
  <si>
    <t>ITEM</t>
  </si>
  <si>
    <t>OBJETIVOS ESTRATEGICO (Propuesta Consultoria SDS)</t>
  </si>
  <si>
    <t>No. DE Metas</t>
  </si>
  <si>
    <t xml:space="preserve">METAS </t>
  </si>
  <si>
    <t>ACTIVIDADES</t>
  </si>
  <si>
    <t>NOMBRE DEL INDICADOR</t>
  </si>
  <si>
    <t>FORMULA DEL INDICADOR</t>
  </si>
  <si>
    <t>PROCESOS</t>
  </si>
  <si>
    <t xml:space="preserve">FRECUENCIA DE MEDICIÓN </t>
  </si>
  <si>
    <t>IMPACTO EN EL SECTOR SALUD DE BOGOTÁ.</t>
  </si>
  <si>
    <t>MEJORAR LAS CONDICIONES DE SALUD DE NUESTROS USUARIOS POR MEDIO DE LA PRESTACION DE SERVICIOS INTEGRALES DE SALUD, ENMARCADOS EN UN MODELO INNOVADOR DE ATENCION EN RED.</t>
  </si>
  <si>
    <t>1.</t>
  </si>
  <si>
    <t>Posicionar la RISS como referente Nacional en Salud.</t>
  </si>
  <si>
    <t>Transferir 2 de las mejores prácticas del Modelo AIS.</t>
  </si>
  <si>
    <t>1. Identificar la práctica institucional que se transferira al Distrito.
2. Documentar la práctica institucional.
3. Postular práctica en diferentes eventos académicos para su presentacion y publicación.</t>
  </si>
  <si>
    <t xml:space="preserve">Porcentaje de prácticas transferidas. </t>
  </si>
  <si>
    <t>Número de prácticas del Modelo AIS transferidas exitosamente /  Total de mejores prácticas definidas para Bogotá en el Modelo AIS * 100</t>
  </si>
  <si>
    <t xml:space="preserve">Subgerencia de Servicios Asistenciales </t>
  </si>
  <si>
    <t>Trimestral ( Acumulado).</t>
  </si>
  <si>
    <t>N/A</t>
  </si>
  <si>
    <t xml:space="preserve">No aplica seguimiento para el mes. </t>
  </si>
  <si>
    <t xml:space="preserve">Se identifica la Práctica exitosa Programa Canguro, La cual será Documentada y presentada a Nivel Distrital. </t>
  </si>
  <si>
    <t xml:space="preserve">Incrementar en un 8%  anual las consultas de los centros de atención prioritaria en salud CAPS   acorde a la capacidad instalada. </t>
  </si>
  <si>
    <t>1. Definir estrategias de canalización de usuarios a los servicios ofertados en los centros de atención prioritaria en dalud, CAPS para que reciban una atención integral de acuerdo al Modelo de Atención.
2. Generar acciones que permitan la optimizacion de la capacidad instalada y realaizar divulgación del portafolio de servicios de los CAPS</t>
  </si>
  <si>
    <t xml:space="preserve">Porcentaje de consultas atendidas en los centros de atención prioritaria en salud ( CAPS) de acuerdo con la capacidad instalada  
</t>
  </si>
  <si>
    <t>No. Total  De consultas realizadas en los CAPS en el periodo /No de consultas según la oferta de la capacidad instalada en el periodo. 
8% ANUAL.
Mensual 0,66%</t>
  </si>
  <si>
    <t>Dirección Ambulatoria</t>
  </si>
  <si>
    <t>Trimestral</t>
  </si>
  <si>
    <t xml:space="preserve">Para el mes de enero se da un cumplimento del 100%, de acuerdo a la meta definida para la vigencia de lograr un incremento del 8%. Se calcula que el porcentaje de incremento mensual es del 0,66 logrando asi un cuplimento. </t>
  </si>
  <si>
    <t xml:space="preserve">Para el mes de febrero se da un cumplimento del 100%, de acuerdo a la meta definida para la vigencia de lograr un incremento del 8%. </t>
  </si>
  <si>
    <t>Para el mes de Marzo de 2019, se logra un cumplimiento del 100%  de la meta definida incrementar el un  8% las consultas de los CAPS</t>
  </si>
  <si>
    <t xml:space="preserve">Implementar en un 80% el Modelo de Atención en Salud  Rural en la Subred. </t>
  </si>
  <si>
    <t>1. Actualizar docmento del modelo de atencion en ruralidad incluyendo la implementacion en  las zonas periurbanas de la subred Sur.
2. Implementar elementos diferenciadores del modelo de ruralidad en las zonas periurbanas de la Subred.
3. Establecer nuevos elementos al modelo de ruralidad para fortalecer la atencion integral del mismo que permitan disminuir las brechas en las atención.</t>
  </si>
  <si>
    <t xml:space="preserve">Porcentaje de Implementacion del Modelo de atencion en salud rural en la Subred Sur
</t>
  </si>
  <si>
    <t>Total de la población de ruralidad atendida en las unidades de servicios de salud rurales l/Total de población de ruralidad asignada a la unidad .*100</t>
  </si>
  <si>
    <t>Mejorar el estado de Salud de la población Objeto de la RISS.</t>
  </si>
  <si>
    <r>
      <t xml:space="preserve">Cumplir al 100% las metas Distritales de los indicadores Trazadores de Salud Pública a traves de la Operacionalización del modelo de atención en salud
</t>
    </r>
    <r>
      <rPr>
        <b/>
        <sz val="12"/>
        <color theme="1"/>
        <rFont val="Calibri"/>
        <family val="2"/>
        <scheme val="minor"/>
      </rPr>
      <t>PLAN TERRITORIAL DE SALUD</t>
    </r>
  </si>
  <si>
    <t>S. MATERNA
1.. Fortalecer la divulgacion de la ruta de atencion materno-perinatal  haciendo enfasis en la consulta peconcepcional y oferta de prueba rapida de embarazo para la captacion temprana.
2. Fortalecer metodo de seguimiento a la cohorte de gestantes articulando acciones de los CAPS y equipo de vivienda.
3. Fortalecer la  adhrencia a la guia de sifilis gestacional por parte de los equipos asistenciales y de apoyo a la atención de la usuaria.
4. Incrementar la cobertura de pruebas rapidas en consulta externa y servicios de obstetricia de la subred, para diagnostico precoz en el Primer trimestre de gestación..
5. Establecer estrategias para el fortalecimiento del  seguimiento y adherencia al tratamiento por parte de la pareja (S) de la gestantes.</t>
  </si>
  <si>
    <t>Porcentaje de cumplimiento de Indicadores Trazadores.</t>
  </si>
  <si>
    <t xml:space="preserve"> Número de  muertes  en  mujeres residentes en la localidad, mientras está embarazada o dentro de los 42 días siguientes a la terminación del embarazo, independientemente de la duración y el sitio del embarazo, debida a cualquier causa relacionada con o agravada por el embarazo mismo o su atención, pero no por causas accidentales o incidentales
/Numero de Nacidos Vivos en el mismo periodo* 100.000</t>
  </si>
  <si>
    <t xml:space="preserve">Gestión de Riesgo en Salud </t>
  </si>
  <si>
    <t xml:space="preserve">Medición trimestral </t>
  </si>
  <si>
    <t>Durante el mes de Febrero del 2019 no se presentaron casos de Mortalidad Materna por residencia en las localidades de la Subred sur  y las presentadas por ocurrencia son por causa indirecta</t>
  </si>
  <si>
    <t xml:space="preserve">Para el primer trimestre del año 2019, se da un cumpliemto del  100% , ya que no se presentarón casos  de Mortalidad Materna por residencia. </t>
  </si>
  <si>
    <t>1. fortalecer el programa de Salud Sexual y reproductiva de la subred sur que incluya mas no se limite a anticoncepcion y prevencion  de ITS , incluyendo pruebas rapidas en poblacion de riesgo para el inicio de tratamiento oportuno.</t>
  </si>
  <si>
    <t>Número de defunciones fetales + neonatales tempranas (22 semanas de gestacion hasta 7 dias de nacido), cuyas madres residan en la localidad  durante un periodo especificado
/ Número de Nacidos Vivos  más fetales  * 1,000</t>
  </si>
  <si>
    <t>De acuerdo a la meta distrital que establece que la mortalidad perinatal debe de estar por debajo de 11,6 por 1000 NV, por tal motivo la subred esta cumpliento con la meta trazada al 100%.</t>
  </si>
  <si>
    <t>1.  Actualizar la ruta de atencion a primera infancia para su facil compresion e implmentacion con enfasis en:
* Lactancia natural;
• alimentación de los menores de un año y los niños menores 5 años.
• atención estimuladora y adaptable; 
• inmunización;
• prevención y gestión de las enfermedades prevalentes de la
infancia y de la malnutrición;
• tratamiento y rehabilitación de las anomalías y discapacidades congénitas.
2. Divulgar la ruta de atencion a clinete externo e interno.
3. MEdir la adherencia del cliente interno y externo a la ruta de atencion</t>
  </si>
  <si>
    <t xml:space="preserve"> Numero de defunciones de todo menor de un año residente en la localidad en un periodo determinado.
/ Numero de Nacidos Vivos en el mismo periodo* 1,000</t>
  </si>
  <si>
    <t>1. Establecer mecanismos de comunicación efectiva con el asegurador para la gestion del riesgo.
2. Fortalecer los mecanismos de seguimiento en los usuarios de las cohortes especificas que impactan estos indicadores (materno, primera infancia, MEF) de acuerdo al riesgo identificado.</t>
  </si>
  <si>
    <t>Numero de defunciones de todo menor de 5 Años residente en la localidad en un periodo determinado.
/Numero de nacidos vivos para el mismo periodo * 1.000 nacidos vivos.</t>
  </si>
  <si>
    <t>Para el mes de enero , se evidencia (n=9) casos. Los cuales se ecuentran por debajo de la linea base con una tasa de 6,4
9,52 * 1000</t>
  </si>
  <si>
    <t>En el  mes de febrero , se evidencia (n=12) casos. con una tasa de 9,4, superando la linea base en este mes</t>
  </si>
  <si>
    <t>De acuerdo a la meta distrital que establece que la mortalidad en menor de 5 años debe de estar por debajo de 9,52 por 1000 NV, por tal motivo la subred tendria un comportamiento por encima de la tasa en 0,1 decimales.
No se cumple con la meta Distrital
Soporte Ficha del Indicador</t>
  </si>
  <si>
    <t xml:space="preserve">De acuerdo a la meta distrital que establece que la mortalidad en menor de 5 años debe de estar por debajo de 9,52 por 1000 NV, por tal lmotivo la subred tendria un comportamiento por encima de la tasa en 0,1 decimales.
No se cumple con la meta Distrital
Soporte: Ficha del Indicador </t>
  </si>
  <si>
    <t xml:space="preserve"> Numero de defunciones de todo menor de 5 Años residente en la localidad  por IRA en un periodo determinado.
/ Numero de menores  5 años de edad para el mismo periodo* 100,000  menores de 5 años.</t>
  </si>
  <si>
    <t>Durante el mes de Enero no se presentaron casos de mortalidad por IRA en menores de 5 años por residencia en las localidades de la Subred Sur.</t>
  </si>
  <si>
    <t>Para el mes de Febrero no se presentaron casos de mortalidad por IRA en menores de 5 años por residencia en las localidades de la Subred Sur.</t>
  </si>
  <si>
    <t xml:space="preserve">De acuerdo a la meta distrital de mortaludad por IRA que es 5 por 100,000  menores de 5 años, la subred cumple porque actualmente esta en 2,47
Logrando un cumplimiento de la meta Distrital al 100% </t>
  </si>
  <si>
    <t>De acuerdo a la meta distrital de mortaludad por IRA que es 5 por 100,000  menores de 5 años, la subred cumple porque actualmente esta en 2,47
Logrando un cumplimiento de la meta Distrital al 100% 
Soporte Ficha del Indicador.</t>
  </si>
  <si>
    <t>Numero de defunciones de todo menor de 5 Años residente en la localidad  por neumonia en un periodo determinado.
/ Numero de menores  5 años de edad para el mismo periodo* 100,000 menores de 5 años</t>
  </si>
  <si>
    <t>Durante el mes de Enero el comportamiento presentado en la tasa fue de 0,8 por cada 100000 niños y niñas menores de 5 añosde en la Subred (n=1 caso) encuentrandose por debajo de la meta distrital.</t>
  </si>
  <si>
    <t>Para el mes de Febrero el comportamiento presentado en la tasa fue de 0,8 por cada 100000 niños y niñas menores de 5 añosde en la Subred (n=1 caso) encuentrandose por debajo de la meta distrital.</t>
  </si>
  <si>
    <t>La  meta del Distrito para la tasa de mortalidad por neumonía es de  6,63 x 100.000 menores de 5 años, por lo cual la subred cumple</t>
  </si>
  <si>
    <t>La  meta del Distrito para la tasa de mortalidad por neumonía es de  6,63 x 100.000 menores de 5 años, por lo cual la subred cumple con la meta Distrital.
Soporte: Ficha Indicador</t>
  </si>
  <si>
    <t>Número  muertes  por desnutrición en menores de 5 años/ Número total de menores de 5 años en el periodo * 100,000 menores de 5 años</t>
  </si>
  <si>
    <t>Durante el mes de enero no se presentan casos</t>
  </si>
  <si>
    <t>Durante el mes de febrero no se presentan casos</t>
  </si>
  <si>
    <t>Para la Subred se presentan 0 casos de mortalidad por DNT</t>
  </si>
  <si>
    <t>Para la Subred se presentan 0 casos de mortalidad por DNT.
Se da Cumplimiento a la meta Distrital al 100%</t>
  </si>
  <si>
    <t>Numero de defunciones de todo menor de 5 Años residente en la localidad por EDA en un periodo determinado.
/Numero de menores  5 años de edad para el mismo periodo* 100,000 menores de 5 años</t>
  </si>
  <si>
    <t>Para la Subred se presentan 0 casos de mortalidad por EDA</t>
  </si>
  <si>
    <t>Para la Subred se presentan 0 casos de mortalidad por EDA.
Se logra un cumplimiento del 100% en cuanto a la meta Distrital.
Soporte: Ficha INdicador</t>
  </si>
  <si>
    <t xml:space="preserve"> Número de casos de sífilis congénita
/Número de nacidos vivos  * 1,000</t>
  </si>
  <si>
    <t>Para el trimestre Enero a Marzo de 2019, la subred fortalecio todas sus acciones de detección temprana y diagnostico oportuno, lo que permitio que de los 1726 NV, solo se presentara un caso, este debido a una reinfección.</t>
  </si>
  <si>
    <t>Para el trimestre Enero a Marzo de 2019, la subred fortalecio todas sus acciones de detección temprana y diagnostico oportuno, lo que permitio que de los 1726 NV, solo se presentara un caso, este debido a una reinfección.
Se logra un cumplimeinto al 100% .
Soporte: Ficha Indicador</t>
  </si>
  <si>
    <t>Número de nacidos vivos en adolecentes de 15 a 19 años
/Número de adolescentes de 15 a 19 años  * 1.000</t>
  </si>
  <si>
    <t>La subred se encuentra por debajo de la meta trazada por el Distrito de 52,3.</t>
  </si>
  <si>
    <r>
      <t xml:space="preserve">Captar el 85% de las gestantes antes de la semana 12.
</t>
    </r>
    <r>
      <rPr>
        <b/>
        <sz val="12"/>
        <color theme="1"/>
        <rFont val="Calibri"/>
        <family val="2"/>
        <scheme val="minor"/>
      </rPr>
      <t xml:space="preserve">
PLAN DE GESTIÓN GERENCIAL</t>
    </r>
  </si>
  <si>
    <t>1. Establecer la Consulta preconcepcional como un hito de atencion en MEF.
2. Ofertar prueba rapida de embarazo a todo la poblacion de la subred a tarifa social y direccionar a la usuaria de acuerdo a los resultados.
3. Establecer desde los servicios de hospitalizacion y urgencias agendamiento de cita preconcepcional, planificacion o inscripcion a control  prenatal de acuerdo a la condición de la MEF o gestante</t>
  </si>
  <si>
    <t>Porcentaje de captacion Temprana de gestantes antes de la semana 12 al control prenatal</t>
  </si>
  <si>
    <t xml:space="preserve">Número de mujeres gestantes a quien se les realizo por lo menos una valoración médica y se inscribieron en el programa del control prenatal de la ESE, a más tardar en la semana 12 de gestación en la vigencia objeto de evaluación / Total de mujeres gestante identificadas en la vigencia objeto de evaluación </t>
  </si>
  <si>
    <t xml:space="preserve">No aplica seguimeinto para este mes, periodicidad trimestral </t>
  </si>
  <si>
    <r>
      <t xml:space="preserve">Para el I trimestre del 2019, este indicador tuvo un porcentaje de cumplimiento del 65%,  por lo anterior y con el fin de mejorar este porcentaje  se vienen desarrollando acciones de seguimiento a gravindex positivo, los cuales son remitidos diariamente a los centros de  atención para la canalización al programa, fortalecimiento de la captación de gestantes de los servicios de urgencias, fortalecimiento de la estrategia de canalizaciones con el área de salud pública y aseguradoras quienes al captar una gestante la direccionan a los puntos de atención de la Subred.    
Para este trimestre la subred continua las estrategias de difusión de la ruta materna perinatal, la cual cuenta dentro de sus pilares con la identificación temprana de la gestante.
Se formula la estrategia </t>
    </r>
    <r>
      <rPr>
        <b/>
        <sz val="11"/>
        <color theme="1"/>
        <rFont val="Calibri"/>
        <family val="2"/>
        <scheme val="minor"/>
      </rPr>
      <t>“Embarazados todos por la Vida,</t>
    </r>
    <r>
      <rPr>
        <sz val="11"/>
        <color theme="1"/>
        <rFont val="Calibri"/>
        <family val="2"/>
        <scheme val="minor"/>
      </rPr>
      <t xml:space="preserve"> </t>
    </r>
    <r>
      <rPr>
        <b/>
        <sz val="11"/>
        <color theme="1"/>
        <rFont val="Calibri"/>
        <family val="2"/>
        <scheme val="minor"/>
      </rPr>
      <t>Te quiero Sana Mamá</t>
    </r>
    <r>
      <rPr>
        <sz val="11"/>
        <color theme="1"/>
        <rFont val="Calibri"/>
        <family val="2"/>
        <scheme val="minor"/>
      </rPr>
      <t xml:space="preserve">”, la cual busca impactar de manera positiva los indicadores de morbimortalidad en la Subred”. </t>
    </r>
  </si>
  <si>
    <r>
      <t xml:space="preserve">Para el I trimestre del 2019, este indicador tuvo un porcentaje de cumplimiento del 65%,  por lo anterior y con el fin de mejorar este porcentaje  se vienen desarrollando acciones de seguimiento a gravindex positivo, los cuales son remitidos diariamente a los centros de  atención para la canalización al programa, fortalecimiento de la captación de gestantes de los servicios de urgencias, fortalecimiento de la estrategia de canalizaciones con el área de salud pública y aseguradoras quienes al captar una gestante la direccionan a los puntos de atención de la Subred.    
Para este trimestre la subred continua las estrategias de difusión de la ruta materna perinatal, la cual cuenta dentro de sus pilares con la identificación temprana de la gestante.
Se formula la estrategia </t>
    </r>
    <r>
      <rPr>
        <b/>
        <sz val="11"/>
        <color theme="1"/>
        <rFont val="Calibri"/>
        <family val="2"/>
        <scheme val="minor"/>
      </rPr>
      <t>“Embarazados todos por la Vida,</t>
    </r>
    <r>
      <rPr>
        <sz val="11"/>
        <color theme="1"/>
        <rFont val="Calibri"/>
        <family val="2"/>
        <scheme val="minor"/>
      </rPr>
      <t xml:space="preserve"> </t>
    </r>
    <r>
      <rPr>
        <b/>
        <sz val="11"/>
        <color theme="1"/>
        <rFont val="Calibri"/>
        <family val="2"/>
        <scheme val="minor"/>
      </rPr>
      <t>Te quiero Sana Mamá</t>
    </r>
    <r>
      <rPr>
        <sz val="11"/>
        <color theme="1"/>
        <rFont val="Calibri"/>
        <family val="2"/>
        <scheme val="minor"/>
      </rPr>
      <t>”, la cual busca impactar de manera positiva los indicadores de morbimortalidad en la Subred”. 
Soporte: Ficha Indicador</t>
    </r>
  </si>
  <si>
    <t xml:space="preserve">Aumentar la adherencia de la población objeto de las rutas de atención priorizadas   acorde al perfil de morbimortalidad de la subred. 
1. Ruta Materno Perinatal.
2. Ruta de Promoción y Mantenimiento de la Salud ( Primera Infancia).
3. Ruta cardio cerebro vascular y metabolica
4. Ruta Desnutrición.
</t>
  </si>
  <si>
    <t xml:space="preserve">RUTA MATERNO PERINTAL
1, Fortalecer el metodo de seguimiento a las gestantes desde el CAPS de adscripcion para fortalecer su adherencia a los hitos de la RMP
2. De acuerdo al riesgo establecer que tipo de seguimiento debe tener la usuaria que consulte a los servicios de obstetricia. Telefonico, presencial auxiliar, domiciliario: angeles guardianes. </t>
  </si>
  <si>
    <t>Numero de gestantes que cumplen con las actividades trazadoras / Total de gestantes que ingresan a la ruta.* 100</t>
  </si>
  <si>
    <t xml:space="preserve">La Subred Integrada de Servicios de Salud Sur, viene fortaleciendo la capacidad técnica de los profesionales  con atención directa de la población gestante.
Se ha designado personal exclusivo para la realización de seguimientos a la población, priorizando gestantes de alto riesgo con el fin de favorecer  la adherencia al control prenatal y disminuir barreras de acceso. Se trabajó articuladamente con las EAPB para la información de las gestantes canalizadas por la Subred, priorizando aquellas con algún tipo de morbilidad.
</t>
  </si>
  <si>
    <t>RUTA DE PROMOCION Y MANTENIMIENTO DE  LA SALUD
1. Implementar progresivamente de acuerdo a lo contratado la Ruta de PYM de la salud en la Subred sur. 
2. Incrementar el numero de usuarios adscritos a los CAPS vinculados a las activadades de la ruta de PYM.
3.  Establecer estrategias que fortalezcan el vinculo entre el usuario, el CAPS y equipo de cabecera para la gestion del riesgo compartida. (Adolescencia y adultez)</t>
  </si>
  <si>
    <t>Numero de Infantes menores de 5 años que cumplen con las actividades trazadoras / Total de menores de 5 años que ingresan  a la ruta *100</t>
  </si>
  <si>
    <t>Respecto al indicador de Adherencia, este se mide con base en la completitud del menor de las actividades trazadoras establecidas en la ruta, que para este grupo son: consulta de crecimiento y desarrollo por médico, consulta de control de crecimiento y desarrollo por enfermería, vacunación, salud oral a partir de los 2 años y medición de la agudeza visual. Para este trimestre de los 18053 menores que ingresan a la ruta, 13002 cumplen con las actividades.
Dado que dentro de las prioridades de la Dirección de Gestión de Riesgo en Salud, se encuentra esta población,  para el año 2019 se asigna persona exclusivo para lograr la canalización efectiva de estos menores s las diferentes rutas y lograra la adherencia a todas las actividades, a través del seguimiento.</t>
  </si>
  <si>
    <t>Respecto al indicador de Adherencia, este se mide con base en la completitud del menor de las actividades trazadoras establecidas en la ruta, que para este grupo son: consulta de crecimiento y desarrollo por médico, consulta de control de crecimiento y desarrollo por enfermería, vacunación, salud oral a partir de los 2 años y medición de la agudeza visual. Para este trimestre de los 18053 menores que ingresan a la ruta, 13002 cumplen con las actividades.
Dado que dentro de las prioridades de la Dirección de Gestión de Riesgo en Salud, se encuentra esta población,  para el año 2019 se asigna persona exclusivo para lograr la canalización efectiva de estos menores s las diferentes rutas y lograra la adherencia a todas las actividades, a través del seguimiento.
Meta: 75
Soporte: Ficha de Indicador</t>
  </si>
  <si>
    <t>RUTA CCV Y M
1. Establecer programa corazon y vida, para poblacion en riesgo de tener enfermerdad cronica con el fin de intervenirla tempranamente.
2.  Fortalecer el programa corazon y vida actual en el campo de la identificacion de los usuarios para alcanzar las coberturas del programa de acuerdo a la prevalencia enfermedad cronica de los CAPS.
2. Establecer metodologia de intervencion a poblacion identificada de alto y muy alto riesgo en el marco de la contratacion vigente.</t>
  </si>
  <si>
    <t>Numero de usuarios con enfermedad crónica  que cumplen con las actividades trazadoras / Total de usuarios con enfermedad crónica que ingresan  a la ruta *100</t>
  </si>
  <si>
    <t>Para el I trimestre de 2019, se cuenta con 7519  usuarios incritos en la ruta clasificados con bajo y moderado riesgo; de los cuales 6772 cumplen con las actividades trazadoras establecidas. Dentro de las estartegias desarolladas por la Subred se encuentran l fortacimiento del recurso humano con el ingreso de una enfermera mas, que permite ampliar cobertura y mejorar los seguimientos para adherencia.</t>
  </si>
  <si>
    <t>Para el I trimestre de 2019, se cuenta con 7519  usuarios incritos en la ruta clasificados con bajo y moderado riesgo; de los cuales 6772 cumplen con las actividades trazadoras establecidas. Dentro de las estartegias desarolladas por la Subred se encuentran l fortacimiento del recurso humano con el ingreso de una enfermera mas, que permite ampliar cobertura y mejorar los seguimientos para adherencia.
Meta: 90%
Soporte: Ficha de Indicador</t>
  </si>
  <si>
    <t>RUTA DE DNT
1. actualizar la ruta de atencion a la DNT en menores de 5 años, fortaleciendo la intervencion desde las acciones preventivas durante la gestacion y desarrollo del menor  y de rta intersectorial</t>
  </si>
  <si>
    <t>Porcentaje de adherencia a la ruta de desnutrición.</t>
  </si>
  <si>
    <t>Numero de Infantes menores de 5 años  con desnutrición que cumplen con las actividades trazadoras / Total de menores de 5 años con desnutricicón  que ingresan  a la ruta *100</t>
  </si>
  <si>
    <t>Para el I trimestre de 2019, de los 86 niños que ingresan a la ruta con diagnostico de DNT aguda, 71 menores logran recuperación en su esatdo de salud (82%), las acciones que viene realizando la subred se encuentra la clinica de recuperacion nutricional la cual cuanta con personal multidisciplinario y se fortalece l seguimiento a casos.</t>
  </si>
  <si>
    <r>
      <t xml:space="preserve">Para el I trimestre de 2019, de los 86 niños que ingresan a la ruta con diagnostico de DNT aguda, 71 menores logran recuperación en su esatdo de salud (82%), las acciones que viene realizando la subred se encuentra la clinica de recuperacion nutricional la cual cuanta con personal multidisciplinario y se fortalece l seguimiento a casos.
</t>
    </r>
    <r>
      <rPr>
        <sz val="11"/>
        <color rgb="FFFF0000"/>
        <rFont val="Calibri"/>
        <family val="2"/>
        <scheme val="minor"/>
      </rPr>
      <t>Soporte: Falta ficha de menores de 5 años por desnutrición</t>
    </r>
  </si>
  <si>
    <t>Cumplir al 90% las actividades programadas  de PyD</t>
  </si>
  <si>
    <t xml:space="preserve">1. de acuerdo a la negociaciones finales, establecer necesaidades en capacidad instalada y talento humano para el cumplimiento de las metas establecidas.
2. Fortalecer la estrategia de adscripcion al CAPS desde:
a. Incremento del porcentaje de Adscripcion.
b. mecanismo de seguimiento de los equipos de cabecera.
c. Reconocimieto y vinculo con el CAPS por parte del usuario y del equipo asistencial.
d. Divulgación en espacios comunitarios.
3. Establecer mecanismos para la demanda inducida y efectiva desde los servicios resolutivos al que consulte el usuario.
4. Fortalecer estrategia de recordacion de cita desde el CALL CENTER y estrategia interna de paciente inasistente.
5. Disponer de UBA movil para la realizacion de jornadas en espacio publico, colegios o insituciones de la subred que permitan el alcance de las coberturas.
6- Seguimiento al cumplimiento de las metas asignadas por  profesional, USS y/o CAPS
</t>
  </si>
  <si>
    <t>Porcentaje de cumplimiento de las metas de PyD</t>
  </si>
  <si>
    <t>Número de actividades Realizadas de detección temprana de alteraciones  en todas las etapas del curso de la vida / Número de actividades Programadas de detección temprana de alteraciones  en todas las etapas del curso de la vida * 100</t>
  </si>
  <si>
    <t xml:space="preserve">No se alcanzo la meta establecida para el trimestre, ya que en la proyeccion efectuada se establecido un aumento en la facturacion de Pyd que no se lleva a cabo por norma desde el 2 trimestre del año,  no hay cumplimiento de las sendas de capital salud </t>
  </si>
  <si>
    <t>Para el I trimestre de 2019 se tiene un porcentaje de cumplimiento del 78%, con un cumplimiento para el mes de Enero del 69%, aumentando de manera gradual, para el mes de Febrero de 2019 se presenta una ejecución del 74% 
Dentro de las acciones desarrolladas para mejorar la producción, se encuentra el seguimiento semanal a las metas de ejecución, seguimiento a las agendas de profesionales y fortalecimiento con los gestores de vivienda a las actividades de demanda inducida.
Meta:90
soporte: Ficha Indicador</t>
  </si>
  <si>
    <t>Cumplir con la cobertura útil de biológicos de vacunación al 95%.</t>
  </si>
  <si>
    <t>1. Realizar seguimiento a cohortes niño a niño desde la vacunacion de recien nacido o  las primeras dosis aplicadas a los dos meses de edad.
2. Intervencion mensual programada con ICFB e Integracion Social para verificacion de esquemas de vacunacion y actualizacion segun necesidad para la entrega de PAZ y SALVO
3. Seguimiento diario a los resultados y reorientacion de estrategias y actividades de acuerdo a los hallazgos.
4. y programar jornadas de vacunacion con apoyo de los demas espacios y componentes</t>
  </si>
  <si>
    <t xml:space="preserve">Porcentaje de coberturas de vacunación. PT 
</t>
  </si>
  <si>
    <t>Número de Biológicos trazadores aplicados PT  / Número de biológicos trazadores programados PT *100</t>
  </si>
  <si>
    <t>Mensual</t>
  </si>
  <si>
    <t>Para el mes de Enero se logra captar la población pendiente por vacunar durante el mes de Diciembre, las instituciones de proteccion infantil solicitan carné de vacunas actualizado para el inicio de la temporada escolar, razón por la cual la poblacion asiste de manera obligatoria a los servicios de vacunación y los indicadores mejoran notablemente. desde el Programa se realiza la jornada de vacunación " de regreso a clases" y se fortalece el seguimiento a las cohortes.</t>
  </si>
  <si>
    <t>Historicamente el mes de febrero no alcanza el cumplimiento esperado, puesto que cuenta con 3 dias menos que los demás meses del año. 
El programa de vacunación para este mes intensifica la búsqueda de su población a través de las bases de datos y el aplicativo PAI, haciendo énfasis en los niños de 6 meses de edad, quienes se deben aplicar la tercera dosis de pentavalente</t>
  </si>
  <si>
    <t>Durante el mes de Marzo se continúa con la estrategia de seguimiento a cohortes a traves del aplicativo PAI y bases de datos enviadas por la SDS, asi como la busqueda en su lugar de residencia de los menores que no asisten a la cita programada o que por alguna razón no han tenido contacto oportuno con las instituciones de salud. Se fortalece la articulación con los otros sectores a través de la transversalidad Gobernanza, con el fin de asegurar que toda la población beneficiada por algún programa o institución, tenga su esquema de vacunación al dia.</t>
  </si>
  <si>
    <t>Para el primer trimestre se obtiene un cumplimiento Satisfactorio, de acuerdo a los resultados esperados y metas propuestas por trimestre. 
Meta anual 95%
Meta trimestre: 24.%  cumplimiento al 100% 
Soporte: Ficha Indicador</t>
  </si>
  <si>
    <t xml:space="preserve">Porcentaje de coberturas de vacunación. TV
</t>
  </si>
  <si>
    <t>Número de Biológicos trazadores aplicados TV / Número de biológicos trazadores programados TV *100</t>
  </si>
  <si>
    <t>Para el mes de Enero se logra captar la población pendiente por vacunar durante el mes de Diciembre, las instituciones de proteccion infantil solicitan carné de vacunas actualizado para el inicio de la temporada escolar, razón por la cual la población asiste de manera obligatoria a los servicios de vacunación y los indicadores mejoran notablemente. desde el Programa se realiza la jornada de vacunacion " de regreso a clases" y se fortalece el seguimiento a las cohortes, asi como la solicitud del paz y salvo de vacunación.</t>
  </si>
  <si>
    <t>Historicamente el mes de febrero no alcanza el cumplimiento esperado, puesto que cuenta con 3 dias menos que los demás meses del año. 
El programa de vacunación para este mes intensifica la búsqueda de su población a través de las bases de datos y el aplicativo PAI, haciendo énfasis en los niños de 6 meses y un año de edad, quienes se deben completar su esquema de vacunación</t>
  </si>
  <si>
    <t>Durante el mes de Marzo se continúa con la estrategia de seguimiento a cohortes a través del aplicativo PAI y bases de datos enviadas por la SDS, asi como la búsqueda en su lugar de residencia de los menores que no asisten a la cita programada o que por alguna razón no han tenido contacto oportuno con las instituciones de salud. Se fortalece la articulación con los otros sectores a través de la transversalidad Gobernanza, con el fin de asegurar que toda la población beneficiada por algún programa o institución, tenga su esquema de vacunación al dia.</t>
  </si>
  <si>
    <r>
      <t xml:space="preserve">Mayor o igual a 0,8 
</t>
    </r>
    <r>
      <rPr>
        <b/>
        <sz val="12"/>
        <color theme="1"/>
        <rFont val="Calibri"/>
        <family val="2"/>
        <scheme val="minor"/>
      </rPr>
      <t>PLAN DE GESTIÓN GERENCIAL</t>
    </r>
  </si>
  <si>
    <t>Evaluación de aplicación de guía de manejo específica para hemorragias III trimestre o trastornos hipertensivos gestantes.</t>
  </si>
  <si>
    <r>
      <t>Numero de historias clínicas auditadas, que hacen parte de la muestra representativa con aplicación estricta de la guía de manejo para hemorragias del III trimestre o trastornos hipertensivos en la gestación </t>
    </r>
    <r>
      <rPr>
        <b/>
        <sz val="10"/>
        <color theme="1"/>
        <rFont val="Arial"/>
        <family val="2"/>
      </rPr>
      <t>/ </t>
    </r>
    <r>
      <rPr>
        <sz val="10"/>
        <color theme="1"/>
        <rFont val="Arial"/>
        <family val="2"/>
      </rPr>
      <t>Total historias clínicas auditadas de la muestra representativa de pacientes con edad gestacional mayor de 27 semanas atendidas en la ESE con diagnóstico de hemorragia de III trimestre o trastornos hipertensivos en la gestación.</t>
    </r>
  </si>
  <si>
    <t>Gestión de la Calidad</t>
  </si>
  <si>
    <t xml:space="preserve">Anual </t>
  </si>
  <si>
    <r>
      <t xml:space="preserve">Mayor o igual a 0,8 
</t>
    </r>
    <r>
      <rPr>
        <b/>
        <sz val="12"/>
        <color theme="1"/>
        <rFont val="Calibri"/>
        <family val="2"/>
        <scheme val="minor"/>
      </rPr>
      <t xml:space="preserve">
PLAN DE GESTIÓN GERENCIAL</t>
    </r>
  </si>
  <si>
    <t>Evaluación de aplicación de guía de manejo de la primera causa de egreso hospitalario o de morbilidad atendida.</t>
  </si>
  <si>
    <t>Número de historias clínicas que hacen parte de la muestra representativa con aplicación estricta de la guía de manejo adoptada por la ESE para el diagnóstico de la primera causa de egreso hospitalario o de morbilidad atendida en la vigencia / Total historias clínicas auditadas de la muestra representativa de pacientes con el diagnóstico de la primera causa de egreso hospitalario o de morbilidad atendida en la vigencia.</t>
  </si>
  <si>
    <r>
      <t xml:space="preserve">Mayor o igual a 0,9 
</t>
    </r>
    <r>
      <rPr>
        <b/>
        <sz val="12"/>
        <color theme="1"/>
        <rFont val="Calibri"/>
        <family val="2"/>
        <scheme val="minor"/>
      </rPr>
      <t xml:space="preserve">
PLAN DE GESTIÓN GERENCIAL</t>
    </r>
  </si>
  <si>
    <t>Oportunidad en la realización de apendicectomía</t>
  </si>
  <si>
    <t xml:space="preserve">Número de pacientes con diagnóstico de apendicitis al egreso a quienes se realizó la apendicectomía, dentro de las seis horas de confirmado el diagnóstico / Total de pacientes con diagnóstico de apendicitis al egreso en la vigencia objeto de evaluación. </t>
  </si>
  <si>
    <t>Direccion Hospitalaria</t>
  </si>
  <si>
    <r>
      <t xml:space="preserve">Cero o variación negativa
</t>
    </r>
    <r>
      <rPr>
        <b/>
        <sz val="12"/>
        <color theme="1"/>
        <rFont val="Calibri"/>
        <family val="2"/>
        <scheme val="minor"/>
      </rPr>
      <t xml:space="preserve">
PLAN DE GESTIÓN GERENCIAL</t>
    </r>
  </si>
  <si>
    <t>Número de pacientes pediátricos con neumonías bronco aspirativas de origen intrahospitalario y variación interanual.</t>
  </si>
  <si>
    <t>—Número de pacientes pediátricos con neumonías bronco aspirativas de origen intrahospitalario en la vigencia objeto de evaluación.
—(Número de pacientes pediátricos con neumonías bronco aspirativas de origen intrahospitalario en la vigencia objeto de evaluación - Número de pacientes pediátricos con neumonías bronco aspirativas de origen intrahospitalario en la vigencia anterior).</t>
  </si>
  <si>
    <r>
      <t xml:space="preserve">Mayor o igual a 0,9 
</t>
    </r>
    <r>
      <rPr>
        <b/>
        <sz val="12"/>
        <color theme="1"/>
        <rFont val="Calibri"/>
        <family val="2"/>
        <scheme val="minor"/>
      </rPr>
      <t>PLAN DE GESTIÓN GERENCIAL</t>
    </r>
  </si>
  <si>
    <t>Oportunidad en la atención específica de pacientes con diagnóstico al egreso de infarto agudo del miocardio (IAM).</t>
  </si>
  <si>
    <t>Número de pacientes con diagnóstico de egreso de infarto agudo del miocardio a quienes se inició la terapia específica dentro de la primera hora posterior a la realización del diagnóstico / Total de pacientes con diagnóstico de egreso de infarto agudo del miocardio en la vigencia.</t>
  </si>
  <si>
    <t>Análisis de mortalidad intrahospitalaria.</t>
  </si>
  <si>
    <t>Número de casos de mortalidad intrahospitalaria mayor de 48 horas revisada en el comité respectivo / Total de defunciones intrahospitalarias mayores de 48 horas en el periodo.</t>
  </si>
  <si>
    <t>Dirección Hospitalaria</t>
  </si>
  <si>
    <r>
      <t xml:space="preserve">Cero casos
</t>
    </r>
    <r>
      <rPr>
        <b/>
        <sz val="11"/>
        <color theme="1"/>
        <rFont val="Calibri"/>
        <family val="2"/>
        <scheme val="minor"/>
      </rPr>
      <t>PLAN DE GESTIÓN GERENCIAL</t>
    </r>
  </si>
  <si>
    <t>Incidencia de sifilis congenita en partos atendidos en la ESE</t>
  </si>
  <si>
    <t>Número de Recién nacidos con diagnostico de sifilis congenita en población atendida por la ESE en la vigencia</t>
  </si>
  <si>
    <r>
      <t xml:space="preserve">Mayor o igual a 0,9
</t>
    </r>
    <r>
      <rPr>
        <b/>
        <sz val="12"/>
        <color theme="1"/>
        <rFont val="Calibri"/>
        <family val="2"/>
        <scheme val="minor"/>
      </rPr>
      <t xml:space="preserve">
PLAN DE GESTIÓN GERENCIAL</t>
    </r>
    <r>
      <rPr>
        <sz val="10"/>
        <color theme="1"/>
        <rFont val="Calibri"/>
        <family val="2"/>
        <scheme val="minor"/>
      </rPr>
      <t xml:space="preserve"> </t>
    </r>
  </si>
  <si>
    <t>Evaluacion de aplicación de guia de manejo específica: Guia Atención enfermedad Hipertensiva</t>
  </si>
  <si>
    <t>Número de historias clínicas con aplicación estricta de la Guia de atención de Enfermedad Hipertensiva adoptada por la ESE/ Total de pacientes con diagnóstico de hipertensión arterial atendidos en la ESE en la vigencia objeto de la evaluación.</t>
  </si>
  <si>
    <r>
      <t xml:space="preserve">Mayor o igual a 0,8 
</t>
    </r>
    <r>
      <rPr>
        <b/>
        <sz val="10"/>
        <color theme="1"/>
        <rFont val="Calibri"/>
        <family val="2"/>
        <scheme val="minor"/>
      </rPr>
      <t>PLAN DE GESTIÓN GERENCIAL</t>
    </r>
  </si>
  <si>
    <t>Evaluacion de aplicación de guia de manejo específica: Guia Crecimiento y Desarrollo</t>
  </si>
  <si>
    <t xml:space="preserve">Número de historias clínicas  de niños (as) menores de 10 años a quienes se aplico estrictamente  la Guia tecnica para la deteción temprana de las alteraciones del crecimiento y desarrollo/ Total de  de niños (as) menores de 10 años  a quienes se atendió en consulta de crecimiento y desarrollo en la ESE en la vigencia </t>
  </si>
  <si>
    <r>
      <t xml:space="preserve">Menor o igual a 0,3
</t>
    </r>
    <r>
      <rPr>
        <b/>
        <sz val="12"/>
        <color theme="1"/>
        <rFont val="Calibri"/>
        <family val="2"/>
        <scheme val="minor"/>
      </rPr>
      <t>PLAN DE GESTIÓN GERENCIAL</t>
    </r>
  </si>
  <si>
    <t>Reingreso por el Servicio de Urgencias</t>
  </si>
  <si>
    <t>Número de consultas al servicio de urgencias por la misma causa y el mismo paciente, mayor de 24 y menor de 72 horas/Total de consultas del servicio de urgencias durante el periodo.</t>
  </si>
  <si>
    <t>Dirección de Servicio de Urgencias.</t>
  </si>
  <si>
    <t>Anual</t>
  </si>
  <si>
    <t xml:space="preserve">Evaluación de aplicación de Guías de manejo de las tres (3) primeras causas de morbilidad de la ESE. </t>
  </si>
  <si>
    <t>Número de historias clínicas que hacen parte de la muestra representativa con aplicación estricta de la guía para las tres primeras causas de morbilidad (hospitalaria y ambulatoria) de la ESE / Total historias clínicas de la muestra representativa para las tres primeras causas de morbilidad (hospitalaria y ambulatoria) de la ESE auditadas en la vigencia</t>
  </si>
  <si>
    <t xml:space="preserve">Gestión de la Calidad </t>
  </si>
  <si>
    <r>
      <t xml:space="preserve">Mayor o igual a 0,8 
</t>
    </r>
    <r>
      <rPr>
        <b/>
        <sz val="10"/>
        <color theme="1"/>
        <rFont val="Calibri"/>
        <family val="2"/>
        <scheme val="minor"/>
      </rPr>
      <t>PLAN DE GESTIÓN GERENCIAL</t>
    </r>
  </si>
  <si>
    <t>Evaluación de aplicación de guías para prevención de fugas en pacientes hospitalizados en la ESE.</t>
  </si>
  <si>
    <t>Número de historias clínicas con aplicación estricta de la guía para prevención de fugas de pacientes de la ESE adoptada por la entidad/Total historias clínicas auditadas de pacientes que registraron fugas durante la vigencia</t>
  </si>
  <si>
    <r>
      <t xml:space="preserve">Mayor o igual a 0,8 
</t>
    </r>
    <r>
      <rPr>
        <b/>
        <sz val="12"/>
        <color theme="1"/>
        <rFont val="Calibri"/>
        <family val="2"/>
        <scheme val="minor"/>
      </rPr>
      <t xml:space="preserve">
PLAN DE GESTIÓN GERENCIAL</t>
    </r>
  </si>
  <si>
    <t>Evaluación de aplicación de guías para prevención de suicidio en pacientes tratados en la ESE (ambulatorios y hospitalarios)</t>
  </si>
  <si>
    <t>Número de historias clínicas de pacientes ambulatorios y hospitalarios tratados en la ESE con intento de suicidio a quienes se les aplicó estrictamente la guía para prevención de suicidios adoptada por la entidad/ Total historias clínicas de pacientes que registraron intento de suicidio durante la vigencia.</t>
  </si>
  <si>
    <r>
      <t xml:space="preserve">Cumplir con la Oportunidad en la atención de las especialidades básicas en la subred. 
Médicina General 3 días
Médicina Interna:15 
Pediatria:5
Psiquiatria:11
Gineco obstétrica:8
</t>
    </r>
    <r>
      <rPr>
        <b/>
        <sz val="12"/>
        <color theme="1"/>
        <rFont val="Calibri"/>
        <family val="2"/>
        <scheme val="minor"/>
      </rPr>
      <t xml:space="preserve">
PLAN DE GESTIÓN GERENCIAL</t>
    </r>
  </si>
  <si>
    <t xml:space="preserve">Realizar analisis causal de los factores que influyen en la asignacion de citas.
1.. Implementar acciones que permitan generar la atencion oportuna de acuerdo a los estándares establecidos para la asignacion de la cita.
2. Realizar monitoreo semanal a los indicadores de oportunidad.
3. Implementar acciones de mejora de acuerdo a las desviaciones presentadas. </t>
  </si>
  <si>
    <t>Oportunidad  en la Atención de Consulta de Medicina General</t>
  </si>
  <si>
    <t xml:space="preserve">Sumatoria de la diferencia de días calendarios entre la fecha que se asignó la cita d emedicina general de primera vez yla fecha en la cual el usuario la solicito, en la vigencia objeto de evaluacion / Número Total de citas fecha de solicitud en el periodo objeto a evaluar / Número total de citas de medicina general de primera vez asignadas en la vigencia objeto a evaluar. </t>
  </si>
  <si>
    <t>Dirección de Servicios Ambulatorios</t>
  </si>
  <si>
    <t xml:space="preserve">Para el mes de enero la Oportunidad en la Consulta de Medicina General se encuentra a 3,6 días, la cual no cumple con el estándar definido de 3 días. </t>
  </si>
  <si>
    <t xml:space="preserve">Para el mes de febrero del año 2019, se da un cumplimiento al 100% ya que el estandar se encuentra por debajo de los definido. </t>
  </si>
  <si>
    <t xml:space="preserve">Para el mes de marzo la Oportunidad en la Consulta de Medicina General se encuentra a 3,3 días, la cual no cumple con el estándar definido de 3 días. </t>
  </si>
  <si>
    <t>Oportunidad  en la Atención de Consulta de Medicina Interna</t>
  </si>
  <si>
    <t xml:space="preserve">Sumatoria de la diferencia de días calendario entre la fecha en la que se asignó la cita de medicina interna de primera vez y la fecha en la cual el usuario la solicitó en la vigencia objeto de evaluación/ Número total de citas de medicina interna de primera vez asignadas, en la vigencia objeto de evaluación </t>
  </si>
  <si>
    <t xml:space="preserve">Para el mes de enero la Oportunidad en la atención de Médicna Interna se encuentra a 16,2 días,  en donde para este mes No se cumple con el estándar definido de 15 días. </t>
  </si>
  <si>
    <t xml:space="preserve">Para el mes de marzo del año 2019, se da un cumplimiento al 100% ya que el estandar se encuentra por debajo de los definido. </t>
  </si>
  <si>
    <t xml:space="preserve">Para el Primer trimestre del año 2019, se da cumplimiento al 100% la oportunidad de la atención de Medicina Interna se encuentra en 13,3 días cumpliendo con el estándar definido. </t>
  </si>
  <si>
    <t>Oportunidad en la Atención de Consulta de Pediatria</t>
  </si>
  <si>
    <t xml:space="preserve">Sumatoria de la diferencia de días calendario entre la fecha en la que se asignó la cita de Pediatria de primera vez y la fecha en la cual el usuario la solicitó en la vigencia objeto de evaluación/ Número total de citas de Pediatria de primera vez asignadas, en la vigencia objeto de evaluación </t>
  </si>
  <si>
    <t xml:space="preserve">Para el mes de enero la Oportunidad en la atención de Pediatria se encuentra a 5,6  días,  en donde para este mes No se cumple con el estándar definido de 5 días. </t>
  </si>
  <si>
    <t>Oportunidad  en la Atención de Consulta de Psiquiatria</t>
  </si>
  <si>
    <t xml:space="preserve">Sumatoria de la diferencia de días calendario transcurridos  entre la fecha en la  cual el paciente  solicita cita  por culaquier medio para ser atendido en la  consulta de psiquiatria  y a la fecha para la cual es asignada la cita, en  la vigencia objeto de evaluación/ Número total de consultas de psiquiatria asignadas en la isntitución en  la vigencia objeto de evaluación </t>
  </si>
  <si>
    <t xml:space="preserve">Para el mes de enero la Oportunidad en la Consulta de Psiquiatrial se encuentra en 12,07 días, la cual no cumple con el estándar definido de 11 días. </t>
  </si>
  <si>
    <t xml:space="preserve">Para el mes de febrero  la Oportunidad en la Consulta de Psiquiatrial se encuentra en 16,09 días, la cual no cumple con el estándar definido de 11 días. </t>
  </si>
  <si>
    <t xml:space="preserve">Durante el Primer trimestre del año 2019, La oportunidad de la atención de Psiquiatria se encuentra a 12,5 días;   No cumplimiento del estándar definido por la subred de 11 días. 
Se deben implementar acciones de mejora que conlleven a cumplir con la oportunidad. </t>
  </si>
  <si>
    <t>Oportunidad  en la Atención de Consulta de Gineco obstétrica</t>
  </si>
  <si>
    <t xml:space="preserve">Sumatoria de la diferencia de días calendario entre la fecha en la que se asignó la cita de obstetricia  de primera vez y la fecha en la cual el usuario la solicitó en la vigencia objeto de evaluación/ Número total de citas de obstetricia de  primera vez asignadas, en la vigencia objeto de evaluación </t>
  </si>
  <si>
    <t xml:space="preserve">Para el mes de enero la Oportunidad en la Consulta de gine Obstetricia se encuentra en 8,7 días, la cual no cumple con el estándar definido de 8 días. </t>
  </si>
  <si>
    <t xml:space="preserve">Para el mes de febrero  la Oportunidad en la Consulta deGine Obstetricia l se encuentra a 6,78  días, la cual  cumple con el estándar definido de 8 días. </t>
  </si>
  <si>
    <t xml:space="preserve">Para el Primer trimestre del año 2019, se da cumplimiento al 100% la oportunidad de la atención de Gine Obstetricia se encuentra en 7,2 días cumpliendo con el estándar definido. </t>
  </si>
  <si>
    <r>
      <t xml:space="preserve">Cumplir con la  oportunidad en la atención de consulta de Urgencias Triage II.
</t>
    </r>
    <r>
      <rPr>
        <b/>
        <sz val="12"/>
        <color theme="1"/>
        <rFont val="Calibri"/>
        <family val="2"/>
        <scheme val="minor"/>
      </rPr>
      <t xml:space="preserve">
RESOLUCIÓN 256 DE 2016</t>
    </r>
  </si>
  <si>
    <t>1. Monitorear los tiempos de atención.
2.  Formular e Implementar  las acciones que permitan mejorar la oportunidad en el servicio de urgencias.</t>
  </si>
  <si>
    <t>Oportunidad en la Atención Consulta de Urgencias Triage II</t>
  </si>
  <si>
    <t>Sumatoria del número de  minutos transcurridos a partir de que el paciente es clasificado como triage II y el momento en el cual es atendido en consulta de urgencias por médico / Número total de pacientes clasificados con triage II en un periodo determinado.</t>
  </si>
  <si>
    <t xml:space="preserve">Mensual </t>
  </si>
  <si>
    <t>En el mes de enero se cumple con el estándar de portunidad en la atención de consulta de Urgencias Triage II. 30 minuttos</t>
  </si>
  <si>
    <t>En el mes de febrero se cumple con el estándar de portunidad en la atención de consulta de Urgencias Triage II. 30 minuttos</t>
  </si>
  <si>
    <t>En el mes de marzo se cumple con el estándar de portunidad en la atención de consulta de Urgencias Triage II. 30 minuttos</t>
  </si>
  <si>
    <t>Para el segumiento del primer trimestre, el estándar de oportunidad en la atención de consulta de Triage II esta en 24 minutos dando un cumplimiento al 100%</t>
  </si>
  <si>
    <t xml:space="preserve">Gestionar al 100% los eventos adversos.
</t>
  </si>
  <si>
    <t>Proporción de vigilancia de eventos adversos</t>
  </si>
  <si>
    <t>Numero total de  eventos adversos detectados y  gestionados  /  NúmeroTotal de eventos adversos detectados *100</t>
  </si>
  <si>
    <t xml:space="preserve">Trimestral </t>
  </si>
  <si>
    <t>Para el mes de enero se gestionan al 100% los eventos adversos.</t>
  </si>
  <si>
    <t>Para el mes de febrero  se gestionan al 100% los eventos adversos.</t>
  </si>
  <si>
    <t>Para el mes de marzo gestionan al 100% los eventos adversos.</t>
  </si>
  <si>
    <t>Para el I Trimestre del año 2019, a  Nivel subred Sur se gestionan los 174 eventos adversos presentados durante la vigencia. 
Soporte: Excel Eventos adversos - Calidad</t>
  </si>
  <si>
    <t>Mantener por debajo de 2,4  % el indice de infecciones asociadas a la salud.</t>
  </si>
  <si>
    <t>1. Implementar, medir y hacer seguimiento a  las estrategias de prevencion de Infecicones Asociadas a la Atencion en Salud en la total de las unidades de Serviocs de salud.</t>
  </si>
  <si>
    <t xml:space="preserve">Porcentaje de infecciones asociadas a la salud. </t>
  </si>
  <si>
    <t>Numero de infecciones asociadas a la atención en salud / Total de egresos Hospitalarios  * 100%</t>
  </si>
  <si>
    <t xml:space="preserve">Para este mes No aplica seguimiento trimestral </t>
  </si>
  <si>
    <t>Para el primer trimestre del año 2019, se logra un cumplimiento al 100% del indicador de infecciones asociadas a la salud la cual se debe mantener por debajo del 2,4% logrando encontrarse en 0,82%</t>
  </si>
  <si>
    <t>PROCESOS INTERNOS</t>
  </si>
  <si>
    <t>Alcanzar estándares superiores de calidad en salud.</t>
  </si>
  <si>
    <t>Lograr la armonización  en un 80%  de la Plataforma Estratégica de la subred sur con la Plataforma Estratégica de la Red Integrada de Servicios de Salud de Bogotá.</t>
  </si>
  <si>
    <t>1.  Elaborar el plan de trabajo de armonización de plataforma estratégica de acuerdo a los lineamientos definidos por la SDS.</t>
  </si>
  <si>
    <t>Porcentaje de cumplimiento del Plan de armonización de la Plataforma Estratégica en RED.</t>
  </si>
  <si>
    <t>Numero de actividades con cumplimiento del Plan de armonización de Plataforma Estratégica en el periodo / Total de Actividades programadas  del Plan de armonización de Platafroma Estratégica en RED. * 100</t>
  </si>
  <si>
    <t xml:space="preserve">Desarrollo Institucional </t>
  </si>
  <si>
    <r>
      <t xml:space="preserve">Cumplir al 90% el PAMEC 
</t>
    </r>
    <r>
      <rPr>
        <b/>
        <sz val="12"/>
        <color theme="1"/>
        <rFont val="Calibri"/>
        <family val="2"/>
        <scheme val="minor"/>
      </rPr>
      <t>PLAN DE GESTIÓN GERENCIAL</t>
    </r>
  </si>
  <si>
    <t xml:space="preserve">1. Aprobación cronograma auditorias, seguimientos, evaluaciones y monitoreos internos del PAMEC.
2. Desarrollar  el cronograma PAMEC </t>
  </si>
  <si>
    <t>Efectividad en la auditoria para el mejoramiento continuo de la calidad  de la atención en Salud  (PAMEC).</t>
  </si>
  <si>
    <t>Relación de numero de acciones de mejora ejecutadas derivadas de las auditorias realizadas / Numero de acciones de mejoramiento programadas para la vigencia derivadas de los Planes de Mejora del componentes de auditoria resgistrados en el PAMEC.</t>
  </si>
  <si>
    <r>
      <t xml:space="preserve">Lograr un incremento en la  calificación  de autoevaluación de acreditación &gt; o = 1,2 respecto a la vigencia anterior.
</t>
    </r>
    <r>
      <rPr>
        <b/>
        <sz val="12"/>
        <color theme="1"/>
        <rFont val="Calibri"/>
        <family val="2"/>
        <scheme val="minor"/>
      </rPr>
      <t>PLAN DE GESTIÓN GERENCIAL</t>
    </r>
  </si>
  <si>
    <t>Mejoramiento continuo de la calidad para entidades no acreditadas.</t>
  </si>
  <si>
    <t>Promedio de la calificación de autoevalaución de la vigencia evaluada / promedio de la calificación de la autoevalución de la Vigencia anterior.</t>
  </si>
  <si>
    <t>▪ Realizar seguimiento a cada  obligación adquirida a través de los convenios suscritos con el FFDS para el desarrollo de la fase de preinversión de los proyectos.
▪ Realizar seguimiento a la ejecución los contratos derivados de cada convenio mediante los cuales se desarrollan los proyectos.</t>
  </si>
  <si>
    <t>Porcentaje de proyectos de infraestructura ejecutados en su fase de preinversión.</t>
  </si>
  <si>
    <t>Numero de proyectos de infraestructura ejecutados en su fase de preinversión / Total  de proyectos programados en su fase de preinversión.</t>
  </si>
  <si>
    <t>Los proyectos se encuentran en ejecución de la fase de pre-inversion a traves de los contratos de estudios y diseños e interventoría.
Durante el mes se radican en SDS informes mensuales de la ejecución de 6 de los 7 convenios suscritos con el FFDS, toda vez que el convenio para la construcción del nuevo hospital de Usme se suscribió y firmó acta de inicio en el mes de diciembre de 2018.</t>
  </si>
  <si>
    <t>Los proyectos se encuentran en ejecución de la fase de pre-inversión a través de los contratos de estudios y diseños e interventoría.
Durante el mes se radican en SDS informes mensuales de la ejecución de los 7 convenios suscritos con el FFDS</t>
  </si>
  <si>
    <t>Implementar Sistemas Integrales de Gestión de la Red.</t>
  </si>
  <si>
    <t>Implementar  las 7 dimensiones del Modelo Integrado de Planeación y Gestión ( MIPG).</t>
  </si>
  <si>
    <t xml:space="preserve">1. Realizar la  conformación del Comité Institucional de Gestión y Desempeño. 
2. Participar en las mesas de Trabajo con la Secretaria Distrtital de Salud y la Alcaldía.
3. Implemnetar las Directrices como resultados de las mesas de trabajo de los gruipos ETA. </t>
  </si>
  <si>
    <t>Porcentaje de dimensiones implementadas del Modelo Integrado de Planeación y Gestión ( MIPG).</t>
  </si>
  <si>
    <t>Número de dimensiones implementadas  / Total de dimensiones de MIPG * 100</t>
  </si>
  <si>
    <t xml:space="preserve"> N/A</t>
  </si>
  <si>
    <t xml:space="preserve">Para el mes de enero el Indicador No Aplica, conforme a las mesas de trabajo con la SDS y la alcaldia en  armonización del SIG y MIPG,  en las cuales se fijan directrices para continuar con la fase de alistamiento. </t>
  </si>
  <si>
    <t>Para el mes de febrero de 2019, se logra un cumplimiento al 100%, a la acción definida de elaborar y Publicar el Plan de Sostenibilidad y Adecuación del SIG- MIPG. Plan que se encuentra Públicado en la Página Web de la Institución .</t>
  </si>
  <si>
    <t>Para el mes de Marzo, se aprueba el Comité Institucional de Gestión y Desempeño- Resolución 0295  de 2019.
Se Realiza el Lanzamiento Oficial de MIPG desde la SDS, estrategia denominada FRAGATA MIPG. En donde se conto con la participación de colaboradores de la Subred Sur. 
Se realiza diligenciamiento FURAG 2018</t>
  </si>
  <si>
    <t xml:space="preserve">Para el Primer trimestre de 2019, se da cumplimento al 100% de las acciones definidas. </t>
  </si>
  <si>
    <t>Cumplir al 95%  con el plan de Mantenimiento Preventivo de infraestructura y equipos biomedicos.</t>
  </si>
  <si>
    <t>1, Según deiagnóstico elaborar  y ejecutar el plan de mantenimiento  preventivo de infraestructura de la subred.</t>
  </si>
  <si>
    <t>Porcentaje de cumplimiento del Plan de mantenimientos de Infraestructura.</t>
  </si>
  <si>
    <t>Número de actividades de mantenimiento preventivo de Infraestructura realizadas en el periodo  / Total de actividades de mantenimiento preventivo en infraestructura programadas en el periodo * 100</t>
  </si>
  <si>
    <t>Dirección Administrativa</t>
  </si>
  <si>
    <t xml:space="preserve">Para el mes de enero se programarón 174 visitas para realizar mantenimientos de infraestructura , de los cuales se da respuesta al 98% de lo programado, durante este mes se contaba con la disponibilidad de personal. </t>
  </si>
  <si>
    <t xml:space="preserve">Para el mes de febrero se programaron 127 visitas en las diferentes USS, alcanzando un cumplimiento del  94% ; Observando que para el mes el porcentaje de cumplimiento de mantenimiento preventivo disminuyo como consecuencia a la necesidad de transladar personal de mantenimiento localuizados en otras unidades con el fin de dar reespuesta a unas adecuaciones de acuerdo a su priorización. </t>
  </si>
  <si>
    <t xml:space="preserve">Durante el mes de marzo se realizarón 61  mantenimientos de infraestructura en las diferentes USS, las cuales fuerón realizadas por el personal en obras programadas.  </t>
  </si>
  <si>
    <r>
      <t xml:space="preserve">Durante el Primer trimestre del año 2019, se programarón 365 mantenimientos de infraestructura , de los cuales se da cumplimento a 353  mantenimientos desarrollados en las diferentes USS de la subred, logrando un cumplimiento del 96% 
Documento soporte ficha del indicador:  Reportado Carmen  Alicia Carrascal Hernández.
</t>
    </r>
    <r>
      <rPr>
        <sz val="11"/>
        <color rgb="FFFF0000"/>
        <rFont val="Calibri"/>
        <family val="2"/>
        <scheme val="minor"/>
      </rPr>
      <t xml:space="preserve">Informe pendiente de firma ( DEVOLVERLO)
</t>
    </r>
    <r>
      <rPr>
        <sz val="11"/>
        <rFont val="Calibri"/>
        <family val="2"/>
        <scheme val="minor"/>
      </rPr>
      <t xml:space="preserve">Lista de chequeo de mantenimiento mensual. </t>
    </r>
  </si>
  <si>
    <t xml:space="preserve">2. Realizar seguimiento y monitoreo a la ejecución del plan de mantenimiento de la subred. </t>
  </si>
  <si>
    <t>Porcentaje  de cumplimiento del Plan de mantenimientos de equipos biomedicos.</t>
  </si>
  <si>
    <t>Número de actividades de mantenimiento preventivo de equipo biomédicos realizadas en el periodo  / Total de actividades de mantenimiento preventivo en equipo biomédicos programadas en el periodo * 100</t>
  </si>
  <si>
    <t>Para el mes de enero se programaron 300 equipos biomedicos en las diferentes unidades de servicios de salud para realizar el mantenimiento preventivo de los mismos, logrando un cumplimiento del 96,3% ; para un mantenimiento realizado a  289 equipos.</t>
  </si>
  <si>
    <t>Para febrero se programaron mantenimientos preventivos a 764 equipos de diferentes unidades de servicio , por lo cual se obtuvo un porcentaje de cumplimimiento del 92.93% del cumplimiento,  logrando cumplir con 710 equipos de los  programadados.</t>
  </si>
  <si>
    <t>Para el mes de marzo se realiza programación para mantenimiento preventivo de 1018 equipos biomedicos , logrando realizar mantenimiento a 905 equipos  biomedico. Para un cumplimiento de 88,8 %.</t>
  </si>
  <si>
    <t xml:space="preserve">Para el primer trimeste se lograr realizar mantenimiento preventivo  a 1904  equipos biomedicos de los 2082 que se programaron para el primer trimestre. Logrando un cumplimiento del 91% del plan de mantenimiento preventivo de esuipos biomedicos.
Documentos soportes:
Ficha del Indicador reportado por ANGIE PAOLA TRUJILLO RIVERA.
Plan de mantenimiento preventivo. 
Reporte Técnico del servicio
</t>
  </si>
  <si>
    <t xml:space="preserve">2. Realizar monitoreo mediante el seguimiento y control de los equipos biomedicos y de apoyo de la subred, implemnetar acciones de mejora sugún desviaciones encontradas.  </t>
  </si>
  <si>
    <t>APRENDIZAJE Y CRECIMIENTO</t>
  </si>
  <si>
    <t>GARANTIZAR EL MANEJO EFICIENTE DE LOS RECURSOS QUE APORTEN A LA IMPLEMENTACION DEL MODELO DE ATENCIÓN EN RED.</t>
  </si>
  <si>
    <t>Generar y difundir conocimiento para la salud.</t>
  </si>
  <si>
    <t>Desarrollar 1 proyectos de ciencia, tecnología e investigación en salud para bogotá.</t>
  </si>
  <si>
    <t>Proyectos de investigación desarrollados .</t>
  </si>
  <si>
    <t xml:space="preserve">Numero de proyectos desarrollados en la vigencia. </t>
  </si>
  <si>
    <t>Gestión del Conocimiento.</t>
  </si>
  <si>
    <t>Mantener el  100% los  sistema de información para la gestión clínica y la interoperabilidad de aplicaciones.</t>
  </si>
  <si>
    <t xml:space="preserve">1. Realizar Lectura de Necesidades por proceso
2. Generar plan de trabajo de acuerdo a las necesidades recolectadas y priorizadas.
3. Desarrollar e implementar actualizaciones del SI con las necesidades  generadas. 
</t>
  </si>
  <si>
    <t xml:space="preserve">Generar en un 60% los Desarrollo en el sistema  de información de acuerdo a necesidades priorizadas de los diferentes procesos. </t>
  </si>
  <si>
    <t>Número de desarrollos en el sistema de información implementados / No. Total de necesidades prorizadas en el periodo. * 100</t>
  </si>
  <si>
    <t>Sistemas de Información y TICs.</t>
  </si>
  <si>
    <t xml:space="preserve">Para el mes de marzo de se realiza levantamiento de necesidades por proceso institucional </t>
  </si>
  <si>
    <t xml:space="preserve">Para el primer trimestre del año 2019, se da un cumplimiento al 100%  de lo programado realizando el  levantamiento de necesidades por proceso institucional para su respectiva priorización. 
Documento soporte actas de reunión de levantamiento de necesidades de información. </t>
  </si>
  <si>
    <t>Fortalecer en un 95%  la Plataforma tecnológica.</t>
  </si>
  <si>
    <t xml:space="preserve">1. Generar plan de trabajo de implementación  plataforma tecnologica.
2. Realizar seguimiento al plan de trabajo.
3. Definir acciones de mejora según corresponda.
</t>
  </si>
  <si>
    <t>Porcentaje de implementación del Plan de actualización de la plataforma tecnológica.</t>
  </si>
  <si>
    <t>Número de actividades ejecutadas del Plan de Actualización de la Plataforma tecnológica/ Total de actividades programadas del Plan de actualización de la plataforma tecnológica * 100</t>
  </si>
  <si>
    <t>En el mes de enero se realiza visita técnica a las USS Meissen , Vista hermosa y Tunal.</t>
  </si>
  <si>
    <t xml:space="preserve">Para el mes de febrero se programarón 29 visitas a las USS de la subred sur, logrando un cumpliento del 100%, ya que se realiza visita técnica a cada unidad de acuerdo a programación. </t>
  </si>
  <si>
    <t xml:space="preserve">Para el mes de marzo se tenian programadas 30 actividades, de las cuales no se ejecuto ninguna, teniendo en cuenta que el seguimiento se realiza a través del convenio con la SDS, y por seguimeinto del proveedor se reprogramarón las actividades. En espera de la reprogramación. </t>
  </si>
  <si>
    <t>Para el primer trimestre del año 2019, se da un cumplimiento del  51%, resultado del no seguimiento a las actividades del mes de marzo. 
Documento Soporte Cronograma Plan de Infraestructura 2019</t>
  </si>
  <si>
    <t>Realizar en un 95% mantenimiento correctivo y evolutivo de infraestructura Tecnologica.</t>
  </si>
  <si>
    <t xml:space="preserve">1. Generar Plan Anual de Manteniemintos.
2. Desarrollar plan anual de mantenimientos.
3. Realizar seguimiento a la ejecución del PAM, defnir acciones de mejora según corresponda.
</t>
  </si>
  <si>
    <t>Porcentaje de cumplimiento del plan de mantenimiento de infraestructura Tecnologica.</t>
  </si>
  <si>
    <t xml:space="preserve">Número de actividades ejecutadas del Plan de mantenimiento de infraestructura Tecnologica. / Total de actividades programadas del Plan de mantenimiento de infraestructura Tecnologica.  * 100 </t>
  </si>
  <si>
    <t>De acuerdo a lo establecido en el  Plan de mantenimiento correctivo y evolutivo de la Plataforma Estraetgica, se programas los mantenimientos a partir del mes de junio de 2019. (idirectrices definidas)</t>
  </si>
  <si>
    <r>
      <t xml:space="preserve">Cero o variación negativa
</t>
    </r>
    <r>
      <rPr>
        <b/>
        <sz val="12"/>
        <color theme="1"/>
        <rFont val="Calibri"/>
        <family val="2"/>
        <scheme val="minor"/>
      </rPr>
      <t xml:space="preserve">PLAN DE GESTIÓN GERENCIAL </t>
    </r>
  </si>
  <si>
    <t>Monto de la deuda superior a 30 dias por concepto de salarios del personal de planta y por concepto de contratación de servicios y variación del monto frente a la vigencia anterior</t>
  </si>
  <si>
    <t>A.  Valor de la deuda superior a 30 dias por concepto de salarios del personal de planta o externalización de servicios, con corte a 31 de Diciembre de la vigencia objeto de evaluación
B. [(Valor de la deuda superior a 30 dias por concepto de salarios del personal de planta y por concepto de contratación de servicios, con corte a 31 de Diciembre de la vigencia objeto de evaluación)- (Valor de la deuda superior a 30 dias por concepto de salarios del personal de planta y por concepto de contratación de servicios, con corte a 31 de Diciembre de la vigencia anterior en valores constantes)]</t>
  </si>
  <si>
    <t>Subgerencia Corporativa</t>
  </si>
  <si>
    <t xml:space="preserve">FINANCIERA </t>
  </si>
  <si>
    <t>3. GARANTIZAR LA SOSTENIBILIDAD FINANCIERA DE LA SUBRED SUR.</t>
  </si>
  <si>
    <t>Lograr la sostenibilidad financiera de la RISS.</t>
  </si>
  <si>
    <r>
      <t xml:space="preserve">Equilibrio presupuestal al 100%.
</t>
    </r>
    <r>
      <rPr>
        <b/>
        <sz val="12"/>
        <color theme="1"/>
        <rFont val="Calibri"/>
        <family val="2"/>
        <scheme val="minor"/>
      </rPr>
      <t xml:space="preserve">
PLAN DE GESTIÓN GERENCIAL </t>
    </r>
  </si>
  <si>
    <t xml:space="preserve">1. Administrar los recursos financieros de la subred de forma eficaz y eficiente.
</t>
  </si>
  <si>
    <t>Resultado equilibrio presupuestal con recaudo</t>
  </si>
  <si>
    <t>Valor de la ejecución de ingresos totales recaudados en la vigencia objeto de evaluación (incluye valor recaudado de cuentas por cobrar de vigencias anteriores) / Valor de la ejecución de gastos comprometidos en la vigencia objeto de evaluación (incluye el valor comprometido de cuentas por pagar de vigencias anteriores )</t>
  </si>
  <si>
    <t xml:space="preserve">Direccion Financiera </t>
  </si>
  <si>
    <t>El resultado del indicador de Equilibrio Presupuestal con corte 31 de Marzo de 2019 es de 71%, con unos ingresos totales recaudados de $151.369 millones y unos gastos totales comprometido de  $ 214.571 millones con corte Marzo de la vigencia 2019</t>
  </si>
  <si>
    <t>2. Implementar estrategias  que favorezcan la sostenibilidad financiera institucional en el marco de la prestación de servicios integrales de salud ofertados .</t>
  </si>
  <si>
    <t xml:space="preserve">3. Realizar el seguimiento y monitoreo mensual de los ingresos recaudados vs los compromisos adquiridos, además de realizar
 Seguimiento y control periódico a los indicadores financieros de la entidad. </t>
  </si>
  <si>
    <t>Mejorar la rotación de cartera menor o igual  210 días.</t>
  </si>
  <si>
    <t xml:space="preserve">1. Definir e implementar actividades para que la rotación de cartera no supere los 210 días. </t>
  </si>
  <si>
    <t>Rotación de cartera</t>
  </si>
  <si>
    <t>(Valor de la facturación de la vigencia (/ Valor de la cartera vigencia anterior + el valor de la cartera actual ) /2 *360)</t>
  </si>
  <si>
    <t>Para el mes de enero de 2019, lindicador de rotación de cartera se encuentra en 272 días de rotación, equivalente al 50% de cumplimiento.</t>
  </si>
  <si>
    <t>Para el mes de febrero de 2019, lindicador de rotación de cartera se encuentra en 276 días de rotación, equivalente al 50% de cumplimiento.</t>
  </si>
  <si>
    <t>Para el mes de fmarzo de 2019, lindicador de rotación de cartera se encuentra en 281 días de rotación, equivalente al 50% de cumplimiento.</t>
  </si>
  <si>
    <t xml:space="preserve">La cartera de la Subred Integrada de Servicios de Salud Sur, con corte al I trimestre,presenta un indicador de 282 días de rotación, es decir 1,8 veces por año, el cual equivale al 50%  de cuplimiento de la meta establecida de 210 días. </t>
  </si>
  <si>
    <t xml:space="preserve">Mantener como minimo una radicación del  98% de la facturacion   </t>
  </si>
  <si>
    <t>1. Realizar la facturacion por prestacion de servicios de salud en el sistema de informacion.</t>
  </si>
  <si>
    <t>Porcentaje de radicación  en terminos.</t>
  </si>
  <si>
    <t>Facturación radicada del periodo / Total de facturación generada en periodo  *100</t>
  </si>
  <si>
    <t>Direccion Financiera</t>
  </si>
  <si>
    <t>Para el mes de enero se da un cumplimeto del 95% de la radicación de facturación en términos definidos. 
Llevando la meta al 98%, realmente se logra un cumplimiento del 93,1%</t>
  </si>
  <si>
    <t>Para el mes defebrero se da un cumplimeto del 96% de la radicación de facturación en términos definidos. 
Llevando la meta al 98%, realmente se logra un cumplimiento del 94%</t>
  </si>
  <si>
    <t>Para el mes defebrero se da un cumplimeto del 97% de la radicación de facturación en términos definidos. 
Llevando la meta al 98%, realmente se logra un cumplimiento del 95,%</t>
  </si>
  <si>
    <t xml:space="preserve">Para el I trimestre del año 2019, la radicación de facturación logra un cumplimiento del 96,4% , lo equivalente al 94,8% de cumplimiento. 
Se adjunta </t>
  </si>
  <si>
    <t>2. Realizar la recepcion y radicación  de la facturación generada en las diferentes USS. Dentro de los tiempos establecidos.</t>
  </si>
  <si>
    <t xml:space="preserve">3. Realizar seguimento y mionitoreo al indicador  de manera oportuna con el fin de impactar positivamente los ingresos de la subred. </t>
  </si>
  <si>
    <t>Disminuir la glosa inicial en 2 puntos porcentuales.</t>
  </si>
  <si>
    <t xml:space="preserve">1. Socializar las atribuciones de la glosa.
2. Realizar capacitaciones al grupo de facturación.
3. Realizar  Mesas de trabajo con las diferentes areas asistenciales y administrativas para retroalimentacion de las causas glosas por parte de  las auditoras de cuentas medicas. 
4. Realizar seguimiento mediante evaluciones periodicas a las diferentes areas involucradas e implementar acciones de mejora según corresponda. </t>
  </si>
  <si>
    <t xml:space="preserve">Disminución de Glosa Inicial </t>
  </si>
  <si>
    <t xml:space="preserve"> Valor de la glosa inicial del periodo actual / la facturacion del periodo actual *100 </t>
  </si>
  <si>
    <t>Racionalizar Costos Operativos en  3 Puntos Frente al resultado de la vigencia anterior</t>
  </si>
  <si>
    <t>Porcentaje de racionalización de costos operativos.</t>
  </si>
  <si>
    <t>Total costos de operación de la vigencia actual / Total de Ventas de servicios de salud de la vigencia actual  -  *100</t>
  </si>
  <si>
    <t>Incrementar las ventas de servicios de salud en un 8%.</t>
  </si>
  <si>
    <t xml:space="preserve">1. Establecer contrato con las EAPB que tienen poblacion en las Localidades de area de influencia de la Subred Sur.
2. Efectuar la parametrización por cada contrato en los servicios IPS según  contratación.
3.  Relizar seguimiento a la facturacin efectuada por regimen.
4. Definir acciones de mejora según desviaciones encontradas. </t>
  </si>
  <si>
    <t>Porcentaje de incremento en ingresos por venta de servicios de salud.</t>
  </si>
  <si>
    <t>Venta de servicios del periodo actual  / Ventas de servicios del periodo anterior - 1 * 100.</t>
  </si>
  <si>
    <r>
      <t xml:space="preserve">Resultado del indicador  UVR &lt; 0,90 
</t>
    </r>
    <r>
      <rPr>
        <b/>
        <sz val="14"/>
        <color theme="1"/>
        <rFont val="Calibri"/>
        <family val="2"/>
        <scheme val="minor"/>
      </rPr>
      <t>PLAN DE GESTIÓN GERENCIAL</t>
    </r>
  </si>
  <si>
    <t>Evolución del Gasto por Unidad  de Valor Relativo producido UVR</t>
  </si>
  <si>
    <t>((Gasto de funcionamiento y operación comercial y de prestación de servicios comprometido en el año objeto de evaluación sin incluir cuentas por pagar / número de UVR producidas en la vigencia)/(Gasto de funcionamiento y operación comercial y de prestación de servicios comprometido en la vigencia anterior en valores constantes del año objeto de evaluación sin incluir cuentas por pagar / número UVR producidas en la vigencia anterior).</t>
  </si>
  <si>
    <t>Semestral</t>
  </si>
  <si>
    <t>Ejecutar el 100% de los recursos para proyectos de Infraestructura.</t>
  </si>
  <si>
    <t>Realizar seguimiento financiero  en el desarrollo de los proyectos que se encuentran en ejecución.</t>
  </si>
  <si>
    <t>Porcentaje de recursos ejecutados en los proyectos de infraestructura.</t>
  </si>
  <si>
    <t>Recursos ejecutados en proyectos de infraestructura  / Recursos asignados en proyectos de infraestructura * 100</t>
  </si>
  <si>
    <t>No se han ejecutado recursos de los convenios suscritos. 
La Dirección Financiera hace entrega de informe financiero de cada uno de los convenios con copia de extracto de cada cuenta bancaria</t>
  </si>
  <si>
    <t>CLIENTE</t>
  </si>
  <si>
    <t>4. PROMOVER LA PARTICIPACION Y MOVILIZACION COMUNITARIA EN EL MARCO DEL MODELO INTEGRAL DE ATENCION</t>
  </si>
  <si>
    <t>Incrementar la fidelización de los usuarios.</t>
  </si>
  <si>
    <t>Cumplir al 95% el Plan Anticorrupción y atención al Ciudadano.</t>
  </si>
  <si>
    <t>1. Ejecutar  las acciones del Plan  Anticorrupción y de Atención al Ciudadano 2019 en lo correspondiente al proceso
2. Realizar seguimiento al Plan Anticorrupción y Atención al Ciudadano según corresponda al proceso.
3. Enviar seguimiento al área de Desarrollo institucional de la subred.</t>
  </si>
  <si>
    <t>Porcentaje de Cumplimiento del Plan de Anticorrupcion y Atencion al Ciudadano</t>
  </si>
  <si>
    <t>Numero de actividades cumplidas del PAAC en el periodo / Numero de actividades programadas del PAAC en le periodo.</t>
  </si>
  <si>
    <t>El Plan Anticorrupción y de Atención al ciudanano institucional obtuvo resultados de cumplimiento consolidado de 99.4%</t>
  </si>
  <si>
    <t>Incrementar los niveles de satisfacción de los usuarios.</t>
  </si>
  <si>
    <t>Implementar en un 80%  el programa de Humanización.</t>
  </si>
  <si>
    <t xml:space="preserve">1. Definir las acciones  para el programa de Humanización para la vigencia. 
2, Implemenetar las acciones de acuerdo al cronograma definido.
3. Realizar seguimiento y medición al cronograma. </t>
  </si>
  <si>
    <t>Porcentaje de cumplimiento de la implementación del programa de Humanización.</t>
  </si>
  <si>
    <t>Número de actividades ejecutadas  del Programa de Humanización / Total de actividades programadas en la vigencia *100</t>
  </si>
  <si>
    <t>Para el Primer trimestre del año 2019, se realiza el levantamiento y construción del Plan de Humanización para la vigencia 2018. seguimiento y monitoreo se realizara a partir del mes de abril. 
Logrando un cumplimiento del 100%
Soporte:  Plan de trabajo Humanización 2018</t>
  </si>
  <si>
    <t xml:space="preserve">Alcanzar un índice de satisfación mayor o =  al 96% </t>
  </si>
  <si>
    <t xml:space="preserve">1. Medir la  satisfaccion a los usuarios,  realizar el consolidado de la informacion y el debido  informe de satisfaccion mensual.
2. Realizar mesa de trabajo trimestral  para seguimiento de la satisfacción con los lideres de los servicios priorizados de acuerdo a los resultados del informe mensual.
3. Socializar los resultados de las encuestas de percepcion de satisfaccion, a la comunidad (Formas de participación).
</t>
  </si>
  <si>
    <t>Percepción de la satisfacción de los usuarios.</t>
  </si>
  <si>
    <t>Número de Usuarios satisfechos / Número de Usuarios encuestados * 100</t>
  </si>
  <si>
    <t>Participación Comunitaria y Servicio al Ciudadano.</t>
  </si>
  <si>
    <t xml:space="preserve">Mensual / evaluación Trimestral </t>
  </si>
  <si>
    <t xml:space="preserve">En el I Trimestre 2019 la Subred Integrada de Servicios de Salud Sur, se realizaron 8.907 encuestas en las Unidades de prestación de servicios en los Servicios de atención de  Urgencias, Hospitalización, Ambulatorios, Complementarios, obteniendo como resultado una satisfacción global  de 97%, en el periodo.Se envia a los correos de los lideres los informes de encuesta de satisfacción y PQRS  como parte de la socialización  y se socializo a dos lideres de complementarios, call center en m,esa de trabajo  falta socializar con las formas de participación  por  que se programo para abril con los informes trimestrales </t>
  </si>
  <si>
    <t>Fortalecer los conocimientos para el ejercicio del Control Social, al 70% de lideres que hacen parte de las formas e instancias de participación.</t>
  </si>
  <si>
    <t>Resultado de Evaluación de conocimientos.</t>
  </si>
  <si>
    <t xml:space="preserve">Numero de personas con resultados en evaluación post Test, &gt; 0 =  al 60% / Total de personas capacitadas. </t>
  </si>
  <si>
    <t>Disminuir en 6% anual la participación de Quejas del total de comentarios  de los usuarios.</t>
  </si>
  <si>
    <t xml:space="preserve">1. Realizar mesa de trabajo trimestral  para seguimiento de PQRS  con los lideres de los servicios priorizados deacuerdo a los resultados del informe mensual.
2. Realizar mesa de trabajo con el área de humanización que permita realizar depuración al reporte de quejas presentado de manera mensual en la subred. 
3. Notificación oportuna de las quejas al área de humanización para su respectiva intervención.
4. Socialización del informe de gestión mensual de PQRS con los lideres de proceso.
</t>
  </si>
  <si>
    <t>Proporción de Quejas.</t>
  </si>
  <si>
    <t>Proporción de quejas del total de comentarios de una vigencia – la proporción de quejas  de la vigencia anterior.</t>
  </si>
  <si>
    <t xml:space="preserve">Para este indicador se  compara el primer trimestre del 2018 con el primer trimestre 2019  donde para el 2018 se presentaro 246 quejas y para el 2018 236 , la propación esta dada en  un 5 %  236 / 249 * 100 = 95%   lo que indica que un cinco porciento a disminuido el número de quejas </t>
  </si>
  <si>
    <t>1. Alimentar malla de seguridad y realizar clasificación según aplique
2,  Participar en el análisis de los eventos adversos que involucren al proceso de acuerdo a la metodología definida por la subred.
3. Realizar el seguimiento  a las acciones de mejora formuladas correspodientes al proceso.</t>
  </si>
  <si>
    <t>Para el Primer trimestre del año 2019, se armoniza los Objetivos Estratégicos Institucionales con los Objetivos de la Propuesta de Plataforma Estraégoca de la RED Integrada de Servicios de Salud de Bogotá.</t>
  </si>
  <si>
    <t>NA</t>
  </si>
  <si>
    <r>
      <t xml:space="preserve">
Para el I trimestre de 2019, se identifica en la Subred Sur una práctica exitosa </t>
    </r>
    <r>
      <rPr>
        <b/>
        <sz val="11"/>
        <color theme="1"/>
        <rFont val="Calibri"/>
        <family val="2"/>
        <scheme val="minor"/>
      </rPr>
      <t>(PROGRAMA CANGURO),</t>
    </r>
    <r>
      <rPr>
        <sz val="11"/>
        <color theme="1"/>
        <rFont val="Calibri"/>
        <family val="2"/>
        <scheme val="minor"/>
      </rPr>
      <t xml:space="preserve"> la cual esta siendo documentada para su presentación a Nivel Distrital, dado los resultados de las misma.
Soporte: Ficha Indicador</t>
    </r>
  </si>
  <si>
    <r>
      <t xml:space="preserve">
Para el primer trimestre del año 2019, se da un cumplimiento del 100% de la meta definida. 
</t>
    </r>
    <r>
      <rPr>
        <sz val="11"/>
        <color rgb="FFFF0000"/>
        <rFont val="Calibri"/>
        <family val="2"/>
        <scheme val="minor"/>
      </rPr>
      <t xml:space="preserve">Soporte: </t>
    </r>
  </si>
  <si>
    <t xml:space="preserve">Para el primesr trismestre se logró incrementar en un 7% </t>
  </si>
  <si>
    <r>
      <t xml:space="preserve">De acuerdo a la meta distrital que establece que la mortalidad infantil debe de  estar por debajo de 8,6 por 1000 NV,
Se cumple con la meta Distrital 8,6 * 1000 NV
</t>
    </r>
    <r>
      <rPr>
        <b/>
        <sz val="11"/>
        <color rgb="FFFF0000"/>
        <rFont val="Calibri"/>
        <family val="2"/>
        <scheme val="minor"/>
      </rPr>
      <t xml:space="preserve">
</t>
    </r>
    <r>
      <rPr>
        <sz val="11"/>
        <color rgb="FFFF0000"/>
        <rFont val="Calibri"/>
        <family val="2"/>
        <scheme val="minor"/>
      </rPr>
      <t>Soporte: Falta ficha del Indicador</t>
    </r>
  </si>
  <si>
    <t xml:space="preserve">Durante el Primer trimestre del año 2019, La oportunidad de la atención de Medicina General se encuentra a 3,2 días;  el genera  cumplimiento del estándar definido por la subred de 3 días. 
</t>
  </si>
  <si>
    <t>Del Total de la facturación radicada por la subred Integrada de Servicios de Sald Sur ESE, durante el primer trimestre de 2019 por valor de $ 67,606 millones de pesos, se ha recibido como glosa inicial elvalor de $ 607,530 mil de pesos equivalentes al 0,90% de esta facturación. Nota; Para el primer trimestre del año 2019, las Empresas responsables de pago, se encuentran auditado facturas radicadas, entre los meses en mención. Proceso que se notara en el segundo trimestre.</t>
  </si>
  <si>
    <r>
      <t xml:space="preserve">Adquirir minímo el 100% de medicamentos y material médico quirúrgico realizadas mediante uno o más de los siguientes mecanismos: a) compras conjuntas, EAGAT, ,  b) Compras a tráves de mecanismos electrónicos ( Colombia compra eficiente Secop II)
</t>
    </r>
    <r>
      <rPr>
        <b/>
        <sz val="12"/>
        <color theme="1"/>
        <rFont val="Calibri"/>
        <family val="2"/>
        <scheme val="minor"/>
      </rPr>
      <t>PLAN DE GESTIÓN GERENCIAL</t>
    </r>
  </si>
  <si>
    <t xml:space="preserve">Proporción de medicamentos y material médico quirúrgico adquiridos mediante los mecanismos definidos
</t>
  </si>
  <si>
    <t>Valor total adquisiciones de medicamentos y material médico quirúrgico realizadas en la vigencia evaluada mediante uno o más delos mecanismos / valor total de adquisiciones de la ESE por medicamentos y material médico quirúrgico en la vigencia evaluada</t>
  </si>
  <si>
    <t>Direccion de Contratación.</t>
  </si>
  <si>
    <t>semestral</t>
  </si>
  <si>
    <r>
      <t xml:space="preserve">Cumplir con el 80%  la Calidad del servicio acorde  a los atributos del Sistema Obligatorio de Garantia de Calidad, por medio de los indicadores de la resolución No. 256 de 2016
</t>
    </r>
    <r>
      <rPr>
        <b/>
        <sz val="12"/>
        <color theme="1"/>
        <rFont val="Calibri"/>
        <family val="2"/>
        <scheme val="minor"/>
      </rPr>
      <t>RESOLUCIÓN 256 DE 2016</t>
    </r>
  </si>
  <si>
    <t xml:space="preserve">Porcentaje de indicadores de la resolución No. 256 de 2016, que cumplen con el estandar establecido. </t>
  </si>
  <si>
    <t>Numero de indicadores de la resolución No. 256 de 2016, que cumplen con el estandar establecido. / Total de indidacadores de la resolución No. 256 de 2016 * 100</t>
  </si>
  <si>
    <t>ABRIL</t>
  </si>
  <si>
    <t>MAYO</t>
  </si>
  <si>
    <t>JUNIO</t>
  </si>
  <si>
    <t xml:space="preserve">SEGUNDO TRIMESTRE </t>
  </si>
  <si>
    <t>Se realizó la armonización de los Objetivos Estratégicos Institucionales con los Objetivos de la Propuesta de Plataforma Estratégica de la RED Integrada de Servicios de Salud de Bogotá. En espera de Directriz de la Secretaria Distrital de Salud – SDS para segundo semestre para armonización de indicadores KPI.</t>
  </si>
  <si>
    <t>Se da cumplimiento a las acciones definidas.</t>
  </si>
  <si>
    <t xml:space="preserve">2. Implementar acciones de mejora según pcorresponda. </t>
  </si>
  <si>
    <t xml:space="preserve">3. Elaborar plan de mantenimiento de los equipos biomédicos  y de apoyo de la subred. </t>
  </si>
  <si>
    <t xml:space="preserve"> Debido a que se require dar respuesta a otras  necesidades prioritarias no se logra dar cuplimiento a la totalidad de la programacion.</t>
  </si>
  <si>
    <t>Se presentan otras necesidades de atención prioritaria lo que  atrasa  la programación para este mes.</t>
  </si>
  <si>
    <t xml:space="preserve">Para el mes de Junio se concentra Personal en la reparaciones  locativas de la USS Meisen , Bravo paez, manifull Tunal. </t>
  </si>
  <si>
    <t>Para el mes de abril se programaron  600 equipos de diferentes unidades de servicio para mantenimiento preventivo de equipo biomedico, por lo cual se obtuvo un porcentaje de cumplimimiento del 100% .</t>
  </si>
  <si>
    <t>Se tenian programadas 615 equipos de diferentes unidades de servicio para mantenimiento preventivo de equipo biomedico, por lo cual se obtuvo un porcentaje de cumplimimiento del 97.24% del cumplimiento, de los 598 equipos ejecutados.</t>
  </si>
  <si>
    <t>Se tenian programadas 850 equipos de diferentes unidades de servicio para mantenimiento preventivo de equipo biomedico, por lo cual se obtuvo un porcentaje de cumplimimiento del 98.82% del cumplimiento, de los 840 equipos ejecutados.</t>
  </si>
  <si>
    <t xml:space="preserve">Para el mes de juniose da cumplimiento a las acciones definidas. </t>
  </si>
  <si>
    <t xml:space="preserve">Para el mes de mayo se da cumplimiento a las acciones definidas. </t>
  </si>
  <si>
    <t xml:space="preserve">Para el mes de abril se da cumplimiento a las acciones definidas. </t>
  </si>
  <si>
    <t>Ejeuciónde cronogrma atrasado. Proveedor SDS.</t>
  </si>
  <si>
    <t xml:space="preserve">Para el mes de junio se presenta una sobre ejecución del 18%, debido a que el proveedor del convenio por SDS se encuentra atrasado en las acciones definidas en el cronograma. </t>
  </si>
  <si>
    <t xml:space="preserve">
Se realiza reprogramación de mantenimientos dadas las contingencias generadas en la implementación de la infraestructura tecnológica, por lo que se iniciaran los mantenimientos preventivos en el mes de julio.
</t>
  </si>
  <si>
    <t xml:space="preserve">Para la vigencia del segundo trimestre hay un cumplimiento del 105% de lo proyectado para plan de ventas es decir se cumple para este trimestre la meta propuesta para incremento de ventas. </t>
  </si>
  <si>
    <t>En el II Trimestre 2019 la Subred Integrada de Servicios de Salud Sur, se realizaron 8.907 encuestas en las Unidades de prestación de servicios en los Servicios de atención de  Urgencias, Hospitalización, Ambulatorios, Complementarios, obteniendo como resultado una satisfacción global  de 97%, en el periodo. Se envía a los correos de los líderes los informes de encuesta de satisfacción como parte de la socialización. Para el periodo se realizaron mesas para cierre de ciclo (Servicios  ambulatorios, Urgencias)   Se socializo los resultados de la Encuestas I trimestre con las Formas de Participacion de las 4 Localidades.   Se estableció mesa de trabajo con Profesionales de Desarrollo institucional y Planes de mejora para instaurar planes de mejora por servicios de acuerdo a los hallazgos del informe trimestral de satisfacción.</t>
  </si>
  <si>
    <t>1. Realizar Reunión de articulación con el referente de IDEPAC para establecer acuerdos del proceso de capacitación.
2.   Definir la Concertación de Plan de Capacitación y definción de cronograma por localidad.
3. Desarrollar el  proceso de capacitación, Evaluaar y  certificar el proceso de capacitación.</t>
  </si>
  <si>
    <t>Para el segundo trimestre del 2019, se dio continuidad al proceso de capacitación a los integrantes de las Formas de participación, los 76 participantes del I trimestre continuaron en el proceso y se suma 19 personas quienes son los integrantes de Sumapaz para  un total como Subred Sur de 95 personas capacitadas certificadas por el IDEPAC.</t>
  </si>
  <si>
    <t xml:space="preserve">
Para la medición del indicador se compara el segundo trimestre de la vigencia 2018- con el segundo trimestre de la vigencia actual, se puede determinar que la vigencia 2018 se presentaron 507 quejas por trato deshumanizado y para el mismo periodo 2019 se recibieron 442 quejas por la misma tipología.  Disminuyendo 65 quejas equivalente a un 12.86%, logrando un cumplimento de la meta al 100%. 
</t>
  </si>
  <si>
    <r>
      <t xml:space="preserve">Operacionalizar el modelo de atención en salud Modelo AIS, mediante la ejecución de </t>
    </r>
    <r>
      <rPr>
        <sz val="10"/>
        <color rgb="FFFF0000"/>
        <rFont val="Calibri"/>
        <family val="2"/>
        <scheme val="minor"/>
      </rPr>
      <t>6</t>
    </r>
    <r>
      <rPr>
        <sz val="10"/>
        <color theme="1"/>
        <rFont val="Calibri"/>
        <family val="2"/>
        <scheme val="minor"/>
      </rPr>
      <t xml:space="preserve"> proyectos para la modernización de la infraestructura hospitalaria.
</t>
    </r>
    <r>
      <rPr>
        <sz val="10"/>
        <color rgb="FFFF0000"/>
        <rFont val="Calibri"/>
        <family val="2"/>
        <scheme val="minor"/>
      </rPr>
      <t>(A la fecha son 7 proyectos incluyendo USME)</t>
    </r>
  </si>
  <si>
    <r>
      <t xml:space="preserve">En el mes de mayo de 2019, se realiza primer pago correspondiente al 40% del valor contratado, a las consultorías e interventoría de los proyectos:
</t>
    </r>
    <r>
      <rPr>
        <sz val="9"/>
        <color theme="1"/>
        <rFont val="Calibri"/>
        <family val="2"/>
      </rPr>
      <t>▪</t>
    </r>
    <r>
      <rPr>
        <sz val="7.2"/>
        <color theme="1"/>
        <rFont val="Calibri"/>
        <family val="2"/>
      </rPr>
      <t xml:space="preserve"> </t>
    </r>
    <r>
      <rPr>
        <sz val="9"/>
        <color theme="1"/>
        <rFont val="Calibri"/>
        <family val="2"/>
        <scheme val="minor"/>
      </rPr>
      <t>Terminación Torre II Meissen
▪ CAPS Danubio
▪ CAPS Manuela Beltrán
▪ CAPS Candelaria. 
La Dirección Financiera hace entrega de informe financiero de cada uno de los convenios con copia de extracto de cada cuenta bancaria.
Para el convenio de Usme, la Tesoreria Distrital envia informe financiero de movimiento de cuenta. En el mes de mayo no se ejecutaron recursos de este convenio.</t>
    </r>
  </si>
  <si>
    <t xml:space="preserve">En el mes de junio de 2019, se realiza giro a favor de la Empresa de Renovación y Desarrollo Urbano -ERU, correspondiente al 50% del valor del predio para la construcción del Hospital de Usme
La Dirección Financiera hace entrega de informe financiero de cada uno de los convenios con copia de extracto de cada cuenta bancaria.
Para el convenio de Usme, la Tesoreria Distrital envia informe financiero de movimiento de cuenta. </t>
  </si>
  <si>
    <t xml:space="preserve">Para el mes de junio  se presentó 56 eventos adversos, dando gestión a 51 eventos adversos. </t>
  </si>
  <si>
    <t xml:space="preserve">Dato pendiente de consolidación. </t>
  </si>
  <si>
    <t xml:space="preserve">Para el mes de abril se presentó 56 eventos adversos, dando gestión a 51 eventos adversos. 
Revisar porq no se gestionaron 5 eventos. </t>
  </si>
  <si>
    <t xml:space="preserve">Para el mes de abril de 2019, el indice de infecciones asociadas a la salud se encuentra en 1%. </t>
  </si>
  <si>
    <t xml:space="preserve">Para el mes de mayo de 2019, el indice de infecciones asociadas a la salud se encuentra en 1%. </t>
  </si>
  <si>
    <t xml:space="preserve">Para el primer trimestre de 2019, se realizó la selección y priorización de los procesos a mejorar  por cada mesa y grupo de estandar, asi mismo se realiza la formulación de plan de acción por grupo de estándar de acuerdo a los estandares priorizados. 
Para un Total de 290 acciones de mejora para PAMEC, seguimento que se realizara a partir del segundo trimestre del año. </t>
  </si>
  <si>
    <t>Es importante señalar que son 290 acciones planteadas (252 acciones del plan de acreditación y 38 acciones del plan de auditorías internas) para desarrollo en el trascurso de la vigencia 2019, para el seguimiento del actual trimestre se cuenta con 26 acciones que al momento deberían haberse ejecutado al corte del presente indicador, las cuales han sido ejecutadas en su totalidad, con un 100% en el cumplimiento de este seguimiento del indicador.</t>
  </si>
  <si>
    <t>Para el primer  trimestre de 2019  se tiene un porcentaje de canalización del 27,79 , es decir de los 2670  usuarios asignados a  la ruralidad, 742 usuarios por lo menos tienen una atención en las unidades de prestación de servicios.
Soporte: Ficha Indicador
Meta Trimestral: 27%</t>
  </si>
  <si>
    <t>Para el mes de mayo del 2019, no se presentaron casos de mortalidad materna</t>
  </si>
  <si>
    <t>Para el mes de Abril, Se presenta un caso de mortalidad materna temparana, de causa indirecta.</t>
  </si>
  <si>
    <r>
      <t xml:space="preserve">De acuerdo a la  meta Distrital en donde la mortalidad perinatal debe de estar por debajo de </t>
    </r>
    <r>
      <rPr>
        <sz val="11"/>
        <color rgb="FFFF0000"/>
        <rFont val="Calibri"/>
        <family val="2"/>
        <scheme val="minor"/>
      </rPr>
      <t xml:space="preserve"> 11,6</t>
    </r>
    <r>
      <rPr>
        <sz val="11"/>
        <color theme="1"/>
        <rFont val="Calibri"/>
        <family val="2"/>
        <scheme val="minor"/>
      </rPr>
      <t xml:space="preserve"> por 1000 NV, se puede definir que para el mes de abril no se logra cumplimiento ya que las muertes perinatales presentada  se encuentra en 13,7 * 1000NV</t>
    </r>
  </si>
  <si>
    <r>
      <t xml:space="preserve">De acuerdo a la  meta Distrital en donde la mortalidad perinatal debe de estar por debajo de </t>
    </r>
    <r>
      <rPr>
        <sz val="11"/>
        <color rgb="FFFF0000"/>
        <rFont val="Calibri"/>
        <family val="2"/>
        <scheme val="minor"/>
      </rPr>
      <t xml:space="preserve"> 11,6</t>
    </r>
    <r>
      <rPr>
        <sz val="11"/>
        <color theme="1"/>
        <rFont val="Calibri"/>
        <family val="2"/>
        <scheme val="minor"/>
      </rPr>
      <t xml:space="preserve"> por 1000 NV, se puede definir que para el mes de abril no se logra cumplimiento ya que las muertes perinatales presentada  se encuentra en 14,5 * 1000NV</t>
    </r>
  </si>
  <si>
    <t>De acuerdo a la meta distrital establce que la mortalidad infantil  debe de estar por debajo de 8,6 *1000NV.  De acuerdo a los resultados obtenidos en el mes de abril no se da cumplimiento a lo definifdo ya que el resultado es 14,01 * 1000NV</t>
  </si>
  <si>
    <t>Para el mes de mayo y de acuerdo a la meta distrital la mortalidad infanti por debajo 8,6 * 1000Nv, se da cumpliiento del 100% . Resultado 7,3 *1000NV</t>
  </si>
  <si>
    <t>De acuerdo a la meta distrital establce que la mortalidad en meor de 5 años , debe de estar por debajo de 9,52 *1000NV.  De acuerdo a los resultados obtenidos en el mes de abril No se da cumplimiento a lo definifdo ya que el resultado es 17,6 * 1000NV</t>
  </si>
  <si>
    <t>De acuerdo a la meta distrital establce que la mortalidad en meor de 5 años , debe de estar por debajo de 9,52 *1000NV.  De acuerdo a los resultados obtenidos en el mes de mayo No se da cumplimiento a lo definido ya que el resultado es 17,6 * 1000NV</t>
  </si>
  <si>
    <t xml:space="preserve">Para el mes de mayo y de acuerdo a la meta distrital de 5 casos por 100000 de mantener por debajo las defuciones de todo menor de 5 años por ira. Se da un cumplimiento de 100% ya que no se presentaron casos. </t>
  </si>
  <si>
    <t xml:space="preserve">Para el mes deabril y de acuerdo a la meta distrital de 5 casos por 100000 de mantener por debajo las defuciones de todo menor de 5 años por ira. Se da un cumplimiento de 100% ya que no se presentaron casos. </t>
  </si>
  <si>
    <t>Para el mes de abril y de acuerdo a la meta distrital tasa de mortalidad menor de 5 años por neumonia 6,63 * 100000 NV</t>
  </si>
  <si>
    <t>Para el mes de mayo y de acuerdo a la meta distrital tasa de mortalidad menor de 5 años por neumonia 6,63 * 100000 NV</t>
  </si>
  <si>
    <t>Para el mes de abril de 2019,  se cumple al 100%</t>
  </si>
  <si>
    <t>Para el mes de mayo de 2019, se logra u cumplimiento al 100% de la meta Distrital.</t>
  </si>
  <si>
    <r>
      <t xml:space="preserve">Para el mes de junio y de acuerdo a la meta distrital de 5 casos por 100000 de mantener por debajo las defuciones de todo menor de 5 años por ira. Se da un cumplimiento de 100% ya que no se presentaron casos. 
</t>
    </r>
    <r>
      <rPr>
        <sz val="11"/>
        <color rgb="FFFF0000"/>
        <rFont val="Calibri"/>
        <family val="2"/>
        <scheme val="minor"/>
      </rPr>
      <t xml:space="preserve">Soporte: Pendiente Ficha del Indicador </t>
    </r>
  </si>
  <si>
    <r>
      <t xml:space="preserve">Para el mes de junio y de acuerdo a la meta distrital tasa de mortalidad menor de 5 años por neumonia 6,63 * 100000 NV, se da cu mplimiento al 100% . 
</t>
    </r>
    <r>
      <rPr>
        <sz val="11"/>
        <color rgb="FFFF0000"/>
        <rFont val="Calibri"/>
        <family val="2"/>
        <scheme val="minor"/>
      </rPr>
      <t>Soporte: Pendiente Ficha del Indicador</t>
    </r>
  </si>
  <si>
    <r>
      <t xml:space="preserve">Para el II trimestre de 2019, se realiza la presentación de dos experiencias exitosas de la Subred Sur: se presenta en la Universidad Javeriana el Modelo de Ruralidad como un diferencial para Bogotá.
</t>
    </r>
    <r>
      <rPr>
        <sz val="11"/>
        <color rgb="FFFF0000"/>
        <rFont val="Calibri"/>
        <family val="2"/>
        <scheme val="minor"/>
      </rPr>
      <t>Soporte: Pendiente</t>
    </r>
  </si>
  <si>
    <r>
      <t xml:space="preserve">Para este trimestre se tiene un porcentaje de canalización del 64%, es decir de los 2.692  usuarios asignados a la ruralidad,976 usuarios por lo menos tienen una atención en las unidades de prestación de servicios.
Meta Trimestra: 27%
</t>
    </r>
    <r>
      <rPr>
        <sz val="11"/>
        <color rgb="FFFF0000"/>
        <rFont val="Calibri"/>
        <family val="2"/>
        <scheme val="minor"/>
      </rPr>
      <t>Soporte: Pendiente Ficha del Indicado</t>
    </r>
    <r>
      <rPr>
        <sz val="11"/>
        <color theme="1"/>
        <rFont val="Calibri"/>
        <family val="2"/>
        <scheme val="minor"/>
      </rPr>
      <t>r</t>
    </r>
  </si>
  <si>
    <r>
      <t xml:space="preserve">Para el mes de junio del 2019, no se presentaron casos de mortalidad materna.
</t>
    </r>
    <r>
      <rPr>
        <sz val="11"/>
        <color rgb="FFFF0000"/>
        <rFont val="Calibri"/>
        <family val="2"/>
        <scheme val="minor"/>
      </rPr>
      <t>Soporte: Pendiente Ficha del Indicador</t>
    </r>
  </si>
  <si>
    <r>
      <t xml:space="preserve">Para el mes de junio de 2019, se da un cumplimiento del 100%, debido a que la meta distrital establece que la meta:  muerte perinatal se debe de encontra por debajo de  11,6 * 1000 NV. Y en el mes de junio el resultado es 9,6 * 1000 NV.
</t>
    </r>
    <r>
      <rPr>
        <sz val="11"/>
        <color rgb="FFFF0000"/>
        <rFont val="Calibri"/>
        <family val="2"/>
        <scheme val="minor"/>
      </rPr>
      <t xml:space="preserve">
Soporte: Pendiente Ficha del Indicador.</t>
    </r>
  </si>
  <si>
    <r>
      <t xml:space="preserve">Para el mes de junio y de acuerdo a la meta distrital la mortalidad infanti por debajo 8,6 * 1000Nv, No se cumple con la meta   . Resultado 8,8 *1000NV dos puntos por encima de la meta defibnida. 
</t>
    </r>
    <r>
      <rPr>
        <sz val="11"/>
        <color rgb="FFFF0000"/>
        <rFont val="Calibri"/>
        <family val="2"/>
        <scheme val="minor"/>
      </rPr>
      <t>Soporte: Pendiente Ficha del Indicador</t>
    </r>
  </si>
  <si>
    <r>
      <t xml:space="preserve">De acuerdo a la meta distrital establce que la mortalidad en meor de 5 años , debe de estar por debajo de 9,52 *1000NV.  De acuerdo a los resultados obtenidos en el mes de junio No se da cumplimiento a lo definifdo ya que el resultado es 10,4 * 1000NV
</t>
    </r>
    <r>
      <rPr>
        <sz val="11"/>
        <color rgb="FFFF0000"/>
        <rFont val="Calibri"/>
        <family val="2"/>
        <scheme val="minor"/>
      </rPr>
      <t>Soporte: Pendiente Ficha del Indicador</t>
    </r>
  </si>
  <si>
    <t>Para el mes de junio de 2019, se logra u cumplimiento al 100% de la meta Distrital.</t>
  </si>
  <si>
    <t xml:space="preserve">Para el mes de abril  se los 592 NV , se presenta un caso. </t>
  </si>
  <si>
    <t xml:space="preserve">Para el mes de mayo de 2019, se presenta un caso. </t>
  </si>
  <si>
    <t>Para el mes de junio 0 casos de sifilis congenita.</t>
  </si>
  <si>
    <t>La subred sur se encuentra por debajo de la meta distrital.</t>
  </si>
  <si>
    <t xml:space="preserve">Para el II trimestre del 2019, este indicador tuvo un porcentaje de cumplimiento del 81%,  es importante aclarar que para la verificación de datos se revisan el 100% de las Historias clínicas de gestantes inscritas a control prenatal; se verifica información de las EPS; por lo anterior y con el fin de mejorar este porcentaje  se vienen desarrollando acciones de seguimiento a gravindex positivo, los cuales son remitidos diariamente a los centros de  atención para la canalización al programa, fortalecimiento de la captación de gestantes de los servicios de urgencias, fortalecimiento de la estrategia de canalizaciones con el área de salud pública y aseguradoras quienes al captar una gestante la direccionan a los puntos de atención de la Subred.    </t>
  </si>
  <si>
    <t xml:space="preserve">Para el segundo trimestre del año 2019, la  Subred Integrada de Servicios de Salud Sur, continua con sus estrategias de seguimiento a la población, priorizando gestantes de alto riesgo con el fin de favorecer  la adherencia al control prenatal y disminuir barreras de acceso. Se trabajo articuladamente con las EAPB para la información de las gestantes canalizadas por la Subred, priorizando aquellas con algun tipo de morbilidad.
Para este periodo se logra un cumplimiento del 100% a  la adherencia de la ruta materno perinatal. 
</t>
  </si>
  <si>
    <t>La Subred Integrada de Servicios de Salud Sur, viene fortaleciendo la capacidad técnica de los profesionales  con atención directa de la población gestante.
Se ha designado personal exclusivo para la realización de seguimientos a la población, priorizando gestantes de alto riesgo con el fin de favorecer  la adherencia al control prenatal y disminuir barreras de acceso. Se trabajó articuladamente con las EAPB para la información de las gestantes canalizadas por la Subred, priorizando aquellas con algún tipo de morbilidad.
Dando cumplimiento al indicador al 93%
Soporte: Ficha Indicador.
Meta 95%</t>
  </si>
  <si>
    <t>Respecto al indicador de Adherencia, este se mide con base en la completitud del menor de las actividades trazadoras establecidas en la ruta, que para este grupo son: consulta de crecimiento y desarrollo por médico, consulta de control de crecimiento y desarrollo por enfermería, vacunación, salud oral a partir de los 2 años y medición de la agudeza visual. Para este trimestre de los 18534 menores que ingresan a la ruta, 14567 cumplen con las actividades.</t>
  </si>
  <si>
    <t>Porcentaje de adherencia a la ruta materno perinatal.
Meta: 95%</t>
  </si>
  <si>
    <t>Porcentaje de adherencia a la ruta de primera infancia.
Meta: 75%</t>
  </si>
  <si>
    <t>Porcentaje de adherencia a la ruta cardio cerebro vascular y metabolica.
Meta: 90%</t>
  </si>
  <si>
    <t>Para el II trimestre de 2019, se cuenta con 10135 usuarios incritos en la ruta clasificados con bajo y moderado riesgo (se aumenta de manera significativa,ya que se incluye la modalidad de consulta); de los cuales 9344 cumplen con las actividades trazadoras establecidas. Dentro de las estrategias desarolladas por la Subred se encuentran el fortacimiento del recurso humano con el ingreso de una enfermera mas, que permite ampliar cobertura y mejorar los seguimientos para adherencia.</t>
  </si>
  <si>
    <t xml:space="preserve">Para el II trimestre de 2019, de los 66 niños que ingresan a la ruta con diagnostico de DNT aguda, 22 menores logran recuperación en su esatdo de salud , las acciones que viene realizando la subred se encuentra la clinica de recuperacion nutricional la cual cuanta con personal multidisciplinario y se fortalece l seguimiento a casos.
</t>
  </si>
  <si>
    <t>Para el II trimestre de 2019 se tiene un porcentaje de cumplimiento del 74%, esimportante tener en cuenta que para el mes de Junio de 2019 entra en vigencia el nuevo contrato con Capital Salud y FFFDS, el cual incluye las actividades incluidas en la resolución 3280 de 2018, duplicando la meta que se tenia, ya que incluye un número importante de actividades; por lo anterior y con el fin de poder cumplir con la meta programada se realizan  seguimiento a las agendas de profesionales y fortalecimiento con los gestores de vivienda a las actividades de demanda inducida.</t>
  </si>
  <si>
    <r>
      <t xml:space="preserve">Para el mes de Abril no se obtiene resultado util en la cobertura del biologico trazador, sin embargo en el acumulado general de la Subred  la cobertura sigue estando sobre el 95% de cumplimiento
Meta mensual 95%   cumplimiento al 85,9% .
</t>
    </r>
    <r>
      <rPr>
        <sz val="11"/>
        <color rgb="FFFF0000"/>
        <rFont val="Calibri"/>
        <family val="2"/>
        <scheme val="minor"/>
      </rPr>
      <t>Soporte: Ficha Indicador</t>
    </r>
  </si>
  <si>
    <r>
      <t xml:space="preserve">Durante el de mes de mayo se obtiene un cumplimiento Satisfactorio, de acuerdo a los resultados esperados y metas propuestas pora el mes. 
Meta mensual l 95%
 cumplimiento al 100% 
</t>
    </r>
    <r>
      <rPr>
        <sz val="11"/>
        <color rgb="FFFF0000"/>
        <rFont val="Calibri"/>
        <family val="2"/>
        <scheme val="minor"/>
      </rPr>
      <t xml:space="preserve">
Soporte: Ficha Indicador</t>
    </r>
  </si>
  <si>
    <r>
      <t xml:space="preserve">En el mes de junio se conto con un 91% de cumplimiento para este trazador, se implementaron estrategias de seguimiento para mantener el indicador sobre el 95% de cobertura util 
Meta mensual 95%   cumplimiento al 91,1% 
</t>
    </r>
    <r>
      <rPr>
        <sz val="11"/>
        <color rgb="FFFF0000"/>
        <rFont val="Calibri"/>
        <family val="2"/>
        <scheme val="minor"/>
      </rPr>
      <t>Soporte: Ficha Indicador</t>
    </r>
  </si>
  <si>
    <r>
      <t xml:space="preserve">Para el mes de Abril no se obtiene el resultado optimo para las coberturas utiles de vacunacion, sin embargo en el acumulado general de la Subred  la cobertura sigue estando sobre el 95% de cumplimiento, 
Meta mensual 95%   cumplimiento al 89,9% 
</t>
    </r>
    <r>
      <rPr>
        <sz val="11"/>
        <color rgb="FFFF0000"/>
        <rFont val="Calibri"/>
        <family val="2"/>
        <scheme val="minor"/>
      </rPr>
      <t>Soporte: Ficha Indicador</t>
    </r>
  </si>
  <si>
    <t xml:space="preserve">Durante el de mes de mayo se obtiene un cumplimiento Satisfactorio, de acuerdo a los resultados esperados y metas propuestas pora el mes. 
Meta mensual  95%
 cumplimiento al 100% </t>
  </si>
  <si>
    <r>
      <t xml:space="preserve">En el mes de junio se conto con un 88,3% de cumplimiento para este trazador, se implementaron estrategias de seguimiento para mantener el indicador sobre el 95% de cobertura util 
Meta mensual 95%   cumplimiento al  88,3% 
</t>
    </r>
    <r>
      <rPr>
        <sz val="11"/>
        <color rgb="FFFF0000"/>
        <rFont val="Calibri"/>
        <family val="2"/>
        <scheme val="minor"/>
      </rPr>
      <t>Soporte: Ficha Indicador</t>
    </r>
  </si>
  <si>
    <r>
      <t xml:space="preserve">Para el segundo trimestre de 2019 los CAPS presentaron un incremento del 10% (10.249 consultas adicionales).
</t>
    </r>
    <r>
      <rPr>
        <sz val="11"/>
        <color rgb="FFFF0000"/>
        <rFont val="Calibri"/>
        <family val="2"/>
        <scheme val="minor"/>
      </rPr>
      <t>Soporte: Pendiente ficha indicador.</t>
    </r>
  </si>
  <si>
    <t xml:space="preserve">Para el Primer trimestre del año 2019, se da cumplimiento al 100% la oportunidad de la atención de Medicina pediatria se encuentra en 4,7 días cumpliendo con el estándar definido. </t>
  </si>
  <si>
    <t xml:space="preserve">Para el mes de mayose presentó 56 eventos adversos, dando gestión a 51 eventos adversos. </t>
  </si>
  <si>
    <t xml:space="preserve">
El resultado del indicador de Equilibrio Presupuestal con corte 30 de Junio de 2019 es de 74.31%, con unos ingresos totales recaudados de $231.695 millones y unos gastos totales comprometido de  $ 311.776 millones con corte Junio de la vigencia 2019. </t>
  </si>
  <si>
    <t xml:space="preserve">La cartera de la Subred Integrada de Servicios de Salud Sur ESE con  corte a abril 30 de 2019 presenta un indicador de 279 días de rotación, es decir 1,29 veces por año.
</t>
  </si>
  <si>
    <t xml:space="preserve">La cartera de la Subred Integrada de Servicios de Salud Sur ESE con  corte a mayo de 2019 presenta un indicador de 283 días de rotación, es decir 1,27 veces por año.
</t>
  </si>
  <si>
    <t xml:space="preserve">La cartera de la Subred Integrada de Servicios de Salud Sur ESE con  corte a junio 30 de 2019 presenta un indicador de 273 días de rotación, es decir 1,32 veces por año.
</t>
  </si>
  <si>
    <t xml:space="preserve">Para el mes de abtril, se logra un cumplimiento del 100%  la radicación de facturación  de la subred. </t>
  </si>
  <si>
    <t>Del total de la facturación  radicada por la Subred Integrada de Salud Sur ESE durante el primer trimestre de 2019 por valor de $28.154 millones de pesos, se ha recibido como glosa inicial el valor de $5. millones de pesos equivalentes al 0.02%  de esta facturación del mes de mayo.</t>
  </si>
  <si>
    <t>las empresa Responsables de pago, se encuentran  auditando  facturas radicadas entre abril y junio de 2019.  Proceso que se notara en el tercer  trimestre del año en curso.</t>
  </si>
  <si>
    <t>1.Monitoreo de indicadores de la resolución 256.
2. Definir acciones de mejora de acuerdo a las desviaciones presentadas  con los procesos a cargo</t>
  </si>
  <si>
    <t>CUMPLIMIENTO 
SI / NO</t>
  </si>
  <si>
    <t>SI</t>
  </si>
  <si>
    <t>NO</t>
  </si>
  <si>
    <t>Seguimimiento 31/07/2019.
Elaboró: Liliana Yañez Enciso- Profesional Especializado Desarrollo Institucional
Revisó: John Jairo Váquez Herrera - Referente Direccioamiento Estratégico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</si>
</sst>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43" formatCode="_(* #,##0.00_);_(* \(#,##0.00\);_(* &quot;-&quot;??_);_(@_)"/>
    <numFmt numFmtId="164" formatCode="0.0%"/>
    <numFmt numFmtId="165" formatCode="0.000%"/>
    <numFmt numFmtId="166" formatCode="_-* #,##0_-;\-* #,##0_-;_-* &quot;-&quot;??_-;_-@_-"/>
    <numFmt numFmtId="167" formatCode="&quot;$&quot;#,##0;[Red]&quot;$&quot;#,##0"/>
  </numFmts>
  <fonts count="2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8"/>
      <color theme="1"/>
      <name val="Arial"/>
      <family val="2"/>
    </font>
    <font>
      <b/>
      <sz val="12"/>
      <color theme="1"/>
      <name val="Arial"/>
      <family val="2"/>
    </font>
    <font>
      <b/>
      <sz val="18"/>
      <color theme="1"/>
      <name val="Arial"/>
      <family val="2"/>
    </font>
    <font>
      <b/>
      <sz val="12"/>
      <name val="Arial"/>
      <family val="2"/>
    </font>
    <font>
      <b/>
      <sz val="10"/>
      <name val="Arial"/>
      <family val="2"/>
    </font>
    <font>
      <sz val="14"/>
      <color theme="1"/>
      <name val="Arial"/>
      <family val="2"/>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1"/>
      <color rgb="FFFF0000"/>
      <name val="Calibri"/>
      <family val="2"/>
      <scheme val="minor"/>
    </font>
    <font>
      <sz val="10"/>
      <name val="Calibri"/>
      <family val="2"/>
      <scheme val="minor"/>
    </font>
    <font>
      <b/>
      <sz val="10"/>
      <color theme="1"/>
      <name val="Arial"/>
      <family val="2"/>
    </font>
    <font>
      <sz val="10"/>
      <color theme="1"/>
      <name val="Arial"/>
      <family val="2"/>
    </font>
    <font>
      <sz val="10"/>
      <color theme="5" tint="-0.249977111117893"/>
      <name val="Calibri"/>
      <family val="2"/>
      <scheme val="minor"/>
    </font>
    <font>
      <b/>
      <sz val="10"/>
      <name val="Calibri"/>
      <family val="2"/>
      <scheme val="minor"/>
    </font>
    <font>
      <sz val="11"/>
      <name val="Calibri"/>
      <family val="2"/>
      <scheme val="minor"/>
    </font>
    <font>
      <sz val="10"/>
      <color rgb="FFFF0000"/>
      <name val="Calibri"/>
      <family val="2"/>
      <scheme val="minor"/>
    </font>
    <font>
      <sz val="10"/>
      <name val="Arial"/>
      <family val="2"/>
    </font>
    <font>
      <sz val="12"/>
      <color theme="1"/>
      <name val="Calibri"/>
      <family val="2"/>
      <scheme val="minor"/>
    </font>
    <font>
      <sz val="9"/>
      <color theme="1"/>
      <name val="Calibri"/>
      <family val="2"/>
      <scheme val="minor"/>
    </font>
    <font>
      <sz val="9"/>
      <color theme="1"/>
      <name val="Calibri"/>
      <family val="2"/>
    </font>
    <font>
      <sz val="7.2"/>
      <color theme="1"/>
      <name val="Calibri"/>
      <family val="2"/>
    </font>
    <font>
      <sz val="11"/>
      <color theme="0"/>
      <name val="Calibri"/>
      <family val="2"/>
      <scheme val="minor"/>
    </font>
    <font>
      <sz val="8"/>
      <color theme="1"/>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rgb="FF00B050"/>
        <bgColor indexed="64"/>
      </patternFill>
    </fill>
    <fill>
      <patternFill patternType="solid">
        <fgColor theme="0" tint="-0.499984740745262"/>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indexed="9"/>
        <bgColor indexed="64"/>
      </patternFill>
    </fill>
    <fill>
      <patternFill patternType="solid">
        <fgColor theme="7" tint="0.39997558519241921"/>
        <bgColor indexed="64"/>
      </patternFill>
    </fill>
    <fill>
      <patternFill patternType="solid">
        <fgColor rgb="FFCCECFF"/>
        <bgColor indexed="64"/>
      </patternFill>
    </fill>
    <fill>
      <patternFill patternType="solid">
        <fgColor rgb="FFCCFF66"/>
        <bgColor indexed="64"/>
      </patternFill>
    </fill>
    <fill>
      <patternFill patternType="solid">
        <fgColor rgb="FF0099CC"/>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2" fillId="0" borderId="0"/>
  </cellStyleXfs>
  <cellXfs count="396">
    <xf numFmtId="0" fontId="0" fillId="0" borderId="0" xfId="0"/>
    <xf numFmtId="0" fontId="0" fillId="0" borderId="0" xfId="0" applyAlignment="1">
      <alignment horizontal="center" vertical="center" wrapText="1"/>
    </xf>
    <xf numFmtId="0" fontId="4" fillId="0" borderId="0" xfId="0" applyFont="1"/>
    <xf numFmtId="0" fontId="0" fillId="0" borderId="0" xfId="0" applyAlignment="1">
      <alignment horizontal="center" vertical="center"/>
    </xf>
    <xf numFmtId="0" fontId="0" fillId="2" borderId="0" xfId="0" applyFill="1"/>
    <xf numFmtId="0" fontId="9" fillId="2" borderId="0" xfId="0" applyFont="1" applyFill="1"/>
    <xf numFmtId="0" fontId="9" fillId="0" borderId="0" xfId="0" applyFont="1"/>
    <xf numFmtId="0" fontId="11" fillId="2" borderId="13"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1" fillId="0" borderId="13" xfId="0" applyFont="1" applyFill="1" applyBorder="1" applyAlignment="1">
      <alignment horizontal="left" vertical="center" wrapText="1"/>
    </xf>
    <xf numFmtId="0" fontId="0" fillId="2" borderId="15" xfId="0" applyFont="1" applyFill="1" applyBorder="1" applyAlignment="1">
      <alignment horizontal="center" vertical="center" wrapText="1"/>
    </xf>
    <xf numFmtId="0" fontId="0" fillId="7" borderId="5" xfId="0" applyFill="1" applyBorder="1"/>
    <xf numFmtId="0" fontId="0" fillId="2" borderId="5" xfId="0" applyFill="1" applyBorder="1"/>
    <xf numFmtId="9" fontId="0" fillId="6" borderId="5" xfId="0" applyNumberFormat="1" applyFill="1" applyBorder="1" applyAlignment="1">
      <alignment horizontal="center" vertical="center"/>
    </xf>
    <xf numFmtId="10" fontId="0" fillId="2" borderId="5" xfId="0" applyNumberFormat="1" applyFill="1" applyBorder="1" applyAlignment="1">
      <alignment horizontal="center" vertical="center"/>
    </xf>
    <xf numFmtId="0" fontId="0" fillId="2" borderId="0" xfId="0" applyFill="1" applyAlignment="1">
      <alignment horizontal="center" vertical="center" wrapText="1"/>
    </xf>
    <xf numFmtId="0" fontId="11" fillId="0" borderId="5" xfId="0" applyFont="1" applyFill="1" applyBorder="1" applyAlignment="1">
      <alignment horizontal="left" vertical="center" wrapText="1"/>
    </xf>
    <xf numFmtId="0" fontId="0" fillId="2" borderId="26" xfId="0" applyFont="1" applyFill="1" applyBorder="1" applyAlignment="1">
      <alignment horizontal="center" vertical="center" wrapText="1"/>
    </xf>
    <xf numFmtId="9" fontId="0" fillId="0" borderId="5" xfId="0" applyNumberFormat="1" applyFill="1" applyBorder="1" applyAlignment="1">
      <alignment horizontal="center" vertical="center"/>
    </xf>
    <xf numFmtId="10" fontId="0" fillId="2" borderId="5" xfId="3" applyNumberFormat="1" applyFont="1" applyFill="1" applyBorder="1" applyAlignment="1">
      <alignment horizontal="center" vertical="center"/>
    </xf>
    <xf numFmtId="0" fontId="11" fillId="2" borderId="5" xfId="0" applyFont="1" applyFill="1" applyBorder="1" applyAlignment="1">
      <alignment horizontal="center" vertical="center"/>
    </xf>
    <xf numFmtId="10" fontId="0" fillId="8" borderId="5" xfId="0" applyNumberFormat="1" applyFill="1" applyBorder="1" applyAlignment="1">
      <alignment horizontal="center" vertical="center"/>
    </xf>
    <xf numFmtId="9" fontId="0" fillId="6" borderId="5" xfId="3" applyNumberFormat="1" applyFont="1" applyFill="1" applyBorder="1" applyAlignment="1">
      <alignment horizontal="center" vertical="center"/>
    </xf>
    <xf numFmtId="0" fontId="0" fillId="8" borderId="5" xfId="0" applyFill="1" applyBorder="1" applyAlignment="1">
      <alignment horizontal="center" vertical="center"/>
    </xf>
    <xf numFmtId="0" fontId="0" fillId="0" borderId="5" xfId="0" applyFill="1" applyBorder="1" applyAlignment="1">
      <alignment horizontal="center" vertical="center"/>
    </xf>
    <xf numFmtId="9" fontId="0" fillId="6" borderId="5" xfId="3" applyFont="1" applyFill="1" applyBorder="1" applyAlignment="1">
      <alignment horizontal="center" vertical="center"/>
    </xf>
    <xf numFmtId="9" fontId="0" fillId="2" borderId="5" xfId="3" applyFont="1" applyFill="1" applyBorder="1" applyAlignment="1">
      <alignment horizontal="center" vertical="center"/>
    </xf>
    <xf numFmtId="9" fontId="0" fillId="2" borderId="5" xfId="3" applyNumberFormat="1" applyFont="1" applyFill="1" applyBorder="1" applyAlignment="1">
      <alignment horizontal="center" vertical="center" wrapText="1"/>
    </xf>
    <xf numFmtId="0" fontId="12" fillId="2" borderId="31" xfId="0" applyFont="1" applyFill="1" applyBorder="1" applyAlignment="1">
      <alignment horizontal="center" vertical="center"/>
    </xf>
    <xf numFmtId="0" fontId="15" fillId="0" borderId="5" xfId="0" applyFont="1" applyFill="1" applyBorder="1" applyAlignment="1">
      <alignment horizontal="left" vertical="center" wrapText="1"/>
    </xf>
    <xf numFmtId="10" fontId="0" fillId="6" borderId="5" xfId="0" applyNumberFormat="1" applyFill="1" applyBorder="1" applyAlignment="1">
      <alignment horizontal="center" vertical="center"/>
    </xf>
    <xf numFmtId="10" fontId="0" fillId="9" borderId="5" xfId="0" applyNumberFormat="1" applyFill="1" applyBorder="1" applyAlignment="1">
      <alignment horizontal="center" vertical="center"/>
    </xf>
    <xf numFmtId="0" fontId="0" fillId="2" borderId="26" xfId="0" applyFont="1" applyFill="1" applyBorder="1" applyAlignment="1">
      <alignment horizontal="center" vertical="center"/>
    </xf>
    <xf numFmtId="9" fontId="0" fillId="2" borderId="5" xfId="0" applyNumberFormat="1" applyFill="1" applyBorder="1" applyAlignment="1">
      <alignment horizontal="center" vertical="center" wrapText="1"/>
    </xf>
    <xf numFmtId="9" fontId="0" fillId="2" borderId="5" xfId="1" applyNumberFormat="1" applyFont="1" applyFill="1" applyBorder="1" applyAlignment="1">
      <alignment horizontal="center" vertical="center"/>
    </xf>
    <xf numFmtId="0" fontId="0" fillId="8" borderId="0" xfId="0" applyFill="1"/>
    <xf numFmtId="0" fontId="0" fillId="6" borderId="5" xfId="3" applyNumberFormat="1" applyFont="1" applyFill="1" applyBorder="1" applyAlignment="1">
      <alignment horizontal="center" vertical="center"/>
    </xf>
    <xf numFmtId="9" fontId="11" fillId="10" borderId="5" xfId="0" applyNumberFormat="1" applyFont="1" applyFill="1" applyBorder="1" applyAlignment="1">
      <alignment horizontal="center" vertical="center" wrapText="1"/>
    </xf>
    <xf numFmtId="9" fontId="11" fillId="11" borderId="5" xfId="0" applyNumberFormat="1" applyFont="1" applyFill="1" applyBorder="1" applyAlignment="1">
      <alignment horizontal="center" vertical="center" wrapText="1"/>
    </xf>
    <xf numFmtId="0" fontId="11" fillId="10" borderId="5"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9" fillId="6" borderId="5" xfId="0" applyFont="1" applyFill="1" applyBorder="1" applyAlignment="1">
      <alignment horizontal="center" vertical="center" wrapText="1"/>
    </xf>
    <xf numFmtId="165" fontId="0" fillId="2" borderId="5" xfId="3" applyNumberFormat="1" applyFont="1" applyFill="1" applyBorder="1" applyAlignment="1">
      <alignment horizontal="center" vertical="center"/>
    </xf>
    <xf numFmtId="0" fontId="20" fillId="2" borderId="5" xfId="0" applyFont="1" applyFill="1" applyBorder="1" applyAlignment="1">
      <alignment horizontal="center" vertical="center" wrapText="1"/>
    </xf>
    <xf numFmtId="0" fontId="15" fillId="6" borderId="5" xfId="0" applyFont="1" applyFill="1" applyBorder="1" applyAlignment="1">
      <alignment horizontal="center" vertical="center" wrapText="1"/>
    </xf>
    <xf numFmtId="9" fontId="0" fillId="2" borderId="26" xfId="0" applyNumberFormat="1" applyFont="1" applyFill="1" applyBorder="1" applyAlignment="1">
      <alignment horizontal="center" vertical="center" wrapText="1"/>
    </xf>
    <xf numFmtId="0" fontId="0" fillId="12" borderId="5" xfId="0" applyFill="1" applyBorder="1"/>
    <xf numFmtId="0" fontId="3" fillId="2" borderId="17" xfId="0" applyFont="1" applyFill="1" applyBorder="1" applyAlignment="1">
      <alignment horizontal="center" vertical="center"/>
    </xf>
    <xf numFmtId="0" fontId="17" fillId="0" borderId="5" xfId="0" applyFont="1" applyFill="1" applyBorder="1" applyAlignment="1">
      <alignment horizontal="left" vertical="center" wrapText="1"/>
    </xf>
    <xf numFmtId="0" fontId="17" fillId="0" borderId="30" xfId="0" applyFont="1" applyFill="1" applyBorder="1" applyAlignment="1">
      <alignment horizontal="left" vertical="center" wrapText="1"/>
    </xf>
    <xf numFmtId="0" fontId="22" fillId="0" borderId="5" xfId="4" applyFont="1" applyFill="1" applyBorder="1" applyAlignment="1" applyProtection="1">
      <alignment horizontal="left" vertical="center" wrapText="1"/>
      <protection locked="0"/>
    </xf>
    <xf numFmtId="0" fontId="22" fillId="0" borderId="30" xfId="4" applyFont="1" applyFill="1" applyBorder="1" applyAlignment="1" applyProtection="1">
      <alignment horizontal="left" vertical="center" wrapText="1"/>
      <protection locked="0"/>
    </xf>
    <xf numFmtId="0" fontId="11" fillId="10" borderId="13" xfId="0" applyFont="1" applyFill="1" applyBorder="1" applyAlignment="1">
      <alignment horizontal="center" vertical="center" wrapText="1"/>
    </xf>
    <xf numFmtId="0" fontId="11" fillId="11" borderId="13" xfId="0" applyFont="1" applyFill="1" applyBorder="1" applyAlignment="1">
      <alignment horizontal="center" vertical="center" wrapText="1"/>
    </xf>
    <xf numFmtId="0" fontId="0" fillId="2" borderId="34" xfId="0" applyFont="1" applyFill="1" applyBorder="1" applyAlignment="1">
      <alignment horizontal="center" vertical="center"/>
    </xf>
    <xf numFmtId="0" fontId="0" fillId="2" borderId="18" xfId="0" applyFill="1" applyBorder="1" applyAlignment="1">
      <alignment vertical="center" wrapText="1"/>
    </xf>
    <xf numFmtId="0" fontId="0" fillId="2" borderId="5" xfId="0" applyFill="1" applyBorder="1" applyAlignment="1">
      <alignment vertical="center"/>
    </xf>
    <xf numFmtId="0" fontId="3" fillId="2" borderId="35" xfId="0" applyFont="1" applyFill="1" applyBorder="1" applyAlignment="1">
      <alignment horizontal="center" vertical="center"/>
    </xf>
    <xf numFmtId="0" fontId="12" fillId="6" borderId="36" xfId="0" applyFont="1" applyFill="1" applyBorder="1" applyAlignment="1">
      <alignment horizontal="center" vertical="center" wrapText="1"/>
    </xf>
    <xf numFmtId="0" fontId="11" fillId="0" borderId="36" xfId="0" applyFont="1" applyFill="1" applyBorder="1" applyAlignment="1">
      <alignment horizontal="left" vertical="center" wrapText="1"/>
    </xf>
    <xf numFmtId="0" fontId="11" fillId="2" borderId="36" xfId="0" applyFont="1" applyFill="1" applyBorder="1" applyAlignment="1">
      <alignment horizontal="center" vertical="center" wrapText="1"/>
    </xf>
    <xf numFmtId="0" fontId="0" fillId="2" borderId="37" xfId="0" applyFont="1" applyFill="1" applyBorder="1" applyAlignment="1">
      <alignment horizontal="center" vertical="center" wrapText="1"/>
    </xf>
    <xf numFmtId="0" fontId="0" fillId="2" borderId="30" xfId="0" applyFill="1" applyBorder="1" applyAlignment="1">
      <alignment vertical="center"/>
    </xf>
    <xf numFmtId="0" fontId="3" fillId="2" borderId="38" xfId="0" applyFont="1" applyFill="1" applyBorder="1" applyAlignment="1">
      <alignment horizontal="center" vertical="center"/>
    </xf>
    <xf numFmtId="0" fontId="22" fillId="13" borderId="5" xfId="4" applyFont="1" applyFill="1" applyBorder="1" applyAlignment="1" applyProtection="1">
      <alignment horizontal="left" vertical="center" wrapText="1"/>
      <protection locked="0"/>
    </xf>
    <xf numFmtId="0" fontId="15" fillId="2" borderId="5" xfId="0" applyFont="1" applyFill="1" applyBorder="1" applyAlignment="1">
      <alignment horizontal="center" vertical="center" wrapText="1"/>
    </xf>
    <xf numFmtId="166" fontId="0" fillId="0" borderId="5" xfId="1" applyNumberFormat="1" applyFont="1" applyFill="1" applyBorder="1" applyAlignment="1">
      <alignment vertical="center"/>
    </xf>
    <xf numFmtId="0" fontId="0" fillId="0" borderId="5" xfId="0" applyFill="1" applyBorder="1" applyAlignment="1">
      <alignment horizontal="center" vertical="center" wrapText="1"/>
    </xf>
    <xf numFmtId="166" fontId="0" fillId="0" borderId="5" xfId="1" applyNumberFormat="1" applyFont="1" applyFill="1" applyBorder="1" applyAlignment="1">
      <alignment horizontal="center" vertical="center"/>
    </xf>
    <xf numFmtId="0" fontId="0" fillId="0" borderId="5" xfId="0" applyFill="1" applyBorder="1"/>
    <xf numFmtId="166" fontId="0" fillId="0" borderId="5" xfId="1" applyNumberFormat="1" applyFont="1" applyBorder="1" applyAlignment="1">
      <alignment vertical="center"/>
    </xf>
    <xf numFmtId="0" fontId="0" fillId="0" borderId="30" xfId="0" applyBorder="1" applyAlignment="1">
      <alignment vertical="center"/>
    </xf>
    <xf numFmtId="0" fontId="0" fillId="2" borderId="30" xfId="0" applyFill="1" applyBorder="1" applyAlignment="1">
      <alignment vertical="center" wrapText="1"/>
    </xf>
    <xf numFmtId="0" fontId="0" fillId="7" borderId="5" xfId="0" applyFill="1" applyBorder="1" applyAlignment="1">
      <alignment horizontal="center" vertical="center"/>
    </xf>
    <xf numFmtId="0" fontId="1" fillId="0" borderId="5" xfId="2" applyNumberFormat="1" applyFont="1" applyBorder="1" applyAlignment="1">
      <alignment horizontal="center" vertical="center" wrapText="1"/>
    </xf>
    <xf numFmtId="9" fontId="1" fillId="8" borderId="5" xfId="3" applyFont="1" applyFill="1" applyBorder="1" applyAlignment="1">
      <alignment horizontal="center" vertical="center" wrapText="1"/>
    </xf>
    <xf numFmtId="9" fontId="1" fillId="0" borderId="5" xfId="3" applyFont="1" applyBorder="1" applyAlignment="1">
      <alignment horizontal="center" vertical="center" wrapText="1"/>
    </xf>
    <xf numFmtId="9" fontId="0" fillId="2" borderId="37" xfId="0" applyNumberFormat="1" applyFont="1" applyFill="1" applyBorder="1" applyAlignment="1">
      <alignment horizontal="center" vertical="center" wrapText="1"/>
    </xf>
    <xf numFmtId="0" fontId="0" fillId="2" borderId="18" xfId="0" applyFill="1" applyBorder="1"/>
    <xf numFmtId="9" fontId="3" fillId="6" borderId="40" xfId="3" applyFont="1" applyFill="1" applyBorder="1" applyAlignment="1">
      <alignment horizontal="center" vertical="center"/>
    </xf>
    <xf numFmtId="0" fontId="0" fillId="2" borderId="31" xfId="0" applyFill="1" applyBorder="1"/>
    <xf numFmtId="9" fontId="3" fillId="8" borderId="40" xfId="3" applyFont="1" applyFill="1" applyBorder="1" applyAlignment="1">
      <alignment horizontal="center" vertical="center"/>
    </xf>
    <xf numFmtId="0" fontId="0" fillId="2" borderId="26" xfId="0" applyFill="1" applyBorder="1"/>
    <xf numFmtId="9" fontId="3" fillId="9" borderId="40" xfId="3" applyFont="1" applyFill="1" applyBorder="1" applyAlignment="1">
      <alignment horizontal="center" vertical="center"/>
    </xf>
    <xf numFmtId="9" fontId="3" fillId="6" borderId="40" xfId="0" applyNumberFormat="1" applyFont="1" applyFill="1" applyBorder="1" applyAlignment="1">
      <alignment horizontal="center" vertical="center"/>
    </xf>
    <xf numFmtId="9" fontId="3" fillId="9" borderId="40" xfId="0" applyNumberFormat="1" applyFont="1" applyFill="1" applyBorder="1" applyAlignment="1">
      <alignment horizontal="center" vertical="center"/>
    </xf>
    <xf numFmtId="1" fontId="0" fillId="2" borderId="30" xfId="0" applyNumberFormat="1" applyFill="1" applyBorder="1"/>
    <xf numFmtId="0" fontId="0" fillId="2" borderId="30" xfId="0" applyFill="1" applyBorder="1"/>
    <xf numFmtId="166" fontId="0" fillId="2" borderId="5" xfId="0" applyNumberFormat="1" applyFill="1" applyBorder="1"/>
    <xf numFmtId="0" fontId="0" fillId="0" borderId="0" xfId="0" applyFill="1" applyAlignment="1">
      <alignment horizontal="center" vertical="center"/>
    </xf>
    <xf numFmtId="0" fontId="0" fillId="0" borderId="0" xfId="0" applyNumberFormat="1"/>
    <xf numFmtId="9" fontId="0" fillId="6" borderId="30" xfId="0" applyNumberFormat="1" applyFill="1" applyBorder="1" applyAlignment="1">
      <alignment horizontal="center" vertical="center"/>
    </xf>
    <xf numFmtId="0" fontId="12" fillId="6" borderId="31" xfId="0" applyFont="1" applyFill="1" applyBorder="1" applyAlignment="1">
      <alignment horizontal="center" vertical="center" wrapText="1"/>
    </xf>
    <xf numFmtId="0" fontId="3" fillId="2" borderId="42" xfId="0" applyFont="1" applyFill="1" applyBorder="1" applyAlignment="1">
      <alignment horizontal="center" vertical="center"/>
    </xf>
    <xf numFmtId="0" fontId="3" fillId="0" borderId="40" xfId="0" applyFont="1" applyFill="1" applyBorder="1" applyAlignment="1">
      <alignment horizontal="center" vertical="center"/>
    </xf>
    <xf numFmtId="0" fontId="0" fillId="12" borderId="5" xfId="0" applyFill="1" applyBorder="1" applyAlignment="1">
      <alignment horizontal="center" vertical="center"/>
    </xf>
    <xf numFmtId="10" fontId="0" fillId="6" borderId="5" xfId="3" applyNumberFormat="1" applyFont="1" applyFill="1" applyBorder="1" applyAlignment="1">
      <alignment horizontal="center" vertical="center"/>
    </xf>
    <xf numFmtId="9" fontId="1" fillId="6" borderId="5" xfId="3" applyFont="1" applyFill="1" applyBorder="1" applyAlignment="1">
      <alignment horizontal="center" vertical="center" wrapText="1"/>
    </xf>
    <xf numFmtId="0" fontId="23" fillId="2" borderId="5" xfId="0" applyFont="1" applyFill="1" applyBorder="1"/>
    <xf numFmtId="164" fontId="13" fillId="6" borderId="40" xfId="0" applyNumberFormat="1" applyFont="1" applyFill="1" applyBorder="1" applyAlignment="1">
      <alignment horizontal="center" vertical="center"/>
    </xf>
    <xf numFmtId="0" fontId="0" fillId="6" borderId="5" xfId="0" applyFill="1" applyBorder="1" applyAlignment="1">
      <alignment horizontal="center" vertical="center" wrapText="1"/>
    </xf>
    <xf numFmtId="0" fontId="0" fillId="0" borderId="5" xfId="0" applyNumberFormat="1" applyFill="1" applyBorder="1" applyAlignment="1">
      <alignment horizontal="center" vertical="center"/>
    </xf>
    <xf numFmtId="0" fontId="0" fillId="0" borderId="5" xfId="3" applyNumberFormat="1" applyFont="1" applyFill="1" applyBorder="1" applyAlignment="1">
      <alignment horizontal="center" vertical="center"/>
    </xf>
    <xf numFmtId="2" fontId="20" fillId="0" borderId="5" xfId="0" applyNumberFormat="1" applyFont="1" applyBorder="1" applyAlignment="1">
      <alignment horizontal="center" vertical="center" wrapText="1"/>
    </xf>
    <xf numFmtId="9" fontId="11" fillId="10" borderId="47" xfId="0" applyNumberFormat="1" applyFont="1" applyFill="1" applyBorder="1" applyAlignment="1">
      <alignment horizontal="center" vertical="center" wrapText="1"/>
    </xf>
    <xf numFmtId="9" fontId="11" fillId="11" borderId="47" xfId="0" applyNumberFormat="1" applyFont="1" applyFill="1" applyBorder="1" applyAlignment="1">
      <alignment horizontal="center" vertical="center" wrapText="1"/>
    </xf>
    <xf numFmtId="0" fontId="11" fillId="11" borderId="18" xfId="0" applyFont="1" applyFill="1" applyBorder="1" applyAlignment="1">
      <alignment horizontal="center" vertical="center" wrapText="1"/>
    </xf>
    <xf numFmtId="0" fontId="0" fillId="2" borderId="37" xfId="0" applyFont="1" applyFill="1" applyBorder="1" applyAlignment="1">
      <alignment horizontal="center" vertical="center"/>
    </xf>
    <xf numFmtId="0" fontId="0" fillId="11" borderId="5" xfId="0" applyFill="1" applyBorder="1" applyAlignment="1">
      <alignment horizontal="center" vertical="center"/>
    </xf>
    <xf numFmtId="0" fontId="0" fillId="11" borderId="5" xfId="0" applyFill="1" applyBorder="1"/>
    <xf numFmtId="9" fontId="0" fillId="11" borderId="5" xfId="0" applyNumberFormat="1" applyFill="1" applyBorder="1" applyAlignment="1">
      <alignment horizontal="center" vertical="center"/>
    </xf>
    <xf numFmtId="10" fontId="0" fillId="11" borderId="5" xfId="0" applyNumberFormat="1" applyFill="1" applyBorder="1" applyAlignment="1">
      <alignment horizontal="center" vertical="center"/>
    </xf>
    <xf numFmtId="9" fontId="0" fillId="11" borderId="5" xfId="3" applyFont="1" applyFill="1" applyBorder="1" applyAlignment="1">
      <alignment horizontal="center" vertical="center"/>
    </xf>
    <xf numFmtId="10" fontId="0" fillId="11" borderId="5" xfId="3" applyNumberFormat="1" applyFont="1" applyFill="1" applyBorder="1" applyAlignment="1">
      <alignment horizontal="center" vertical="center"/>
    </xf>
    <xf numFmtId="10" fontId="0" fillId="0" borderId="5" xfId="0" applyNumberFormat="1" applyFill="1" applyBorder="1" applyAlignment="1">
      <alignment horizontal="center" vertical="center"/>
    </xf>
    <xf numFmtId="0" fontId="0" fillId="11" borderId="5" xfId="0" applyFill="1" applyBorder="1" applyAlignment="1">
      <alignment horizontal="center" vertical="center" wrapText="1"/>
    </xf>
    <xf numFmtId="9" fontId="1" fillId="0" borderId="5" xfId="3" applyFont="1" applyFill="1" applyBorder="1" applyAlignment="1">
      <alignment horizontal="center" vertical="center" wrapText="1"/>
    </xf>
    <xf numFmtId="167" fontId="0" fillId="0" borderId="5" xfId="0" applyNumberFormat="1" applyFill="1" applyBorder="1" applyAlignment="1">
      <alignment vertical="center" wrapText="1"/>
    </xf>
    <xf numFmtId="9" fontId="3" fillId="6" borderId="48" xfId="3" applyFont="1" applyFill="1" applyBorder="1" applyAlignment="1">
      <alignment horizontal="center" vertical="center"/>
    </xf>
    <xf numFmtId="0" fontId="0" fillId="2" borderId="42" xfId="0" applyFill="1" applyBorder="1"/>
    <xf numFmtId="9" fontId="3" fillId="8" borderId="48" xfId="3" applyFont="1" applyFill="1" applyBorder="1" applyAlignment="1">
      <alignment horizontal="center" vertical="center"/>
    </xf>
    <xf numFmtId="0" fontId="0" fillId="0" borderId="5" xfId="0" applyBorder="1" applyAlignment="1">
      <alignment vertical="center"/>
    </xf>
    <xf numFmtId="0" fontId="24" fillId="0" borderId="5" xfId="0" applyFont="1" applyFill="1" applyBorder="1" applyAlignment="1">
      <alignment horizontal="center" vertical="center" wrapText="1"/>
    </xf>
    <xf numFmtId="2" fontId="3" fillId="0" borderId="5" xfId="0" applyNumberFormat="1" applyFont="1" applyFill="1" applyBorder="1" applyAlignment="1">
      <alignment horizontal="center" vertical="center"/>
    </xf>
    <xf numFmtId="0" fontId="0" fillId="0" borderId="5" xfId="0" applyBorder="1" applyAlignment="1">
      <alignment horizontal="center" vertical="center"/>
    </xf>
    <xf numFmtId="9" fontId="0" fillId="0" borderId="5" xfId="3" applyFont="1" applyBorder="1" applyAlignment="1">
      <alignment horizontal="center" vertical="center"/>
    </xf>
    <xf numFmtId="9" fontId="0" fillId="7" borderId="5" xfId="0" applyNumberFormat="1" applyFill="1" applyBorder="1" applyAlignment="1">
      <alignment horizontal="center" vertical="center"/>
    </xf>
    <xf numFmtId="164" fontId="0" fillId="0" borderId="5" xfId="3" applyNumberFormat="1" applyFont="1" applyFill="1" applyBorder="1" applyAlignment="1">
      <alignment horizontal="center" vertical="center"/>
    </xf>
    <xf numFmtId="9" fontId="0" fillId="7" borderId="5" xfId="3" applyFont="1" applyFill="1" applyBorder="1" applyAlignment="1">
      <alignment horizontal="center" vertical="center"/>
    </xf>
    <xf numFmtId="0" fontId="0" fillId="0" borderId="5" xfId="0" applyFill="1" applyBorder="1" applyAlignment="1">
      <alignment vertical="center"/>
    </xf>
    <xf numFmtId="165" fontId="0" fillId="0" borderId="5" xfId="3" applyNumberFormat="1" applyFont="1" applyFill="1" applyBorder="1" applyAlignment="1">
      <alignment horizontal="center" vertical="center"/>
    </xf>
    <xf numFmtId="10" fontId="0" fillId="0" borderId="5" xfId="3" applyNumberFormat="1" applyFont="1" applyFill="1" applyBorder="1" applyAlignment="1">
      <alignment horizontal="center" vertical="center"/>
    </xf>
    <xf numFmtId="0" fontId="0" fillId="0" borderId="0" xfId="0" applyFill="1" applyAlignment="1">
      <alignment horizontal="center" vertical="center" wrapText="1"/>
    </xf>
    <xf numFmtId="0" fontId="0" fillId="0" borderId="30" xfId="0" applyFill="1" applyBorder="1" applyAlignment="1">
      <alignment horizontal="center" vertical="center"/>
    </xf>
    <xf numFmtId="0" fontId="0" fillId="0" borderId="28" xfId="0" applyFill="1" applyBorder="1" applyAlignment="1">
      <alignment horizontal="center" vertical="center"/>
    </xf>
    <xf numFmtId="9" fontId="0" fillId="0" borderId="5" xfId="3" applyNumberFormat="1" applyFont="1" applyFill="1" applyBorder="1" applyAlignment="1">
      <alignment horizontal="center" vertical="center"/>
    </xf>
    <xf numFmtId="0" fontId="0" fillId="2" borderId="5" xfId="3" applyNumberFormat="1" applyFont="1" applyFill="1" applyBorder="1" applyAlignment="1">
      <alignment horizontal="center" vertical="center"/>
    </xf>
    <xf numFmtId="9" fontId="0" fillId="0" borderId="5" xfId="3" applyNumberFormat="1" applyFont="1" applyFill="1" applyBorder="1" applyAlignment="1">
      <alignment horizontal="center" vertical="center" wrapText="1"/>
    </xf>
    <xf numFmtId="9" fontId="0" fillId="8" borderId="5" xfId="0" applyNumberFormat="1" applyFill="1" applyBorder="1" applyAlignment="1">
      <alignment horizontal="center" vertical="center"/>
    </xf>
    <xf numFmtId="9" fontId="0" fillId="0" borderId="5" xfId="0" applyNumberFormat="1" applyFill="1" applyBorder="1" applyAlignment="1">
      <alignment horizontal="center" vertical="center" wrapText="1"/>
    </xf>
    <xf numFmtId="9" fontId="0" fillId="0" borderId="5" xfId="1" applyNumberFormat="1" applyFont="1" applyFill="1" applyBorder="1" applyAlignment="1">
      <alignment horizontal="center" vertical="center"/>
    </xf>
    <xf numFmtId="0" fontId="0" fillId="0" borderId="28" xfId="0" applyBorder="1" applyAlignment="1">
      <alignment vertical="center"/>
    </xf>
    <xf numFmtId="0" fontId="0" fillId="0" borderId="5" xfId="0" applyBorder="1" applyAlignment="1">
      <alignment horizontal="center" vertical="center" wrapText="1"/>
    </xf>
    <xf numFmtId="10" fontId="0" fillId="0" borderId="18" xfId="0" applyNumberFormat="1" applyFill="1" applyBorder="1" applyAlignment="1">
      <alignment horizontal="center" vertical="center"/>
    </xf>
    <xf numFmtId="10" fontId="0" fillId="2" borderId="30" xfId="0" applyNumberFormat="1" applyFill="1" applyBorder="1" applyAlignment="1">
      <alignment horizontal="center" vertical="center"/>
    </xf>
    <xf numFmtId="0" fontId="0" fillId="2" borderId="30" xfId="0" applyFill="1" applyBorder="1" applyAlignment="1">
      <alignment horizontal="center" vertical="center" wrapText="1"/>
    </xf>
    <xf numFmtId="0" fontId="0" fillId="0" borderId="18" xfId="0"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0" fillId="0" borderId="18" xfId="0" applyBorder="1" applyAlignment="1">
      <alignment horizontal="center" vertical="center"/>
    </xf>
    <xf numFmtId="9" fontId="0" fillId="0" borderId="18" xfId="3" applyFont="1" applyFill="1" applyBorder="1" applyAlignment="1">
      <alignment horizontal="center" vertical="center"/>
    </xf>
    <xf numFmtId="9" fontId="0" fillId="0" borderId="18" xfId="0" applyNumberFormat="1" applyFill="1" applyBorder="1" applyAlignment="1">
      <alignment horizontal="center" vertical="center"/>
    </xf>
    <xf numFmtId="0" fontId="0" fillId="2" borderId="18" xfId="0" applyFill="1" applyBorder="1" applyAlignment="1">
      <alignment horizontal="center" vertical="center"/>
    </xf>
    <xf numFmtId="9" fontId="0" fillId="2" borderId="30" xfId="0" applyNumberFormat="1" applyFill="1" applyBorder="1" applyAlignment="1">
      <alignment horizontal="center" vertical="center"/>
    </xf>
    <xf numFmtId="0" fontId="0" fillId="2" borderId="5" xfId="0" applyFill="1" applyBorder="1" applyAlignment="1">
      <alignment horizontal="center" vertical="center"/>
    </xf>
    <xf numFmtId="9" fontId="0" fillId="0" borderId="5" xfId="3" applyFont="1" applyFill="1" applyBorder="1" applyAlignment="1">
      <alignment horizontal="center" vertical="center"/>
    </xf>
    <xf numFmtId="9" fontId="0" fillId="2" borderId="5" xfId="0" applyNumberFormat="1" applyFill="1" applyBorder="1" applyAlignment="1">
      <alignment horizontal="center" vertical="center"/>
    </xf>
    <xf numFmtId="164" fontId="0" fillId="2" borderId="5" xfId="3" applyNumberFormat="1" applyFont="1" applyFill="1" applyBorder="1" applyAlignment="1">
      <alignment horizontal="center" vertical="center"/>
    </xf>
    <xf numFmtId="9" fontId="0" fillId="0" borderId="30" xfId="3" applyFont="1" applyFill="1" applyBorder="1" applyAlignment="1">
      <alignment horizontal="center" vertical="center"/>
    </xf>
    <xf numFmtId="9" fontId="0" fillId="0" borderId="30" xfId="0" applyNumberFormat="1" applyFill="1" applyBorder="1" applyAlignment="1">
      <alignment horizontal="center" vertical="center"/>
    </xf>
    <xf numFmtId="0" fontId="0" fillId="0" borderId="18" xfId="0" applyBorder="1" applyAlignment="1">
      <alignment horizontal="center" vertical="center" wrapText="1"/>
    </xf>
    <xf numFmtId="0" fontId="3" fillId="2"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0" fillId="2" borderId="30" xfId="0" applyFont="1" applyFill="1" applyBorder="1" applyAlignment="1">
      <alignment horizontal="center" vertical="center" wrapText="1"/>
    </xf>
    <xf numFmtId="0" fontId="0" fillId="2" borderId="5" xfId="0" applyFill="1" applyBorder="1" applyAlignment="1">
      <alignment horizontal="center" vertical="center" wrapText="1"/>
    </xf>
    <xf numFmtId="0" fontId="11" fillId="6" borderId="5" xfId="0" applyFont="1" applyFill="1" applyBorder="1" applyAlignment="1">
      <alignment horizontal="center" vertical="center" wrapText="1"/>
    </xf>
    <xf numFmtId="0" fontId="0" fillId="6" borderId="5" xfId="0" applyFill="1" applyBorder="1" applyAlignment="1">
      <alignment horizontal="center" vertical="center"/>
    </xf>
    <xf numFmtId="0" fontId="11" fillId="0" borderId="18"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12" fillId="6" borderId="18"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2" borderId="31" xfId="0" applyFont="1" applyFill="1" applyBorder="1" applyAlignment="1">
      <alignment horizontal="center" vertical="center"/>
    </xf>
    <xf numFmtId="0" fontId="11" fillId="6" borderId="18" xfId="0" applyFont="1" applyFill="1" applyBorder="1" applyAlignment="1">
      <alignment horizontal="center" vertical="center" wrapText="1"/>
    </xf>
    <xf numFmtId="9" fontId="0" fillId="9" borderId="5" xfId="0" applyNumberFormat="1" applyFill="1" applyBorder="1" applyAlignment="1">
      <alignment horizontal="center" vertical="center"/>
    </xf>
    <xf numFmtId="9" fontId="0" fillId="6" borderId="5" xfId="3" applyNumberFormat="1" applyFont="1" applyFill="1" applyBorder="1" applyAlignment="1">
      <alignment horizontal="center" vertical="center" wrapText="1"/>
    </xf>
    <xf numFmtId="9" fontId="20" fillId="6" borderId="5" xfId="0" applyNumberFormat="1" applyFont="1" applyFill="1" applyBorder="1" applyAlignment="1">
      <alignment horizontal="center" vertical="center"/>
    </xf>
    <xf numFmtId="9" fontId="0" fillId="6" borderId="18" xfId="0" applyNumberFormat="1" applyFill="1" applyBorder="1" applyAlignment="1">
      <alignment horizontal="center" vertical="center"/>
    </xf>
    <xf numFmtId="0" fontId="0" fillId="0" borderId="0" xfId="0" applyFill="1"/>
    <xf numFmtId="0" fontId="23" fillId="2" borderId="18" xfId="0" applyFont="1" applyFill="1" applyBorder="1"/>
    <xf numFmtId="4" fontId="0" fillId="0" borderId="5" xfId="0" applyNumberFormat="1" applyFill="1" applyBorder="1" applyAlignment="1">
      <alignment horizontal="center" vertical="center"/>
    </xf>
    <xf numFmtId="9" fontId="0" fillId="9" borderId="5" xfId="3" applyFont="1" applyFill="1" applyBorder="1" applyAlignment="1">
      <alignment horizontal="center" vertical="center"/>
    </xf>
    <xf numFmtId="9" fontId="0" fillId="6" borderId="5" xfId="1" applyNumberFormat="1" applyFont="1" applyFill="1" applyBorder="1" applyAlignment="1">
      <alignment horizontal="center" vertical="center"/>
    </xf>
    <xf numFmtId="0" fontId="0" fillId="2" borderId="0" xfId="0" applyFill="1" applyAlignment="1">
      <alignment horizontal="center" vertical="center"/>
    </xf>
    <xf numFmtId="0" fontId="27" fillId="2" borderId="30" xfId="0" applyFont="1" applyFill="1" applyBorder="1"/>
    <xf numFmtId="0" fontId="28" fillId="2" borderId="49" xfId="0" applyFont="1" applyFill="1" applyBorder="1" applyAlignment="1">
      <alignment horizontal="center" wrapText="1"/>
    </xf>
    <xf numFmtId="0" fontId="28" fillId="2" borderId="49" xfId="0" applyFont="1" applyFill="1" applyBorder="1" applyAlignment="1">
      <alignment horizontal="center"/>
    </xf>
    <xf numFmtId="0" fontId="28" fillId="2" borderId="50" xfId="0" applyFont="1" applyFill="1" applyBorder="1" applyAlignment="1">
      <alignment horizontal="center"/>
    </xf>
    <xf numFmtId="9" fontId="3" fillId="6" borderId="4" xfId="0" applyNumberFormat="1" applyFont="1" applyFill="1" applyBorder="1" applyAlignment="1">
      <alignment horizontal="center" vertical="center"/>
    </xf>
    <xf numFmtId="9" fontId="3" fillId="6" borderId="48"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7" fillId="3" borderId="5"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5" xfId="0" applyFont="1" applyFill="1" applyBorder="1" applyAlignment="1">
      <alignment horizontal="center" vertical="center" textRotation="90" wrapText="1"/>
    </xf>
    <xf numFmtId="2" fontId="7" fillId="4" borderId="5" xfId="0" applyNumberFormat="1" applyFont="1" applyFill="1" applyBorder="1" applyAlignment="1">
      <alignment horizontal="center" vertical="center" textRotation="90" wrapText="1"/>
    </xf>
    <xf numFmtId="0" fontId="7" fillId="4" borderId="5" xfId="0" applyFont="1" applyFill="1" applyBorder="1" applyAlignment="1">
      <alignment horizontal="center" vertical="center" textRotation="90" wrapText="1"/>
    </xf>
    <xf numFmtId="0" fontId="7" fillId="5" borderId="1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43" xfId="0" applyFont="1" applyFill="1" applyBorder="1" applyAlignment="1">
      <alignment horizontal="center" vertical="center" wrapText="1"/>
    </xf>
    <xf numFmtId="2" fontId="7" fillId="3" borderId="5" xfId="0" applyNumberFormat="1" applyFont="1" applyFill="1" applyBorder="1" applyAlignment="1">
      <alignment horizontal="center" vertical="center" textRotation="90" wrapText="1"/>
    </xf>
    <xf numFmtId="0" fontId="7" fillId="5" borderId="5" xfId="0" applyFont="1" applyFill="1" applyBorder="1" applyAlignment="1">
      <alignment horizontal="center" vertical="center" textRotation="90" wrapText="1"/>
    </xf>
    <xf numFmtId="0" fontId="7" fillId="5" borderId="36" xfId="0" applyFont="1" applyFill="1" applyBorder="1" applyAlignment="1">
      <alignment horizontal="center" vertical="center" textRotation="90" wrapText="1"/>
    </xf>
    <xf numFmtId="0" fontId="8" fillId="4" borderId="11"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8" xfId="0" applyFont="1" applyFill="1" applyBorder="1" applyAlignment="1">
      <alignment horizontal="center" vertical="center" wrapText="1"/>
    </xf>
    <xf numFmtId="2" fontId="7" fillId="5" borderId="23" xfId="0" applyNumberFormat="1" applyFont="1" applyFill="1" applyBorder="1" applyAlignment="1">
      <alignment horizontal="center" vertical="center" textRotation="90" wrapText="1"/>
    </xf>
    <xf numFmtId="2" fontId="7" fillId="5" borderId="17" xfId="0" applyNumberFormat="1" applyFont="1" applyFill="1" applyBorder="1" applyAlignment="1">
      <alignment horizontal="center" vertical="center" textRotation="90" wrapText="1"/>
    </xf>
    <xf numFmtId="0" fontId="7" fillId="4" borderId="14"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6" xfId="0" applyFont="1" applyFill="1" applyBorder="1" applyAlignment="1">
      <alignment horizontal="center" vertical="center" wrapText="1"/>
    </xf>
    <xf numFmtId="2" fontId="7" fillId="5" borderId="45" xfId="0" applyNumberFormat="1" applyFont="1" applyFill="1" applyBorder="1" applyAlignment="1">
      <alignment horizontal="center" vertical="center" textRotation="90" wrapText="1"/>
    </xf>
    <xf numFmtId="0" fontId="7" fillId="5" borderId="44" xfId="0" applyFont="1" applyFill="1" applyBorder="1" applyAlignment="1">
      <alignment horizontal="center" vertical="center" wrapText="1"/>
    </xf>
    <xf numFmtId="0" fontId="7" fillId="5" borderId="4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9" xfId="0" applyFont="1" applyFill="1" applyBorder="1" applyAlignment="1">
      <alignment horizontal="center" vertical="center"/>
    </xf>
    <xf numFmtId="0" fontId="11" fillId="6" borderId="18"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0" borderId="18"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12" fillId="6" borderId="18" xfId="0" applyFont="1" applyFill="1" applyBorder="1" applyAlignment="1">
      <alignment horizontal="center" vertical="center" wrapText="1"/>
    </xf>
    <xf numFmtId="0" fontId="12" fillId="6" borderId="28" xfId="0" applyFont="1" applyFill="1" applyBorder="1" applyAlignment="1">
      <alignment horizontal="center" vertical="center" wrapText="1"/>
    </xf>
    <xf numFmtId="0" fontId="12" fillId="6" borderId="3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3" fillId="16" borderId="5"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3" fillId="2" borderId="31" xfId="0" applyFont="1" applyFill="1" applyBorder="1" applyAlignment="1">
      <alignment horizontal="center" vertical="center"/>
    </xf>
    <xf numFmtId="0" fontId="12" fillId="6" borderId="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0" fillId="2" borderId="30" xfId="0" applyFont="1" applyFill="1" applyBorder="1" applyAlignment="1">
      <alignment horizontal="center" vertical="center" wrapText="1"/>
    </xf>
    <xf numFmtId="0" fontId="3" fillId="2" borderId="39" xfId="0" applyFont="1" applyFill="1" applyBorder="1" applyAlignment="1">
      <alignment horizontal="center" vertical="center"/>
    </xf>
    <xf numFmtId="0" fontId="11" fillId="6" borderId="5" xfId="0" applyFont="1" applyFill="1" applyBorder="1" applyAlignment="1">
      <alignment horizontal="center" vertical="center" wrapText="1"/>
    </xf>
    <xf numFmtId="0" fontId="0" fillId="2" borderId="18" xfId="0"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0" fillId="2" borderId="18"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30" xfId="0" applyFill="1" applyBorder="1" applyAlignment="1">
      <alignment horizontal="center" vertical="center" wrapText="1"/>
    </xf>
    <xf numFmtId="0" fontId="0" fillId="6" borderId="18" xfId="0" applyFill="1" applyBorder="1" applyAlignment="1">
      <alignment horizontal="center" vertical="center"/>
    </xf>
    <xf numFmtId="0" fontId="0" fillId="6" borderId="28" xfId="0" applyFill="1" applyBorder="1" applyAlignment="1">
      <alignment horizontal="center" vertical="center"/>
    </xf>
    <xf numFmtId="0" fontId="0" fillId="6" borderId="30" xfId="0" applyFill="1" applyBorder="1" applyAlignment="1">
      <alignment horizontal="center" vertical="center"/>
    </xf>
    <xf numFmtId="9" fontId="0" fillId="2" borderId="18" xfId="0" applyNumberFormat="1" applyFont="1" applyFill="1" applyBorder="1" applyAlignment="1">
      <alignment horizontal="center" vertical="center" wrapText="1"/>
    </xf>
    <xf numFmtId="9" fontId="0" fillId="2" borderId="28" xfId="0" applyNumberFormat="1" applyFont="1" applyFill="1" applyBorder="1" applyAlignment="1">
      <alignment horizontal="center" vertical="center" wrapText="1"/>
    </xf>
    <xf numFmtId="9" fontId="0" fillId="2" borderId="30" xfId="0" applyNumberFormat="1" applyFont="1" applyFill="1" applyBorder="1" applyAlignment="1">
      <alignment horizontal="center" vertical="center" wrapText="1"/>
    </xf>
    <xf numFmtId="9" fontId="0" fillId="2" borderId="18" xfId="3" applyFont="1" applyFill="1" applyBorder="1" applyAlignment="1">
      <alignment horizontal="center" vertical="center"/>
    </xf>
    <xf numFmtId="9" fontId="0" fillId="2" borderId="28" xfId="3" applyFont="1" applyFill="1" applyBorder="1" applyAlignment="1">
      <alignment horizontal="center" vertical="center"/>
    </xf>
    <xf numFmtId="9" fontId="0" fillId="2" borderId="30" xfId="3" applyFont="1" applyFill="1" applyBorder="1" applyAlignment="1">
      <alignment horizontal="center" vertical="center"/>
    </xf>
    <xf numFmtId="10" fontId="0" fillId="6" borderId="18" xfId="0" applyNumberFormat="1" applyFill="1" applyBorder="1" applyAlignment="1">
      <alignment horizontal="center" vertical="center"/>
    </xf>
    <xf numFmtId="10" fontId="0" fillId="2" borderId="18" xfId="0" applyNumberFormat="1" applyFill="1" applyBorder="1" applyAlignment="1">
      <alignment horizontal="center" vertical="center"/>
    </xf>
    <xf numFmtId="10" fontId="0" fillId="2" borderId="28" xfId="0" applyNumberFormat="1" applyFill="1" applyBorder="1" applyAlignment="1">
      <alignment horizontal="center" vertical="center"/>
    </xf>
    <xf numFmtId="10" fontId="0" fillId="2" borderId="30" xfId="0" applyNumberFormat="1" applyFill="1" applyBorder="1" applyAlignment="1">
      <alignment horizontal="center" vertical="center"/>
    </xf>
    <xf numFmtId="9" fontId="0" fillId="2" borderId="18" xfId="0" applyNumberFormat="1" applyFill="1" applyBorder="1" applyAlignment="1">
      <alignment horizontal="center" vertical="center"/>
    </xf>
    <xf numFmtId="10" fontId="0" fillId="2" borderId="18" xfId="3" applyNumberFormat="1" applyFont="1" applyFill="1" applyBorder="1" applyAlignment="1">
      <alignment horizontal="center" vertical="center"/>
    </xf>
    <xf numFmtId="10" fontId="0" fillId="2" borderId="28" xfId="3" applyNumberFormat="1" applyFont="1" applyFill="1" applyBorder="1" applyAlignment="1">
      <alignment horizontal="center" vertical="center"/>
    </xf>
    <xf numFmtId="10" fontId="0" fillId="2" borderId="30" xfId="3" applyNumberFormat="1" applyFont="1" applyFill="1" applyBorder="1" applyAlignment="1">
      <alignment horizontal="center" vertical="center"/>
    </xf>
    <xf numFmtId="0" fontId="0" fillId="0" borderId="18"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9" fontId="0" fillId="0" borderId="18" xfId="3" applyFont="1" applyBorder="1" applyAlignment="1">
      <alignment horizontal="center" vertical="center" wrapText="1"/>
    </xf>
    <xf numFmtId="9" fontId="0" fillId="0" borderId="28" xfId="3" applyFont="1" applyBorder="1" applyAlignment="1">
      <alignment horizontal="center" vertical="center" wrapText="1"/>
    </xf>
    <xf numFmtId="9" fontId="0" fillId="0" borderId="30" xfId="3" applyFont="1" applyBorder="1" applyAlignment="1">
      <alignment horizontal="center" vertical="center" wrapText="1"/>
    </xf>
    <xf numFmtId="0" fontId="7" fillId="0" borderId="18" xfId="0" applyFont="1" applyFill="1" applyBorder="1" applyAlignment="1">
      <alignment horizontal="center" vertical="center" textRotation="90" wrapText="1"/>
    </xf>
    <xf numFmtId="0" fontId="7" fillId="0" borderId="28" xfId="0" applyFont="1" applyFill="1" applyBorder="1" applyAlignment="1">
      <alignment horizontal="center" vertical="center" textRotation="90" wrapText="1"/>
    </xf>
    <xf numFmtId="0" fontId="7" fillId="0" borderId="30" xfId="0" applyFont="1" applyFill="1" applyBorder="1" applyAlignment="1">
      <alignment horizontal="center" vertical="center" textRotation="90" wrapText="1"/>
    </xf>
    <xf numFmtId="10" fontId="0" fillId="6" borderId="28" xfId="0" applyNumberFormat="1" applyFill="1" applyBorder="1" applyAlignment="1">
      <alignment horizontal="center" vertical="center"/>
    </xf>
    <xf numFmtId="10" fontId="0" fillId="6" borderId="30" xfId="0" applyNumberFormat="1" applyFill="1" applyBorder="1" applyAlignment="1">
      <alignment horizontal="center" vertical="center"/>
    </xf>
    <xf numFmtId="9" fontId="0" fillId="0" borderId="18" xfId="3" applyFont="1" applyFill="1" applyBorder="1" applyAlignment="1">
      <alignment horizontal="center" vertical="center"/>
    </xf>
    <xf numFmtId="9" fontId="0" fillId="0" borderId="30" xfId="3" applyFont="1" applyFill="1" applyBorder="1" applyAlignment="1">
      <alignment horizontal="center" vertical="center"/>
    </xf>
    <xf numFmtId="9" fontId="0" fillId="2" borderId="30" xfId="0" applyNumberFormat="1" applyFill="1" applyBorder="1" applyAlignment="1">
      <alignment horizontal="center" vertical="center"/>
    </xf>
    <xf numFmtId="0" fontId="0" fillId="6" borderId="5" xfId="0" applyFill="1" applyBorder="1" applyAlignment="1">
      <alignment horizontal="center" vertical="center"/>
    </xf>
    <xf numFmtId="9" fontId="0" fillId="2" borderId="5" xfId="0" applyNumberFormat="1" applyFill="1" applyBorder="1" applyAlignment="1">
      <alignment horizontal="center" vertical="center"/>
    </xf>
    <xf numFmtId="164" fontId="0" fillId="2" borderId="5" xfId="3" applyNumberFormat="1" applyFont="1" applyFill="1" applyBorder="1" applyAlignment="1">
      <alignment horizontal="center" vertical="center"/>
    </xf>
    <xf numFmtId="164" fontId="0" fillId="2" borderId="30" xfId="3" applyNumberFormat="1" applyFont="1" applyFill="1" applyBorder="1" applyAlignment="1">
      <alignment horizontal="center" vertical="center"/>
    </xf>
    <xf numFmtId="9" fontId="0" fillId="6" borderId="18" xfId="0" applyNumberFormat="1" applyFill="1" applyBorder="1" applyAlignment="1">
      <alignment horizontal="center" vertical="center"/>
    </xf>
    <xf numFmtId="9" fontId="0" fillId="2" borderId="5" xfId="0" applyNumberFormat="1" applyFont="1" applyFill="1" applyBorder="1" applyAlignment="1">
      <alignment horizontal="center" vertical="center" wrapText="1"/>
    </xf>
    <xf numFmtId="0" fontId="0" fillId="2" borderId="5" xfId="0" applyFill="1" applyBorder="1" applyAlignment="1">
      <alignment horizontal="center" vertical="center"/>
    </xf>
    <xf numFmtId="9" fontId="0" fillId="0" borderId="18" xfId="0" applyNumberFormat="1" applyFill="1" applyBorder="1" applyAlignment="1">
      <alignment horizontal="center" vertical="center"/>
    </xf>
    <xf numFmtId="9" fontId="0" fillId="0" borderId="30" xfId="0" applyNumberFormat="1" applyFill="1" applyBorder="1" applyAlignment="1">
      <alignment horizontal="center" vertical="center"/>
    </xf>
    <xf numFmtId="10" fontId="0" fillId="9" borderId="18" xfId="0" applyNumberFormat="1" applyFill="1" applyBorder="1" applyAlignment="1">
      <alignment horizontal="center" vertical="center"/>
    </xf>
    <xf numFmtId="9" fontId="0" fillId="0" borderId="5" xfId="3" applyFont="1" applyFill="1" applyBorder="1" applyAlignment="1">
      <alignment horizontal="center" vertical="center"/>
    </xf>
    <xf numFmtId="10" fontId="0" fillId="6" borderId="18" xfId="0" applyNumberFormat="1" applyFill="1" applyBorder="1" applyAlignment="1">
      <alignment horizontal="center" vertical="center" wrapText="1"/>
    </xf>
    <xf numFmtId="10" fontId="0" fillId="6" borderId="30" xfId="0" applyNumberFormat="1" applyFill="1" applyBorder="1" applyAlignment="1">
      <alignment horizontal="center" vertical="center" wrapText="1"/>
    </xf>
    <xf numFmtId="9" fontId="0" fillId="0" borderId="18" xfId="0" applyNumberFormat="1" applyFill="1" applyBorder="1" applyAlignment="1">
      <alignment horizontal="center" vertical="center" wrapText="1"/>
    </xf>
    <xf numFmtId="0" fontId="10" fillId="2" borderId="27" xfId="0" applyFont="1" applyFill="1" applyBorder="1" applyAlignment="1">
      <alignment horizontal="center" vertical="center" wrapText="1"/>
    </xf>
    <xf numFmtId="0" fontId="3" fillId="15" borderId="32" xfId="0" applyFont="1" applyFill="1" applyBorder="1" applyAlignment="1">
      <alignment horizontal="center" vertical="center" wrapText="1"/>
    </xf>
    <xf numFmtId="0" fontId="3" fillId="15" borderId="24"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4" xfId="0" applyFont="1" applyFill="1" applyBorder="1" applyAlignment="1">
      <alignment horizontal="center" vertical="center" wrapText="1"/>
    </xf>
    <xf numFmtId="166" fontId="11" fillId="0" borderId="18" xfId="1" applyNumberFormat="1" applyFont="1" applyFill="1" applyBorder="1" applyAlignment="1">
      <alignment horizontal="center" vertical="center"/>
    </xf>
    <xf numFmtId="166" fontId="11" fillId="0" borderId="28" xfId="1" applyNumberFormat="1" applyFont="1" applyFill="1" applyBorder="1" applyAlignment="1">
      <alignment horizontal="center" vertical="center"/>
    </xf>
    <xf numFmtId="166" fontId="11" fillId="0" borderId="30" xfId="1" applyNumberFormat="1" applyFont="1" applyFill="1" applyBorder="1" applyAlignment="1">
      <alignment horizontal="center" vertical="center"/>
    </xf>
    <xf numFmtId="0" fontId="3" fillId="2" borderId="5"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0" fillId="6" borderId="18" xfId="0" applyNumberFormat="1" applyFill="1" applyBorder="1" applyAlignment="1">
      <alignment horizontal="center" vertical="center"/>
    </xf>
    <xf numFmtId="0" fontId="0" fillId="6" borderId="28" xfId="0" applyNumberFormat="1" applyFill="1" applyBorder="1" applyAlignment="1">
      <alignment horizontal="center" vertical="center"/>
    </xf>
    <xf numFmtId="0" fontId="0" fillId="6" borderId="30" xfId="0" applyNumberFormat="1" applyFill="1" applyBorder="1" applyAlignment="1">
      <alignment horizontal="center" vertical="center"/>
    </xf>
    <xf numFmtId="0" fontId="0" fillId="2" borderId="18" xfId="0" applyFill="1" applyBorder="1" applyAlignment="1">
      <alignment horizontal="center"/>
    </xf>
    <xf numFmtId="0" fontId="0" fillId="2" borderId="28" xfId="0" applyFill="1" applyBorder="1" applyAlignment="1">
      <alignment horizontal="center"/>
    </xf>
    <xf numFmtId="0" fontId="0" fillId="2" borderId="30" xfId="0" applyFill="1" applyBorder="1" applyAlignment="1">
      <alignment horizontal="center"/>
    </xf>
    <xf numFmtId="164" fontId="0" fillId="2" borderId="18" xfId="3" applyNumberFormat="1" applyFont="1" applyFill="1" applyBorder="1" applyAlignment="1">
      <alignment horizontal="center" vertical="center"/>
    </xf>
    <xf numFmtId="164" fontId="0" fillId="2" borderId="28" xfId="3" applyNumberFormat="1" applyFont="1" applyFill="1" applyBorder="1" applyAlignment="1">
      <alignment horizontal="center" vertical="center"/>
    </xf>
    <xf numFmtId="0" fontId="0" fillId="2" borderId="5" xfId="0" applyFill="1" applyBorder="1" applyAlignment="1">
      <alignment horizontal="center" vertical="center" wrapText="1"/>
    </xf>
    <xf numFmtId="10" fontId="0" fillId="6" borderId="28" xfId="0" applyNumberFormat="1" applyFill="1" applyBorder="1" applyAlignment="1">
      <alignment horizontal="center" vertical="center" wrapText="1"/>
    </xf>
    <xf numFmtId="9" fontId="0" fillId="2" borderId="28" xfId="0" applyNumberFormat="1" applyFill="1" applyBorder="1" applyAlignment="1">
      <alignment horizontal="center" vertical="center"/>
    </xf>
    <xf numFmtId="0" fontId="0" fillId="6" borderId="28" xfId="0" applyNumberFormat="1" applyFill="1" applyBorder="1" applyAlignment="1">
      <alignment horizontal="center" vertical="center" wrapText="1"/>
    </xf>
    <xf numFmtId="0" fontId="0" fillId="6" borderId="30" xfId="0" applyNumberFormat="1" applyFill="1" applyBorder="1" applyAlignment="1">
      <alignment horizontal="center" vertical="center" wrapText="1"/>
    </xf>
    <xf numFmtId="0" fontId="0" fillId="0" borderId="18" xfId="0" applyFill="1" applyBorder="1" applyAlignment="1">
      <alignment horizontal="center" vertical="center"/>
    </xf>
    <xf numFmtId="0" fontId="0" fillId="0" borderId="18"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2" borderId="18"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30" xfId="0" applyFont="1" applyFill="1" applyBorder="1" applyAlignment="1">
      <alignment horizontal="center" vertical="center"/>
    </xf>
    <xf numFmtId="3" fontId="0" fillId="0" borderId="18" xfId="0" applyNumberFormat="1" applyBorder="1" applyAlignment="1">
      <alignment horizontal="center" vertical="center"/>
    </xf>
    <xf numFmtId="0" fontId="0" fillId="12" borderId="28" xfId="0" applyFill="1" applyBorder="1" applyAlignment="1">
      <alignment horizontal="center" vertical="center"/>
    </xf>
    <xf numFmtId="0" fontId="0" fillId="12" borderId="30" xfId="0" applyFill="1" applyBorder="1" applyAlignment="1">
      <alignment horizontal="center" vertical="center"/>
    </xf>
    <xf numFmtId="9" fontId="0" fillId="0" borderId="18" xfId="0" applyNumberFormat="1" applyBorder="1" applyAlignment="1">
      <alignment horizontal="center" vertical="center"/>
    </xf>
    <xf numFmtId="10" fontId="0" fillId="0" borderId="18" xfId="3" applyNumberFormat="1" applyFont="1" applyFill="1" applyBorder="1" applyAlignment="1">
      <alignment horizontal="center" vertical="center"/>
    </xf>
    <xf numFmtId="0" fontId="0" fillId="0" borderId="18" xfId="0" applyFill="1" applyBorder="1" applyAlignment="1">
      <alignment horizontal="center"/>
    </xf>
    <xf numFmtId="164" fontId="0" fillId="0" borderId="18" xfId="3" applyNumberFormat="1" applyFont="1" applyFill="1" applyBorder="1" applyAlignment="1">
      <alignment horizontal="center" vertical="center"/>
    </xf>
    <xf numFmtId="166" fontId="0" fillId="0" borderId="18" xfId="1" applyNumberFormat="1" applyFont="1" applyFill="1" applyBorder="1" applyAlignment="1">
      <alignment horizontal="center" vertical="center"/>
    </xf>
    <xf numFmtId="166" fontId="0" fillId="0" borderId="18" xfId="0" applyNumberFormat="1" applyBorder="1" applyAlignment="1">
      <alignment horizontal="center" vertical="center"/>
    </xf>
    <xf numFmtId="0" fontId="0" fillId="0" borderId="28" xfId="0" applyNumberFormat="1" applyBorder="1" applyAlignment="1">
      <alignment horizontal="center" vertical="center"/>
    </xf>
    <xf numFmtId="0" fontId="0" fillId="0" borderId="30" xfId="0" applyNumberFormat="1" applyBorder="1" applyAlignment="1">
      <alignment horizontal="center" vertical="center"/>
    </xf>
    <xf numFmtId="0" fontId="11" fillId="0" borderId="28" xfId="0" applyFont="1" applyBorder="1" applyAlignment="1">
      <alignment horizontal="center" vertical="center"/>
    </xf>
    <xf numFmtId="0" fontId="11" fillId="0" borderId="30" xfId="0" applyFont="1" applyBorder="1" applyAlignment="1">
      <alignment horizontal="center" vertical="center"/>
    </xf>
    <xf numFmtId="0" fontId="0" fillId="2" borderId="28" xfId="0" applyNumberFormat="1" applyFill="1" applyBorder="1" applyAlignment="1">
      <alignment horizontal="center" vertical="center"/>
    </xf>
    <xf numFmtId="0" fontId="0" fillId="2" borderId="30" xfId="0" applyNumberFormat="1" applyFill="1" applyBorder="1" applyAlignment="1">
      <alignment horizontal="center" vertical="center"/>
    </xf>
    <xf numFmtId="0" fontId="0" fillId="0" borderId="18" xfId="0" applyFill="1" applyBorder="1" applyAlignment="1">
      <alignment horizontal="center" vertical="center" wrapText="1"/>
    </xf>
    <xf numFmtId="0" fontId="3" fillId="17" borderId="4" xfId="0" applyFont="1" applyFill="1" applyBorder="1" applyAlignment="1">
      <alignment horizontal="center" vertical="center" wrapText="1"/>
    </xf>
    <xf numFmtId="0" fontId="3" fillId="17" borderId="21"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0" xfId="0" applyFont="1" applyFill="1" applyBorder="1" applyAlignment="1">
      <alignment horizontal="center" vertical="center"/>
    </xf>
    <xf numFmtId="10" fontId="0" fillId="0" borderId="18" xfId="0" applyNumberFormat="1" applyFill="1" applyBorder="1" applyAlignment="1">
      <alignment horizontal="center" vertical="center"/>
    </xf>
    <xf numFmtId="0" fontId="12" fillId="14" borderId="5" xfId="0" applyFont="1" applyFill="1" applyBorder="1" applyAlignment="1">
      <alignment horizontal="center" vertical="center" wrapText="1"/>
    </xf>
    <xf numFmtId="166" fontId="0" fillId="0" borderId="18" xfId="0" applyNumberFormat="1" applyFill="1" applyBorder="1" applyAlignment="1">
      <alignment horizontal="center" vertical="center"/>
    </xf>
    <xf numFmtId="166" fontId="0" fillId="0" borderId="28" xfId="0" applyNumberFormat="1" applyFill="1" applyBorder="1" applyAlignment="1">
      <alignment horizontal="center" vertical="center"/>
    </xf>
    <xf numFmtId="166" fontId="0" fillId="0" borderId="30" xfId="0" applyNumberFormat="1" applyFill="1" applyBorder="1" applyAlignment="1">
      <alignment horizontal="center" vertical="center"/>
    </xf>
    <xf numFmtId="10" fontId="0" fillId="0" borderId="18" xfId="0" applyNumberFormat="1" applyFill="1" applyBorder="1" applyAlignment="1">
      <alignment horizontal="center" vertical="center" wrapText="1"/>
    </xf>
  </cellXfs>
  <cellStyles count="5">
    <cellStyle name="Millares" xfId="1" builtinId="3"/>
    <cellStyle name="Moneda" xfId="2" builtinId="4"/>
    <cellStyle name="Normal" xfId="0" builtinId="0"/>
    <cellStyle name="Normal 2 2" xfId="4"/>
    <cellStyle name="Porcentaje" xfId="3" builtinId="5"/>
  </cellStyles>
  <dxfs count="0"/>
  <tableStyles count="0" defaultTableStyle="TableStyleMedium2" defaultPivotStyle="PivotStyleLight16"/>
  <colors>
    <mruColors>
      <color rgb="FF0099CC"/>
      <color rgb="FFFFCCFF"/>
      <color rgb="FFFF66FF"/>
      <color rgb="FF95FFC5"/>
      <color rgb="FFCCFF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184844</xdr:colOff>
      <xdr:row>2</xdr:row>
      <xdr:rowOff>119202</xdr:rowOff>
    </xdr:from>
    <xdr:to>
      <xdr:col>11</xdr:col>
      <xdr:colOff>1327844</xdr:colOff>
      <xdr:row>4</xdr:row>
      <xdr:rowOff>56031</xdr:rowOff>
    </xdr:to>
    <xdr:pic>
      <xdr:nvPicPr>
        <xdr:cNvPr id="2" name="Imagen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2447" t="67490" r="3427" b="19450"/>
        <a:stretch>
          <a:fillRect/>
        </a:stretch>
      </xdr:blipFill>
      <xdr:spPr bwMode="auto">
        <a:xfrm>
          <a:off x="17511940" y="721518"/>
          <a:ext cx="1143000" cy="81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491795</xdr:colOff>
      <xdr:row>2</xdr:row>
      <xdr:rowOff>116030</xdr:rowOff>
    </xdr:from>
    <xdr:to>
      <xdr:col>3</xdr:col>
      <xdr:colOff>41267</xdr:colOff>
      <xdr:row>4</xdr:row>
      <xdr:rowOff>17232</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045" y="719280"/>
          <a:ext cx="2565722" cy="7902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APZ92"/>
  <sheetViews>
    <sheetView tabSelected="1" view="pageBreakPreview" topLeftCell="A77" zoomScale="60" zoomScaleNormal="68" workbookViewId="0">
      <selection activeCell="F81" sqref="F81"/>
    </sheetView>
  </sheetViews>
  <sheetFormatPr baseColWidth="10" defaultRowHeight="23.25" x14ac:dyDescent="0.35"/>
  <cols>
    <col min="1" max="1" width="3.28515625" customWidth="1"/>
    <col min="2" max="2" width="15.5703125" style="1" customWidth="1"/>
    <col min="3" max="3" width="29.7109375" customWidth="1"/>
    <col min="4" max="4" width="9.7109375" style="2" customWidth="1"/>
    <col min="5" max="5" width="23.42578125" customWidth="1"/>
    <col min="6" max="6" width="12.7109375" customWidth="1"/>
    <col min="7" max="7" width="36.140625" style="3" customWidth="1"/>
    <col min="8" max="8" width="41.7109375" style="3" hidden="1" customWidth="1"/>
    <col min="9" max="9" width="31.140625" customWidth="1"/>
    <col min="10" max="10" width="36.42578125" customWidth="1"/>
    <col min="11" max="11" width="23.28515625" customWidth="1"/>
    <col min="12" max="12" width="18.7109375" customWidth="1"/>
    <col min="13" max="13" width="18.140625" style="4" hidden="1" customWidth="1"/>
    <col min="14" max="14" width="15.42578125" style="4" hidden="1" customWidth="1"/>
    <col min="15" max="15" width="18.28515625" style="4" hidden="1" customWidth="1"/>
    <col min="16" max="18" width="11.42578125" style="4" hidden="1" customWidth="1"/>
    <col min="19" max="19" width="49.7109375" style="4" hidden="1" customWidth="1"/>
    <col min="20" max="20" width="11.42578125" style="4" hidden="1" customWidth="1"/>
    <col min="21" max="21" width="17.85546875" style="4" hidden="1" customWidth="1"/>
    <col min="22" max="22" width="17.5703125" style="4" hidden="1" customWidth="1"/>
    <col min="23" max="25" width="11.42578125" style="4" hidden="1" customWidth="1"/>
    <col min="26" max="26" width="41.85546875" style="4" hidden="1" customWidth="1"/>
    <col min="27" max="27" width="11.42578125" style="4" hidden="1" customWidth="1"/>
    <col min="28" max="28" width="19.28515625" style="4" hidden="1" customWidth="1"/>
    <col min="29" max="29" width="18.140625" style="4" hidden="1" customWidth="1"/>
    <col min="30" max="30" width="14.85546875" style="4" hidden="1" customWidth="1"/>
    <col min="31" max="31" width="11.42578125" style="4" hidden="1" customWidth="1"/>
    <col min="32" max="32" width="22.28515625" style="4" hidden="1" customWidth="1"/>
    <col min="33" max="33" width="46.140625" style="4" hidden="1" customWidth="1"/>
    <col min="34" max="34" width="11.42578125" style="4" hidden="1" customWidth="1"/>
    <col min="35" max="35" width="20.5703125" style="4" hidden="1" customWidth="1"/>
    <col min="36" max="36" width="21.28515625" style="4" hidden="1" customWidth="1"/>
    <col min="37" max="38" width="0" style="4" hidden="1" customWidth="1"/>
    <col min="39" max="39" width="14.7109375" style="4" hidden="1" customWidth="1"/>
    <col min="40" max="40" width="61.28515625" style="4" hidden="1" customWidth="1"/>
    <col min="41" max="41" width="14.42578125" style="4" hidden="1" customWidth="1"/>
    <col min="42" max="42" width="18.28515625" style="4" hidden="1" customWidth="1"/>
    <col min="43" max="43" width="20.85546875" style="4" hidden="1" customWidth="1"/>
    <col min="44" max="44" width="15.140625" style="4" hidden="1" customWidth="1"/>
    <col min="45" max="46" width="11.42578125" style="4" hidden="1" customWidth="1"/>
    <col min="47" max="47" width="49.7109375" style="4" hidden="1" customWidth="1"/>
    <col min="48" max="48" width="11.42578125" style="4" hidden="1" customWidth="1"/>
    <col min="49" max="49" width="17.85546875" style="4" hidden="1" customWidth="1"/>
    <col min="50" max="50" width="17.5703125" style="4" hidden="1" customWidth="1"/>
    <col min="51" max="53" width="11.42578125" style="4" hidden="1" customWidth="1"/>
    <col min="54" max="54" width="41.85546875" style="4" hidden="1" customWidth="1"/>
    <col min="55" max="55" width="11.42578125" style="4" hidden="1" customWidth="1"/>
    <col min="56" max="56" width="19.28515625" style="4" hidden="1" customWidth="1"/>
    <col min="57" max="57" width="18.140625" style="4" hidden="1" customWidth="1"/>
    <col min="58" max="58" width="14.85546875" style="4" hidden="1" customWidth="1"/>
    <col min="59" max="59" width="11.42578125" style="4" hidden="1" customWidth="1"/>
    <col min="60" max="60" width="13.140625" style="4" hidden="1" customWidth="1"/>
    <col min="61" max="61" width="41.85546875" style="4" hidden="1" customWidth="1"/>
    <col min="62" max="62" width="11.42578125" style="4"/>
    <col min="63" max="64" width="19.140625" style="4" customWidth="1"/>
    <col min="65" max="65" width="11.5703125" style="4" customWidth="1"/>
    <col min="66" max="66" width="10.42578125" style="4" customWidth="1"/>
    <col min="67" max="67" width="11.5703125" style="4" customWidth="1"/>
    <col min="68" max="68" width="22.85546875" style="4" customWidth="1"/>
    <col min="69" max="1118" width="11.42578125" style="4"/>
  </cols>
  <sheetData>
    <row r="2" spans="2:1118" ht="24" thickBot="1" x14ac:dyDescent="0.4"/>
    <row r="3" spans="2:1118" ht="38.25" customHeight="1" x14ac:dyDescent="0.25">
      <c r="B3" s="195"/>
      <c r="C3" s="196"/>
      <c r="D3" s="197"/>
      <c r="E3" s="204" t="s">
        <v>0</v>
      </c>
      <c r="F3" s="205"/>
      <c r="G3" s="205"/>
      <c r="H3" s="205"/>
      <c r="I3" s="205"/>
      <c r="J3" s="205"/>
      <c r="K3" s="206"/>
      <c r="L3" s="213"/>
      <c r="M3" s="216" t="s">
        <v>1</v>
      </c>
      <c r="N3" s="216"/>
      <c r="O3" s="216"/>
      <c r="P3" s="216"/>
      <c r="Q3" s="216"/>
      <c r="R3" s="216"/>
      <c r="S3" s="216"/>
      <c r="T3" s="217" t="s">
        <v>2</v>
      </c>
      <c r="U3" s="217"/>
      <c r="V3" s="217"/>
      <c r="W3" s="217"/>
      <c r="X3" s="217"/>
      <c r="Y3" s="217"/>
      <c r="Z3" s="217"/>
      <c r="AA3" s="216" t="s">
        <v>3</v>
      </c>
      <c r="AB3" s="216"/>
      <c r="AC3" s="216"/>
      <c r="AD3" s="216"/>
      <c r="AE3" s="216"/>
      <c r="AF3" s="216"/>
      <c r="AG3" s="218"/>
      <c r="AH3" s="222" t="s">
        <v>4</v>
      </c>
      <c r="AI3" s="223"/>
      <c r="AJ3" s="223"/>
      <c r="AK3" s="223"/>
      <c r="AL3" s="223"/>
      <c r="AM3" s="223"/>
      <c r="AN3" s="224"/>
      <c r="AO3" s="216" t="s">
        <v>401</v>
      </c>
      <c r="AP3" s="216"/>
      <c r="AQ3" s="216"/>
      <c r="AR3" s="216"/>
      <c r="AS3" s="216"/>
      <c r="AT3" s="216"/>
      <c r="AU3" s="216"/>
      <c r="AV3" s="217" t="s">
        <v>402</v>
      </c>
      <c r="AW3" s="217"/>
      <c r="AX3" s="217"/>
      <c r="AY3" s="217"/>
      <c r="AZ3" s="217"/>
      <c r="BA3" s="217"/>
      <c r="BB3" s="217"/>
      <c r="BC3" s="216" t="s">
        <v>403</v>
      </c>
      <c r="BD3" s="216"/>
      <c r="BE3" s="216"/>
      <c r="BF3" s="216"/>
      <c r="BG3" s="216"/>
      <c r="BH3" s="216"/>
      <c r="BI3" s="218"/>
      <c r="BJ3" s="222" t="s">
        <v>404</v>
      </c>
      <c r="BK3" s="223"/>
      <c r="BL3" s="223"/>
      <c r="BM3" s="223"/>
      <c r="BN3" s="223"/>
      <c r="BO3" s="223"/>
      <c r="BP3" s="385" t="s">
        <v>491</v>
      </c>
    </row>
    <row r="4" spans="2:1118" ht="30.75" customHeight="1" x14ac:dyDescent="0.25">
      <c r="B4" s="198"/>
      <c r="C4" s="199"/>
      <c r="D4" s="200"/>
      <c r="E4" s="207"/>
      <c r="F4" s="208"/>
      <c r="G4" s="208"/>
      <c r="H4" s="208"/>
      <c r="I4" s="208"/>
      <c r="J4" s="208"/>
      <c r="K4" s="209"/>
      <c r="L4" s="214"/>
      <c r="M4" s="225" t="s">
        <v>5</v>
      </c>
      <c r="N4" s="219" t="s">
        <v>6</v>
      </c>
      <c r="O4" s="219" t="s">
        <v>7</v>
      </c>
      <c r="P4" s="219" t="s">
        <v>8</v>
      </c>
      <c r="Q4" s="219" t="s">
        <v>9</v>
      </c>
      <c r="R4" s="219" t="s">
        <v>8</v>
      </c>
      <c r="S4" s="216" t="s">
        <v>10</v>
      </c>
      <c r="T4" s="220" t="s">
        <v>5</v>
      </c>
      <c r="U4" s="221" t="s">
        <v>6</v>
      </c>
      <c r="V4" s="221" t="s">
        <v>7</v>
      </c>
      <c r="W4" s="221" t="s">
        <v>8</v>
      </c>
      <c r="X4" s="221" t="s">
        <v>9</v>
      </c>
      <c r="Y4" s="221" t="s">
        <v>8</v>
      </c>
      <c r="Z4" s="217" t="s">
        <v>10</v>
      </c>
      <c r="AA4" s="225" t="s">
        <v>5</v>
      </c>
      <c r="AB4" s="219" t="s">
        <v>6</v>
      </c>
      <c r="AC4" s="219" t="s">
        <v>7</v>
      </c>
      <c r="AD4" s="219" t="s">
        <v>8</v>
      </c>
      <c r="AE4" s="219" t="s">
        <v>9</v>
      </c>
      <c r="AF4" s="219" t="s">
        <v>8</v>
      </c>
      <c r="AG4" s="218" t="s">
        <v>10</v>
      </c>
      <c r="AH4" s="234" t="s">
        <v>5</v>
      </c>
      <c r="AI4" s="226" t="s">
        <v>6</v>
      </c>
      <c r="AJ4" s="226" t="s">
        <v>7</v>
      </c>
      <c r="AK4" s="226" t="s">
        <v>8</v>
      </c>
      <c r="AL4" s="226" t="s">
        <v>9</v>
      </c>
      <c r="AM4" s="226" t="s">
        <v>8</v>
      </c>
      <c r="AN4" s="245" t="s">
        <v>10</v>
      </c>
      <c r="AO4" s="225" t="s">
        <v>5</v>
      </c>
      <c r="AP4" s="219" t="s">
        <v>6</v>
      </c>
      <c r="AQ4" s="219" t="s">
        <v>7</v>
      </c>
      <c r="AR4" s="219" t="s">
        <v>8</v>
      </c>
      <c r="AS4" s="219" t="s">
        <v>9</v>
      </c>
      <c r="AT4" s="219" t="s">
        <v>8</v>
      </c>
      <c r="AU4" s="216" t="s">
        <v>10</v>
      </c>
      <c r="AV4" s="220" t="s">
        <v>5</v>
      </c>
      <c r="AW4" s="221" t="s">
        <v>6</v>
      </c>
      <c r="AX4" s="221" t="s">
        <v>7</v>
      </c>
      <c r="AY4" s="221" t="s">
        <v>8</v>
      </c>
      <c r="AZ4" s="221" t="s">
        <v>9</v>
      </c>
      <c r="BA4" s="221" t="s">
        <v>8</v>
      </c>
      <c r="BB4" s="217" t="s">
        <v>10</v>
      </c>
      <c r="BC4" s="225" t="s">
        <v>5</v>
      </c>
      <c r="BD4" s="219" t="s">
        <v>6</v>
      </c>
      <c r="BE4" s="219" t="s">
        <v>7</v>
      </c>
      <c r="BF4" s="219" t="s">
        <v>8</v>
      </c>
      <c r="BG4" s="219" t="s">
        <v>9</v>
      </c>
      <c r="BH4" s="219" t="s">
        <v>8</v>
      </c>
      <c r="BI4" s="218" t="s">
        <v>10</v>
      </c>
      <c r="BJ4" s="234" t="s">
        <v>5</v>
      </c>
      <c r="BK4" s="226" t="s">
        <v>6</v>
      </c>
      <c r="BL4" s="226" t="s">
        <v>7</v>
      </c>
      <c r="BM4" s="226" t="s">
        <v>8</v>
      </c>
      <c r="BN4" s="226" t="s">
        <v>9</v>
      </c>
      <c r="BO4" s="226" t="s">
        <v>8</v>
      </c>
      <c r="BP4" s="386"/>
    </row>
    <row r="5" spans="2:1118" ht="15.75" customHeight="1" thickBot="1" x14ac:dyDescent="0.3">
      <c r="B5" s="201"/>
      <c r="C5" s="202"/>
      <c r="D5" s="203"/>
      <c r="E5" s="210"/>
      <c r="F5" s="211"/>
      <c r="G5" s="211"/>
      <c r="H5" s="211"/>
      <c r="I5" s="211"/>
      <c r="J5" s="211"/>
      <c r="K5" s="212"/>
      <c r="L5" s="215"/>
      <c r="M5" s="225"/>
      <c r="N5" s="219"/>
      <c r="O5" s="219"/>
      <c r="P5" s="219"/>
      <c r="Q5" s="219"/>
      <c r="R5" s="219"/>
      <c r="S5" s="216"/>
      <c r="T5" s="220"/>
      <c r="U5" s="221"/>
      <c r="V5" s="221"/>
      <c r="W5" s="221"/>
      <c r="X5" s="221"/>
      <c r="Y5" s="221"/>
      <c r="Z5" s="217"/>
      <c r="AA5" s="225"/>
      <c r="AB5" s="219"/>
      <c r="AC5" s="219"/>
      <c r="AD5" s="219"/>
      <c r="AE5" s="219"/>
      <c r="AF5" s="219"/>
      <c r="AG5" s="218"/>
      <c r="AH5" s="234"/>
      <c r="AI5" s="226"/>
      <c r="AJ5" s="226"/>
      <c r="AK5" s="226"/>
      <c r="AL5" s="226"/>
      <c r="AM5" s="226"/>
      <c r="AN5" s="245"/>
      <c r="AO5" s="225"/>
      <c r="AP5" s="219"/>
      <c r="AQ5" s="219"/>
      <c r="AR5" s="219"/>
      <c r="AS5" s="219"/>
      <c r="AT5" s="219"/>
      <c r="AU5" s="216"/>
      <c r="AV5" s="220"/>
      <c r="AW5" s="221"/>
      <c r="AX5" s="221"/>
      <c r="AY5" s="221"/>
      <c r="AZ5" s="221"/>
      <c r="BA5" s="221"/>
      <c r="BB5" s="217"/>
      <c r="BC5" s="225"/>
      <c r="BD5" s="219"/>
      <c r="BE5" s="219"/>
      <c r="BF5" s="219"/>
      <c r="BG5" s="219"/>
      <c r="BH5" s="219"/>
      <c r="BI5" s="218"/>
      <c r="BJ5" s="234"/>
      <c r="BK5" s="226"/>
      <c r="BL5" s="226"/>
      <c r="BM5" s="226"/>
      <c r="BN5" s="226"/>
      <c r="BO5" s="226"/>
      <c r="BP5" s="386"/>
    </row>
    <row r="6" spans="2:1118" s="6" customFormat="1" ht="44.25" customHeight="1" thickBot="1" x14ac:dyDescent="0.3">
      <c r="B6" s="228" t="s">
        <v>11</v>
      </c>
      <c r="C6" s="230" t="s">
        <v>12</v>
      </c>
      <c r="D6" s="232" t="s">
        <v>13</v>
      </c>
      <c r="E6" s="232" t="s">
        <v>14</v>
      </c>
      <c r="F6" s="232" t="s">
        <v>15</v>
      </c>
      <c r="G6" s="232" t="s">
        <v>16</v>
      </c>
      <c r="H6" s="236" t="s">
        <v>17</v>
      </c>
      <c r="I6" s="232" t="s">
        <v>18</v>
      </c>
      <c r="J6" s="238" t="s">
        <v>19</v>
      </c>
      <c r="K6" s="240" t="s">
        <v>20</v>
      </c>
      <c r="L6" s="242" t="s">
        <v>21</v>
      </c>
      <c r="M6" s="225"/>
      <c r="N6" s="219"/>
      <c r="O6" s="219"/>
      <c r="P6" s="219"/>
      <c r="Q6" s="219"/>
      <c r="R6" s="219"/>
      <c r="S6" s="216"/>
      <c r="T6" s="220"/>
      <c r="U6" s="221"/>
      <c r="V6" s="221"/>
      <c r="W6" s="221"/>
      <c r="X6" s="221"/>
      <c r="Y6" s="221"/>
      <c r="Z6" s="217"/>
      <c r="AA6" s="225"/>
      <c r="AB6" s="219"/>
      <c r="AC6" s="219"/>
      <c r="AD6" s="219"/>
      <c r="AE6" s="219"/>
      <c r="AF6" s="219"/>
      <c r="AG6" s="218"/>
      <c r="AH6" s="234"/>
      <c r="AI6" s="226"/>
      <c r="AJ6" s="226"/>
      <c r="AK6" s="226"/>
      <c r="AL6" s="226"/>
      <c r="AM6" s="226"/>
      <c r="AN6" s="245"/>
      <c r="AO6" s="225"/>
      <c r="AP6" s="219"/>
      <c r="AQ6" s="219"/>
      <c r="AR6" s="219"/>
      <c r="AS6" s="219"/>
      <c r="AT6" s="219"/>
      <c r="AU6" s="216"/>
      <c r="AV6" s="220"/>
      <c r="AW6" s="221"/>
      <c r="AX6" s="221"/>
      <c r="AY6" s="221"/>
      <c r="AZ6" s="221"/>
      <c r="BA6" s="221"/>
      <c r="BB6" s="217"/>
      <c r="BC6" s="225"/>
      <c r="BD6" s="219"/>
      <c r="BE6" s="219"/>
      <c r="BF6" s="219"/>
      <c r="BG6" s="219"/>
      <c r="BH6" s="219"/>
      <c r="BI6" s="218"/>
      <c r="BJ6" s="234"/>
      <c r="BK6" s="226"/>
      <c r="BL6" s="226"/>
      <c r="BM6" s="226"/>
      <c r="BN6" s="226"/>
      <c r="BO6" s="226"/>
      <c r="BP6" s="386"/>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5"/>
      <c r="NJ6" s="5"/>
      <c r="NK6" s="5"/>
      <c r="NL6" s="5"/>
      <c r="NM6" s="5"/>
      <c r="NN6" s="5"/>
      <c r="NO6" s="5"/>
      <c r="NP6" s="5"/>
      <c r="NQ6" s="5"/>
      <c r="NR6" s="5"/>
      <c r="NS6" s="5"/>
      <c r="NT6" s="5"/>
      <c r="NU6" s="5"/>
      <c r="NV6" s="5"/>
      <c r="NW6" s="5"/>
      <c r="NX6" s="5"/>
      <c r="NY6" s="5"/>
      <c r="NZ6" s="5"/>
      <c r="OA6" s="5"/>
      <c r="OB6" s="5"/>
      <c r="OC6" s="5"/>
      <c r="OD6" s="5"/>
      <c r="OE6" s="5"/>
      <c r="OF6" s="5"/>
      <c r="OG6" s="5"/>
      <c r="OH6" s="5"/>
      <c r="OI6" s="5"/>
      <c r="OJ6" s="5"/>
      <c r="OK6" s="5"/>
      <c r="OL6" s="5"/>
      <c r="OM6" s="5"/>
      <c r="ON6" s="5"/>
      <c r="OO6" s="5"/>
      <c r="OP6" s="5"/>
      <c r="OQ6" s="5"/>
      <c r="OR6" s="5"/>
      <c r="OS6" s="5"/>
      <c r="OT6" s="5"/>
      <c r="OU6" s="5"/>
      <c r="OV6" s="5"/>
      <c r="OW6" s="5"/>
      <c r="OX6" s="5"/>
      <c r="OY6" s="5"/>
      <c r="OZ6" s="5"/>
      <c r="PA6" s="5"/>
      <c r="PB6" s="5"/>
      <c r="PC6" s="5"/>
      <c r="PD6" s="5"/>
      <c r="PE6" s="5"/>
      <c r="PF6" s="5"/>
      <c r="PG6" s="5"/>
      <c r="PH6" s="5"/>
      <c r="PI6" s="5"/>
      <c r="PJ6" s="5"/>
      <c r="PK6" s="5"/>
      <c r="PL6" s="5"/>
      <c r="PM6" s="5"/>
      <c r="PN6" s="5"/>
      <c r="PO6" s="5"/>
      <c r="PP6" s="5"/>
      <c r="PQ6" s="5"/>
      <c r="PR6" s="5"/>
      <c r="PS6" s="5"/>
      <c r="PT6" s="5"/>
      <c r="PU6" s="5"/>
      <c r="PV6" s="5"/>
      <c r="PW6" s="5"/>
      <c r="PX6" s="5"/>
      <c r="PY6" s="5"/>
      <c r="PZ6" s="5"/>
      <c r="QA6" s="5"/>
      <c r="QB6" s="5"/>
      <c r="QC6" s="5"/>
      <c r="QD6" s="5"/>
      <c r="QE6" s="5"/>
      <c r="QF6" s="5"/>
      <c r="QG6" s="5"/>
      <c r="QH6" s="5"/>
      <c r="QI6" s="5"/>
      <c r="QJ6" s="5"/>
      <c r="QK6" s="5"/>
      <c r="QL6" s="5"/>
      <c r="QM6" s="5"/>
      <c r="QN6" s="5"/>
      <c r="QO6" s="5"/>
      <c r="QP6" s="5"/>
      <c r="QQ6" s="5"/>
      <c r="QR6" s="5"/>
      <c r="QS6" s="5"/>
      <c r="QT6" s="5"/>
      <c r="QU6" s="5"/>
      <c r="QV6" s="5"/>
      <c r="QW6" s="5"/>
      <c r="QX6" s="5"/>
      <c r="QY6" s="5"/>
      <c r="QZ6" s="5"/>
      <c r="RA6" s="5"/>
      <c r="RB6" s="5"/>
      <c r="RC6" s="5"/>
      <c r="RD6" s="5"/>
      <c r="RE6" s="5"/>
      <c r="RF6" s="5"/>
      <c r="RG6" s="5"/>
      <c r="RH6" s="5"/>
      <c r="RI6" s="5"/>
      <c r="RJ6" s="5"/>
      <c r="RK6" s="5"/>
      <c r="RL6" s="5"/>
      <c r="RM6" s="5"/>
      <c r="RN6" s="5"/>
      <c r="RO6" s="5"/>
      <c r="RP6" s="5"/>
      <c r="RQ6" s="5"/>
      <c r="RR6" s="5"/>
      <c r="RS6" s="5"/>
      <c r="RT6" s="5"/>
      <c r="RU6" s="5"/>
      <c r="RV6" s="5"/>
      <c r="RW6" s="5"/>
      <c r="RX6" s="5"/>
      <c r="RY6" s="5"/>
      <c r="RZ6" s="5"/>
      <c r="SA6" s="5"/>
      <c r="SB6" s="5"/>
      <c r="SC6" s="5"/>
      <c r="SD6" s="5"/>
      <c r="SE6" s="5"/>
      <c r="SF6" s="5"/>
      <c r="SG6" s="5"/>
      <c r="SH6" s="5"/>
      <c r="SI6" s="5"/>
      <c r="SJ6" s="5"/>
      <c r="SK6" s="5"/>
      <c r="SL6" s="5"/>
      <c r="SM6" s="5"/>
      <c r="SN6" s="5"/>
      <c r="SO6" s="5"/>
      <c r="SP6" s="5"/>
      <c r="SQ6" s="5"/>
      <c r="SR6" s="5"/>
      <c r="SS6" s="5"/>
      <c r="ST6" s="5"/>
      <c r="SU6" s="5"/>
      <c r="SV6" s="5"/>
      <c r="SW6" s="5"/>
      <c r="SX6" s="5"/>
      <c r="SY6" s="5"/>
      <c r="SZ6" s="5"/>
      <c r="TA6" s="5"/>
      <c r="TB6" s="5"/>
      <c r="TC6" s="5"/>
      <c r="TD6" s="5"/>
      <c r="TE6" s="5"/>
      <c r="TF6" s="5"/>
      <c r="TG6" s="5"/>
      <c r="TH6" s="5"/>
      <c r="TI6" s="5"/>
      <c r="TJ6" s="5"/>
      <c r="TK6" s="5"/>
      <c r="TL6" s="5"/>
      <c r="TM6" s="5"/>
      <c r="TN6" s="5"/>
      <c r="TO6" s="5"/>
      <c r="TP6" s="5"/>
      <c r="TQ6" s="5"/>
      <c r="TR6" s="5"/>
      <c r="TS6" s="5"/>
      <c r="TT6" s="5"/>
      <c r="TU6" s="5"/>
      <c r="TV6" s="5"/>
      <c r="TW6" s="5"/>
      <c r="TX6" s="5"/>
      <c r="TY6" s="5"/>
      <c r="TZ6" s="5"/>
      <c r="UA6" s="5"/>
      <c r="UB6" s="5"/>
      <c r="UC6" s="5"/>
      <c r="UD6" s="5"/>
      <c r="UE6" s="5"/>
      <c r="UF6" s="5"/>
      <c r="UG6" s="5"/>
      <c r="UH6" s="5"/>
      <c r="UI6" s="5"/>
      <c r="UJ6" s="5"/>
      <c r="UK6" s="5"/>
      <c r="UL6" s="5"/>
      <c r="UM6" s="5"/>
      <c r="UN6" s="5"/>
      <c r="UO6" s="5"/>
      <c r="UP6" s="5"/>
      <c r="UQ6" s="5"/>
      <c r="UR6" s="5"/>
      <c r="US6" s="5"/>
      <c r="UT6" s="5"/>
      <c r="UU6" s="5"/>
      <c r="UV6" s="5"/>
      <c r="UW6" s="5"/>
      <c r="UX6" s="5"/>
      <c r="UY6" s="5"/>
      <c r="UZ6" s="5"/>
      <c r="VA6" s="5"/>
      <c r="VB6" s="5"/>
      <c r="VC6" s="5"/>
      <c r="VD6" s="5"/>
      <c r="VE6" s="5"/>
      <c r="VF6" s="5"/>
      <c r="VG6" s="5"/>
      <c r="VH6" s="5"/>
      <c r="VI6" s="5"/>
      <c r="VJ6" s="5"/>
      <c r="VK6" s="5"/>
      <c r="VL6" s="5"/>
      <c r="VM6" s="5"/>
      <c r="VN6" s="5"/>
      <c r="VO6" s="5"/>
      <c r="VP6" s="5"/>
      <c r="VQ6" s="5"/>
      <c r="VR6" s="5"/>
      <c r="VS6" s="5"/>
      <c r="VT6" s="5"/>
      <c r="VU6" s="5"/>
      <c r="VV6" s="5"/>
      <c r="VW6" s="5"/>
      <c r="VX6" s="5"/>
      <c r="VY6" s="5"/>
      <c r="VZ6" s="5"/>
      <c r="WA6" s="5"/>
      <c r="WB6" s="5"/>
      <c r="WC6" s="5"/>
      <c r="WD6" s="5"/>
      <c r="WE6" s="5"/>
      <c r="WF6" s="5"/>
      <c r="WG6" s="5"/>
      <c r="WH6" s="5"/>
      <c r="WI6" s="5"/>
      <c r="WJ6" s="5"/>
      <c r="WK6" s="5"/>
      <c r="WL6" s="5"/>
      <c r="WM6" s="5"/>
      <c r="WN6" s="5"/>
      <c r="WO6" s="5"/>
      <c r="WP6" s="5"/>
      <c r="WQ6" s="5"/>
      <c r="WR6" s="5"/>
      <c r="WS6" s="5"/>
      <c r="WT6" s="5"/>
      <c r="WU6" s="5"/>
      <c r="WV6" s="5"/>
      <c r="WW6" s="5"/>
      <c r="WX6" s="5"/>
      <c r="WY6" s="5"/>
      <c r="WZ6" s="5"/>
      <c r="XA6" s="5"/>
      <c r="XB6" s="5"/>
      <c r="XC6" s="5"/>
      <c r="XD6" s="5"/>
      <c r="XE6" s="5"/>
      <c r="XF6" s="5"/>
      <c r="XG6" s="5"/>
      <c r="XH6" s="5"/>
      <c r="XI6" s="5"/>
      <c r="XJ6" s="5"/>
      <c r="XK6" s="5"/>
      <c r="XL6" s="5"/>
      <c r="XM6" s="5"/>
      <c r="XN6" s="5"/>
      <c r="XO6" s="5"/>
      <c r="XP6" s="5"/>
      <c r="XQ6" s="5"/>
      <c r="XR6" s="5"/>
      <c r="XS6" s="5"/>
      <c r="XT6" s="5"/>
      <c r="XU6" s="5"/>
      <c r="XV6" s="5"/>
      <c r="XW6" s="5"/>
      <c r="XX6" s="5"/>
      <c r="XY6" s="5"/>
      <c r="XZ6" s="5"/>
      <c r="YA6" s="5"/>
      <c r="YB6" s="5"/>
      <c r="YC6" s="5"/>
      <c r="YD6" s="5"/>
      <c r="YE6" s="5"/>
      <c r="YF6" s="5"/>
      <c r="YG6" s="5"/>
      <c r="YH6" s="5"/>
      <c r="YI6" s="5"/>
      <c r="YJ6" s="5"/>
      <c r="YK6" s="5"/>
      <c r="YL6" s="5"/>
      <c r="YM6" s="5"/>
      <c r="YN6" s="5"/>
      <c r="YO6" s="5"/>
      <c r="YP6" s="5"/>
      <c r="YQ6" s="5"/>
      <c r="YR6" s="5"/>
      <c r="YS6" s="5"/>
      <c r="YT6" s="5"/>
      <c r="YU6" s="5"/>
      <c r="YV6" s="5"/>
      <c r="YW6" s="5"/>
      <c r="YX6" s="5"/>
      <c r="YY6" s="5"/>
      <c r="YZ6" s="5"/>
      <c r="ZA6" s="5"/>
      <c r="ZB6" s="5"/>
      <c r="ZC6" s="5"/>
      <c r="ZD6" s="5"/>
      <c r="ZE6" s="5"/>
      <c r="ZF6" s="5"/>
      <c r="ZG6" s="5"/>
      <c r="ZH6" s="5"/>
      <c r="ZI6" s="5"/>
      <c r="ZJ6" s="5"/>
      <c r="ZK6" s="5"/>
      <c r="ZL6" s="5"/>
      <c r="ZM6" s="5"/>
      <c r="ZN6" s="5"/>
      <c r="ZO6" s="5"/>
      <c r="ZP6" s="5"/>
      <c r="ZQ6" s="5"/>
      <c r="ZR6" s="5"/>
      <c r="ZS6" s="5"/>
      <c r="ZT6" s="5"/>
      <c r="ZU6" s="5"/>
      <c r="ZV6" s="5"/>
      <c r="ZW6" s="5"/>
      <c r="ZX6" s="5"/>
      <c r="ZY6" s="5"/>
      <c r="ZZ6" s="5"/>
      <c r="AAA6" s="5"/>
      <c r="AAB6" s="5"/>
      <c r="AAC6" s="5"/>
      <c r="AAD6" s="5"/>
      <c r="AAE6" s="5"/>
      <c r="AAF6" s="5"/>
      <c r="AAG6" s="5"/>
      <c r="AAH6" s="5"/>
      <c r="AAI6" s="5"/>
      <c r="AAJ6" s="5"/>
      <c r="AAK6" s="5"/>
      <c r="AAL6" s="5"/>
      <c r="AAM6" s="5"/>
      <c r="AAN6" s="5"/>
      <c r="AAO6" s="5"/>
      <c r="AAP6" s="5"/>
      <c r="AAQ6" s="5"/>
      <c r="AAR6" s="5"/>
      <c r="AAS6" s="5"/>
      <c r="AAT6" s="5"/>
      <c r="AAU6" s="5"/>
      <c r="AAV6" s="5"/>
      <c r="AAW6" s="5"/>
      <c r="AAX6" s="5"/>
      <c r="AAY6" s="5"/>
      <c r="AAZ6" s="5"/>
      <c r="ABA6" s="5"/>
      <c r="ABB6" s="5"/>
      <c r="ABC6" s="5"/>
      <c r="ABD6" s="5"/>
      <c r="ABE6" s="5"/>
      <c r="ABF6" s="5"/>
      <c r="ABG6" s="5"/>
      <c r="ABH6" s="5"/>
      <c r="ABI6" s="5"/>
      <c r="ABJ6" s="5"/>
      <c r="ABK6" s="5"/>
      <c r="ABL6" s="5"/>
      <c r="ABM6" s="5"/>
      <c r="ABN6" s="5"/>
      <c r="ABO6" s="5"/>
      <c r="ABP6" s="5"/>
      <c r="ABQ6" s="5"/>
      <c r="ABR6" s="5"/>
      <c r="ABS6" s="5"/>
      <c r="ABT6" s="5"/>
      <c r="ABU6" s="5"/>
      <c r="ABV6" s="5"/>
      <c r="ABW6" s="5"/>
      <c r="ABX6" s="5"/>
      <c r="ABY6" s="5"/>
      <c r="ABZ6" s="5"/>
      <c r="ACA6" s="5"/>
      <c r="ACB6" s="5"/>
      <c r="ACC6" s="5"/>
      <c r="ACD6" s="5"/>
      <c r="ACE6" s="5"/>
      <c r="ACF6" s="5"/>
      <c r="ACG6" s="5"/>
      <c r="ACH6" s="5"/>
      <c r="ACI6" s="5"/>
      <c r="ACJ6" s="5"/>
      <c r="ACK6" s="5"/>
      <c r="ACL6" s="5"/>
      <c r="ACM6" s="5"/>
      <c r="ACN6" s="5"/>
      <c r="ACO6" s="5"/>
      <c r="ACP6" s="5"/>
      <c r="ACQ6" s="5"/>
      <c r="ACR6" s="5"/>
      <c r="ACS6" s="5"/>
      <c r="ACT6" s="5"/>
      <c r="ACU6" s="5"/>
      <c r="ACV6" s="5"/>
      <c r="ACW6" s="5"/>
      <c r="ACX6" s="5"/>
      <c r="ACY6" s="5"/>
      <c r="ACZ6" s="5"/>
      <c r="ADA6" s="5"/>
      <c r="ADB6" s="5"/>
      <c r="ADC6" s="5"/>
      <c r="ADD6" s="5"/>
      <c r="ADE6" s="5"/>
      <c r="ADF6" s="5"/>
      <c r="ADG6" s="5"/>
      <c r="ADH6" s="5"/>
      <c r="ADI6" s="5"/>
      <c r="ADJ6" s="5"/>
      <c r="ADK6" s="5"/>
      <c r="ADL6" s="5"/>
      <c r="ADM6" s="5"/>
      <c r="ADN6" s="5"/>
      <c r="ADO6" s="5"/>
      <c r="ADP6" s="5"/>
      <c r="ADQ6" s="5"/>
      <c r="ADR6" s="5"/>
      <c r="ADS6" s="5"/>
      <c r="ADT6" s="5"/>
      <c r="ADU6" s="5"/>
      <c r="ADV6" s="5"/>
      <c r="ADW6" s="5"/>
      <c r="ADX6" s="5"/>
      <c r="ADY6" s="5"/>
      <c r="ADZ6" s="5"/>
      <c r="AEA6" s="5"/>
      <c r="AEB6" s="5"/>
      <c r="AEC6" s="5"/>
      <c r="AED6" s="5"/>
      <c r="AEE6" s="5"/>
      <c r="AEF6" s="5"/>
      <c r="AEG6" s="5"/>
      <c r="AEH6" s="5"/>
      <c r="AEI6" s="5"/>
      <c r="AEJ6" s="5"/>
      <c r="AEK6" s="5"/>
      <c r="AEL6" s="5"/>
      <c r="AEM6" s="5"/>
      <c r="AEN6" s="5"/>
      <c r="AEO6" s="5"/>
      <c r="AEP6" s="5"/>
      <c r="AEQ6" s="5"/>
      <c r="AER6" s="5"/>
      <c r="AES6" s="5"/>
      <c r="AET6" s="5"/>
      <c r="AEU6" s="5"/>
      <c r="AEV6" s="5"/>
      <c r="AEW6" s="5"/>
      <c r="AEX6" s="5"/>
      <c r="AEY6" s="5"/>
      <c r="AEZ6" s="5"/>
      <c r="AFA6" s="5"/>
      <c r="AFB6" s="5"/>
      <c r="AFC6" s="5"/>
      <c r="AFD6" s="5"/>
      <c r="AFE6" s="5"/>
      <c r="AFF6" s="5"/>
      <c r="AFG6" s="5"/>
      <c r="AFH6" s="5"/>
      <c r="AFI6" s="5"/>
      <c r="AFJ6" s="5"/>
      <c r="AFK6" s="5"/>
      <c r="AFL6" s="5"/>
      <c r="AFM6" s="5"/>
      <c r="AFN6" s="5"/>
      <c r="AFO6" s="5"/>
      <c r="AFP6" s="5"/>
      <c r="AFQ6" s="5"/>
      <c r="AFR6" s="5"/>
      <c r="AFS6" s="5"/>
      <c r="AFT6" s="5"/>
      <c r="AFU6" s="5"/>
      <c r="AFV6" s="5"/>
      <c r="AFW6" s="5"/>
      <c r="AFX6" s="5"/>
      <c r="AFY6" s="5"/>
      <c r="AFZ6" s="5"/>
      <c r="AGA6" s="5"/>
      <c r="AGB6" s="5"/>
      <c r="AGC6" s="5"/>
      <c r="AGD6" s="5"/>
      <c r="AGE6" s="5"/>
      <c r="AGF6" s="5"/>
      <c r="AGG6" s="5"/>
      <c r="AGH6" s="5"/>
      <c r="AGI6" s="5"/>
      <c r="AGJ6" s="5"/>
      <c r="AGK6" s="5"/>
      <c r="AGL6" s="5"/>
      <c r="AGM6" s="5"/>
      <c r="AGN6" s="5"/>
      <c r="AGO6" s="5"/>
      <c r="AGP6" s="5"/>
      <c r="AGQ6" s="5"/>
      <c r="AGR6" s="5"/>
      <c r="AGS6" s="5"/>
      <c r="AGT6" s="5"/>
      <c r="AGU6" s="5"/>
      <c r="AGV6" s="5"/>
      <c r="AGW6" s="5"/>
      <c r="AGX6" s="5"/>
      <c r="AGY6" s="5"/>
      <c r="AGZ6" s="5"/>
      <c r="AHA6" s="5"/>
      <c r="AHB6" s="5"/>
      <c r="AHC6" s="5"/>
      <c r="AHD6" s="5"/>
      <c r="AHE6" s="5"/>
      <c r="AHF6" s="5"/>
      <c r="AHG6" s="5"/>
      <c r="AHH6" s="5"/>
      <c r="AHI6" s="5"/>
      <c r="AHJ6" s="5"/>
      <c r="AHK6" s="5"/>
      <c r="AHL6" s="5"/>
      <c r="AHM6" s="5"/>
      <c r="AHN6" s="5"/>
      <c r="AHO6" s="5"/>
      <c r="AHP6" s="5"/>
      <c r="AHQ6" s="5"/>
      <c r="AHR6" s="5"/>
      <c r="AHS6" s="5"/>
      <c r="AHT6" s="5"/>
      <c r="AHU6" s="5"/>
      <c r="AHV6" s="5"/>
      <c r="AHW6" s="5"/>
      <c r="AHX6" s="5"/>
      <c r="AHY6" s="5"/>
      <c r="AHZ6" s="5"/>
      <c r="AIA6" s="5"/>
      <c r="AIB6" s="5"/>
      <c r="AIC6" s="5"/>
      <c r="AID6" s="5"/>
      <c r="AIE6" s="5"/>
      <c r="AIF6" s="5"/>
      <c r="AIG6" s="5"/>
      <c r="AIH6" s="5"/>
      <c r="AII6" s="5"/>
      <c r="AIJ6" s="5"/>
      <c r="AIK6" s="5"/>
      <c r="AIL6" s="5"/>
      <c r="AIM6" s="5"/>
      <c r="AIN6" s="5"/>
      <c r="AIO6" s="5"/>
      <c r="AIP6" s="5"/>
      <c r="AIQ6" s="5"/>
      <c r="AIR6" s="5"/>
      <c r="AIS6" s="5"/>
      <c r="AIT6" s="5"/>
      <c r="AIU6" s="5"/>
      <c r="AIV6" s="5"/>
      <c r="AIW6" s="5"/>
      <c r="AIX6" s="5"/>
      <c r="AIY6" s="5"/>
      <c r="AIZ6" s="5"/>
      <c r="AJA6" s="5"/>
      <c r="AJB6" s="5"/>
      <c r="AJC6" s="5"/>
      <c r="AJD6" s="5"/>
      <c r="AJE6" s="5"/>
      <c r="AJF6" s="5"/>
      <c r="AJG6" s="5"/>
      <c r="AJH6" s="5"/>
      <c r="AJI6" s="5"/>
      <c r="AJJ6" s="5"/>
      <c r="AJK6" s="5"/>
      <c r="AJL6" s="5"/>
      <c r="AJM6" s="5"/>
      <c r="AJN6" s="5"/>
      <c r="AJO6" s="5"/>
      <c r="AJP6" s="5"/>
      <c r="AJQ6" s="5"/>
      <c r="AJR6" s="5"/>
      <c r="AJS6" s="5"/>
      <c r="AJT6" s="5"/>
      <c r="AJU6" s="5"/>
      <c r="AJV6" s="5"/>
      <c r="AJW6" s="5"/>
      <c r="AJX6" s="5"/>
      <c r="AJY6" s="5"/>
      <c r="AJZ6" s="5"/>
      <c r="AKA6" s="5"/>
      <c r="AKB6" s="5"/>
      <c r="AKC6" s="5"/>
      <c r="AKD6" s="5"/>
      <c r="AKE6" s="5"/>
      <c r="AKF6" s="5"/>
      <c r="AKG6" s="5"/>
      <c r="AKH6" s="5"/>
      <c r="AKI6" s="5"/>
      <c r="AKJ6" s="5"/>
      <c r="AKK6" s="5"/>
      <c r="AKL6" s="5"/>
      <c r="AKM6" s="5"/>
      <c r="AKN6" s="5"/>
      <c r="AKO6" s="5"/>
      <c r="AKP6" s="5"/>
      <c r="AKQ6" s="5"/>
      <c r="AKR6" s="5"/>
      <c r="AKS6" s="5"/>
      <c r="AKT6" s="5"/>
      <c r="AKU6" s="5"/>
      <c r="AKV6" s="5"/>
      <c r="AKW6" s="5"/>
      <c r="AKX6" s="5"/>
      <c r="AKY6" s="5"/>
      <c r="AKZ6" s="5"/>
      <c r="ALA6" s="5"/>
      <c r="ALB6" s="5"/>
      <c r="ALC6" s="5"/>
      <c r="ALD6" s="5"/>
      <c r="ALE6" s="5"/>
      <c r="ALF6" s="5"/>
      <c r="ALG6" s="5"/>
      <c r="ALH6" s="5"/>
      <c r="ALI6" s="5"/>
      <c r="ALJ6" s="5"/>
      <c r="ALK6" s="5"/>
      <c r="ALL6" s="5"/>
      <c r="ALM6" s="5"/>
      <c r="ALN6" s="5"/>
      <c r="ALO6" s="5"/>
      <c r="ALP6" s="5"/>
      <c r="ALQ6" s="5"/>
      <c r="ALR6" s="5"/>
      <c r="ALS6" s="5"/>
      <c r="ALT6" s="5"/>
      <c r="ALU6" s="5"/>
      <c r="ALV6" s="5"/>
      <c r="ALW6" s="5"/>
      <c r="ALX6" s="5"/>
      <c r="ALY6" s="5"/>
      <c r="ALZ6" s="5"/>
      <c r="AMA6" s="5"/>
      <c r="AMB6" s="5"/>
      <c r="AMC6" s="5"/>
      <c r="AMD6" s="5"/>
      <c r="AME6" s="5"/>
      <c r="AMF6" s="5"/>
      <c r="AMG6" s="5"/>
      <c r="AMH6" s="5"/>
      <c r="AMI6" s="5"/>
      <c r="AMJ6" s="5"/>
      <c r="AMK6" s="5"/>
      <c r="AML6" s="5"/>
      <c r="AMM6" s="5"/>
      <c r="AMN6" s="5"/>
      <c r="AMO6" s="5"/>
      <c r="AMP6" s="5"/>
      <c r="AMQ6" s="5"/>
      <c r="AMR6" s="5"/>
      <c r="AMS6" s="5"/>
      <c r="AMT6" s="5"/>
      <c r="AMU6" s="5"/>
      <c r="AMV6" s="5"/>
      <c r="AMW6" s="5"/>
      <c r="AMX6" s="5"/>
      <c r="AMY6" s="5"/>
      <c r="AMZ6" s="5"/>
      <c r="ANA6" s="5"/>
      <c r="ANB6" s="5"/>
      <c r="ANC6" s="5"/>
      <c r="AND6" s="5"/>
      <c r="ANE6" s="5"/>
      <c r="ANF6" s="5"/>
      <c r="ANG6" s="5"/>
      <c r="ANH6" s="5"/>
      <c r="ANI6" s="5"/>
      <c r="ANJ6" s="5"/>
      <c r="ANK6" s="5"/>
      <c r="ANL6" s="5"/>
      <c r="ANM6" s="5"/>
      <c r="ANN6" s="5"/>
      <c r="ANO6" s="5"/>
      <c r="ANP6" s="5"/>
      <c r="ANQ6" s="5"/>
      <c r="ANR6" s="5"/>
      <c r="ANS6" s="5"/>
      <c r="ANT6" s="5"/>
      <c r="ANU6" s="5"/>
      <c r="ANV6" s="5"/>
      <c r="ANW6" s="5"/>
      <c r="ANX6" s="5"/>
      <c r="ANY6" s="5"/>
      <c r="ANZ6" s="5"/>
      <c r="AOA6" s="5"/>
      <c r="AOB6" s="5"/>
      <c r="AOC6" s="5"/>
      <c r="AOD6" s="5"/>
      <c r="AOE6" s="5"/>
      <c r="AOF6" s="5"/>
      <c r="AOG6" s="5"/>
      <c r="AOH6" s="5"/>
      <c r="AOI6" s="5"/>
      <c r="AOJ6" s="5"/>
      <c r="AOK6" s="5"/>
      <c r="AOL6" s="5"/>
      <c r="AOM6" s="5"/>
      <c r="AON6" s="5"/>
      <c r="AOO6" s="5"/>
      <c r="AOP6" s="5"/>
      <c r="AOQ6" s="5"/>
      <c r="AOR6" s="5"/>
      <c r="AOS6" s="5"/>
      <c r="AOT6" s="5"/>
      <c r="AOU6" s="5"/>
      <c r="AOV6" s="5"/>
      <c r="AOW6" s="5"/>
      <c r="AOX6" s="5"/>
      <c r="AOY6" s="5"/>
      <c r="AOZ6" s="5"/>
      <c r="APA6" s="5"/>
      <c r="APB6" s="5"/>
      <c r="APC6" s="5"/>
      <c r="APD6" s="5"/>
      <c r="APE6" s="5"/>
      <c r="APF6" s="5"/>
      <c r="APG6" s="5"/>
      <c r="APH6" s="5"/>
      <c r="API6" s="5"/>
      <c r="APJ6" s="5"/>
      <c r="APK6" s="5"/>
      <c r="APL6" s="5"/>
      <c r="APM6" s="5"/>
      <c r="APN6" s="5"/>
      <c r="APO6" s="5"/>
      <c r="APP6" s="5"/>
      <c r="APQ6" s="5"/>
      <c r="APR6" s="5"/>
      <c r="APS6" s="5"/>
      <c r="APT6" s="5"/>
      <c r="APU6" s="5"/>
      <c r="APV6" s="5"/>
      <c r="APW6" s="5"/>
      <c r="APX6" s="5"/>
      <c r="APY6" s="5"/>
      <c r="APZ6" s="5"/>
    </row>
    <row r="7" spans="2:1118" s="6" customFormat="1" ht="18.75" hidden="1" customHeight="1" thickBot="1" x14ac:dyDescent="0.3">
      <c r="B7" s="229"/>
      <c r="C7" s="231"/>
      <c r="D7" s="233"/>
      <c r="E7" s="233"/>
      <c r="F7" s="233"/>
      <c r="G7" s="233"/>
      <c r="H7" s="237"/>
      <c r="I7" s="233"/>
      <c r="J7" s="239"/>
      <c r="K7" s="241"/>
      <c r="L7" s="243"/>
      <c r="M7" s="225"/>
      <c r="N7" s="219"/>
      <c r="O7" s="219"/>
      <c r="P7" s="219"/>
      <c r="Q7" s="219"/>
      <c r="R7" s="219"/>
      <c r="S7" s="216"/>
      <c r="T7" s="220"/>
      <c r="U7" s="221"/>
      <c r="V7" s="221"/>
      <c r="W7" s="221"/>
      <c r="X7" s="221"/>
      <c r="Y7" s="221"/>
      <c r="Z7" s="217"/>
      <c r="AA7" s="225"/>
      <c r="AB7" s="219"/>
      <c r="AC7" s="219"/>
      <c r="AD7" s="219"/>
      <c r="AE7" s="219"/>
      <c r="AF7" s="219"/>
      <c r="AG7" s="218"/>
      <c r="AH7" s="244"/>
      <c r="AI7" s="227"/>
      <c r="AJ7" s="227"/>
      <c r="AK7" s="227"/>
      <c r="AL7" s="227"/>
      <c r="AM7" s="227"/>
      <c r="AN7" s="246"/>
      <c r="AO7" s="225"/>
      <c r="AP7" s="219"/>
      <c r="AQ7" s="219"/>
      <c r="AR7" s="219"/>
      <c r="AS7" s="219"/>
      <c r="AT7" s="219"/>
      <c r="AU7" s="216"/>
      <c r="AV7" s="220"/>
      <c r="AW7" s="221"/>
      <c r="AX7" s="221"/>
      <c r="AY7" s="221"/>
      <c r="AZ7" s="221"/>
      <c r="BA7" s="221"/>
      <c r="BB7" s="217"/>
      <c r="BC7" s="225"/>
      <c r="BD7" s="219"/>
      <c r="BE7" s="219"/>
      <c r="BF7" s="219"/>
      <c r="BG7" s="219"/>
      <c r="BH7" s="219"/>
      <c r="BI7" s="218"/>
      <c r="BJ7" s="235"/>
      <c r="BK7" s="227"/>
      <c r="BL7" s="227"/>
      <c r="BM7" s="227"/>
      <c r="BN7" s="227"/>
      <c r="BO7" s="227"/>
      <c r="BP7" s="386"/>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c r="SK7" s="5"/>
      <c r="SL7" s="5"/>
      <c r="SM7" s="5"/>
      <c r="SN7" s="5"/>
      <c r="SO7" s="5"/>
      <c r="SP7" s="5"/>
      <c r="SQ7" s="5"/>
      <c r="SR7" s="5"/>
      <c r="SS7" s="5"/>
      <c r="ST7" s="5"/>
      <c r="SU7" s="5"/>
      <c r="SV7" s="5"/>
      <c r="SW7" s="5"/>
      <c r="SX7" s="5"/>
      <c r="SY7" s="5"/>
      <c r="SZ7" s="5"/>
      <c r="TA7" s="5"/>
      <c r="TB7" s="5"/>
      <c r="TC7" s="5"/>
      <c r="TD7" s="5"/>
      <c r="TE7" s="5"/>
      <c r="TF7" s="5"/>
      <c r="TG7" s="5"/>
      <c r="TH7" s="5"/>
      <c r="TI7" s="5"/>
      <c r="TJ7" s="5"/>
      <c r="TK7" s="5"/>
      <c r="TL7" s="5"/>
      <c r="TM7" s="5"/>
      <c r="TN7" s="5"/>
      <c r="TO7" s="5"/>
      <c r="TP7" s="5"/>
      <c r="TQ7" s="5"/>
      <c r="TR7" s="5"/>
      <c r="TS7" s="5"/>
      <c r="TT7" s="5"/>
      <c r="TU7" s="5"/>
      <c r="TV7" s="5"/>
      <c r="TW7" s="5"/>
      <c r="TX7" s="5"/>
      <c r="TY7" s="5"/>
      <c r="TZ7" s="5"/>
      <c r="UA7" s="5"/>
      <c r="UB7" s="5"/>
      <c r="UC7" s="5"/>
      <c r="UD7" s="5"/>
      <c r="UE7" s="5"/>
      <c r="UF7" s="5"/>
      <c r="UG7" s="5"/>
      <c r="UH7" s="5"/>
      <c r="UI7" s="5"/>
      <c r="UJ7" s="5"/>
      <c r="UK7" s="5"/>
      <c r="UL7" s="5"/>
      <c r="UM7" s="5"/>
      <c r="UN7" s="5"/>
      <c r="UO7" s="5"/>
      <c r="UP7" s="5"/>
      <c r="UQ7" s="5"/>
      <c r="UR7" s="5"/>
      <c r="US7" s="5"/>
      <c r="UT7" s="5"/>
      <c r="UU7" s="5"/>
      <c r="UV7" s="5"/>
      <c r="UW7" s="5"/>
      <c r="UX7" s="5"/>
      <c r="UY7" s="5"/>
      <c r="UZ7" s="5"/>
      <c r="VA7" s="5"/>
      <c r="VB7" s="5"/>
      <c r="VC7" s="5"/>
      <c r="VD7" s="5"/>
      <c r="VE7" s="5"/>
      <c r="VF7" s="5"/>
      <c r="VG7" s="5"/>
      <c r="VH7" s="5"/>
      <c r="VI7" s="5"/>
      <c r="VJ7" s="5"/>
      <c r="VK7" s="5"/>
      <c r="VL7" s="5"/>
      <c r="VM7" s="5"/>
      <c r="VN7" s="5"/>
      <c r="VO7" s="5"/>
      <c r="VP7" s="5"/>
      <c r="VQ7" s="5"/>
      <c r="VR7" s="5"/>
      <c r="VS7" s="5"/>
      <c r="VT7" s="5"/>
      <c r="VU7" s="5"/>
      <c r="VV7" s="5"/>
      <c r="VW7" s="5"/>
      <c r="VX7" s="5"/>
      <c r="VY7" s="5"/>
      <c r="VZ7" s="5"/>
      <c r="WA7" s="5"/>
      <c r="WB7" s="5"/>
      <c r="WC7" s="5"/>
      <c r="WD7" s="5"/>
      <c r="WE7" s="5"/>
      <c r="WF7" s="5"/>
      <c r="WG7" s="5"/>
      <c r="WH7" s="5"/>
      <c r="WI7" s="5"/>
      <c r="WJ7" s="5"/>
      <c r="WK7" s="5"/>
      <c r="WL7" s="5"/>
      <c r="WM7" s="5"/>
      <c r="WN7" s="5"/>
      <c r="WO7" s="5"/>
      <c r="WP7" s="5"/>
      <c r="WQ7" s="5"/>
      <c r="WR7" s="5"/>
      <c r="WS7" s="5"/>
      <c r="WT7" s="5"/>
      <c r="WU7" s="5"/>
      <c r="WV7" s="5"/>
      <c r="WW7" s="5"/>
      <c r="WX7" s="5"/>
      <c r="WY7" s="5"/>
      <c r="WZ7" s="5"/>
      <c r="XA7" s="5"/>
      <c r="XB7" s="5"/>
      <c r="XC7" s="5"/>
      <c r="XD7" s="5"/>
      <c r="XE7" s="5"/>
      <c r="XF7" s="5"/>
      <c r="XG7" s="5"/>
      <c r="XH7" s="5"/>
      <c r="XI7" s="5"/>
      <c r="XJ7" s="5"/>
      <c r="XK7" s="5"/>
      <c r="XL7" s="5"/>
      <c r="XM7" s="5"/>
      <c r="XN7" s="5"/>
      <c r="XO7" s="5"/>
      <c r="XP7" s="5"/>
      <c r="XQ7" s="5"/>
      <c r="XR7" s="5"/>
      <c r="XS7" s="5"/>
      <c r="XT7" s="5"/>
      <c r="XU7" s="5"/>
      <c r="XV7" s="5"/>
      <c r="XW7" s="5"/>
      <c r="XX7" s="5"/>
      <c r="XY7" s="5"/>
      <c r="XZ7" s="5"/>
      <c r="YA7" s="5"/>
      <c r="YB7" s="5"/>
      <c r="YC7" s="5"/>
      <c r="YD7" s="5"/>
      <c r="YE7" s="5"/>
      <c r="YF7" s="5"/>
      <c r="YG7" s="5"/>
      <c r="YH7" s="5"/>
      <c r="YI7" s="5"/>
      <c r="YJ7" s="5"/>
      <c r="YK7" s="5"/>
      <c r="YL7" s="5"/>
      <c r="YM7" s="5"/>
      <c r="YN7" s="5"/>
      <c r="YO7" s="5"/>
      <c r="YP7" s="5"/>
      <c r="YQ7" s="5"/>
      <c r="YR7" s="5"/>
      <c r="YS7" s="5"/>
      <c r="YT7" s="5"/>
      <c r="YU7" s="5"/>
      <c r="YV7" s="5"/>
      <c r="YW7" s="5"/>
      <c r="YX7" s="5"/>
      <c r="YY7" s="5"/>
      <c r="YZ7" s="5"/>
      <c r="ZA7" s="5"/>
      <c r="ZB7" s="5"/>
      <c r="ZC7" s="5"/>
      <c r="ZD7" s="5"/>
      <c r="ZE7" s="5"/>
      <c r="ZF7" s="5"/>
      <c r="ZG7" s="5"/>
      <c r="ZH7" s="5"/>
      <c r="ZI7" s="5"/>
      <c r="ZJ7" s="5"/>
      <c r="ZK7" s="5"/>
      <c r="ZL7" s="5"/>
      <c r="ZM7" s="5"/>
      <c r="ZN7" s="5"/>
      <c r="ZO7" s="5"/>
      <c r="ZP7" s="5"/>
      <c r="ZQ7" s="5"/>
      <c r="ZR7" s="5"/>
      <c r="ZS7" s="5"/>
      <c r="ZT7" s="5"/>
      <c r="ZU7" s="5"/>
      <c r="ZV7" s="5"/>
      <c r="ZW7" s="5"/>
      <c r="ZX7" s="5"/>
      <c r="ZY7" s="5"/>
      <c r="ZZ7" s="5"/>
      <c r="AAA7" s="5"/>
      <c r="AAB7" s="5"/>
      <c r="AAC7" s="5"/>
      <c r="AAD7" s="5"/>
      <c r="AAE7" s="5"/>
      <c r="AAF7" s="5"/>
      <c r="AAG7" s="5"/>
      <c r="AAH7" s="5"/>
      <c r="AAI7" s="5"/>
      <c r="AAJ7" s="5"/>
      <c r="AAK7" s="5"/>
      <c r="AAL7" s="5"/>
      <c r="AAM7" s="5"/>
      <c r="AAN7" s="5"/>
      <c r="AAO7" s="5"/>
      <c r="AAP7" s="5"/>
      <c r="AAQ7" s="5"/>
      <c r="AAR7" s="5"/>
      <c r="AAS7" s="5"/>
      <c r="AAT7" s="5"/>
      <c r="AAU7" s="5"/>
      <c r="AAV7" s="5"/>
      <c r="AAW7" s="5"/>
      <c r="AAX7" s="5"/>
      <c r="AAY7" s="5"/>
      <c r="AAZ7" s="5"/>
      <c r="ABA7" s="5"/>
      <c r="ABB7" s="5"/>
      <c r="ABC7" s="5"/>
      <c r="ABD7" s="5"/>
      <c r="ABE7" s="5"/>
      <c r="ABF7" s="5"/>
      <c r="ABG7" s="5"/>
      <c r="ABH7" s="5"/>
      <c r="ABI7" s="5"/>
      <c r="ABJ7" s="5"/>
      <c r="ABK7" s="5"/>
      <c r="ABL7" s="5"/>
      <c r="ABM7" s="5"/>
      <c r="ABN7" s="5"/>
      <c r="ABO7" s="5"/>
      <c r="ABP7" s="5"/>
      <c r="ABQ7" s="5"/>
      <c r="ABR7" s="5"/>
      <c r="ABS7" s="5"/>
      <c r="ABT7" s="5"/>
      <c r="ABU7" s="5"/>
      <c r="ABV7" s="5"/>
      <c r="ABW7" s="5"/>
      <c r="ABX7" s="5"/>
      <c r="ABY7" s="5"/>
      <c r="ABZ7" s="5"/>
      <c r="ACA7" s="5"/>
      <c r="ACB7" s="5"/>
      <c r="ACC7" s="5"/>
      <c r="ACD7" s="5"/>
      <c r="ACE7" s="5"/>
      <c r="ACF7" s="5"/>
      <c r="ACG7" s="5"/>
      <c r="ACH7" s="5"/>
      <c r="ACI7" s="5"/>
      <c r="ACJ7" s="5"/>
      <c r="ACK7" s="5"/>
      <c r="ACL7" s="5"/>
      <c r="ACM7" s="5"/>
      <c r="ACN7" s="5"/>
      <c r="ACO7" s="5"/>
      <c r="ACP7" s="5"/>
      <c r="ACQ7" s="5"/>
      <c r="ACR7" s="5"/>
      <c r="ACS7" s="5"/>
      <c r="ACT7" s="5"/>
      <c r="ACU7" s="5"/>
      <c r="ACV7" s="5"/>
      <c r="ACW7" s="5"/>
      <c r="ACX7" s="5"/>
      <c r="ACY7" s="5"/>
      <c r="ACZ7" s="5"/>
      <c r="ADA7" s="5"/>
      <c r="ADB7" s="5"/>
      <c r="ADC7" s="5"/>
      <c r="ADD7" s="5"/>
      <c r="ADE7" s="5"/>
      <c r="ADF7" s="5"/>
      <c r="ADG7" s="5"/>
      <c r="ADH7" s="5"/>
      <c r="ADI7" s="5"/>
      <c r="ADJ7" s="5"/>
      <c r="ADK7" s="5"/>
      <c r="ADL7" s="5"/>
      <c r="ADM7" s="5"/>
      <c r="ADN7" s="5"/>
      <c r="ADO7" s="5"/>
      <c r="ADP7" s="5"/>
      <c r="ADQ7" s="5"/>
      <c r="ADR7" s="5"/>
      <c r="ADS7" s="5"/>
      <c r="ADT7" s="5"/>
      <c r="ADU7" s="5"/>
      <c r="ADV7" s="5"/>
      <c r="ADW7" s="5"/>
      <c r="ADX7" s="5"/>
      <c r="ADY7" s="5"/>
      <c r="ADZ7" s="5"/>
      <c r="AEA7" s="5"/>
      <c r="AEB7" s="5"/>
      <c r="AEC7" s="5"/>
      <c r="AED7" s="5"/>
      <c r="AEE7" s="5"/>
      <c r="AEF7" s="5"/>
      <c r="AEG7" s="5"/>
      <c r="AEH7" s="5"/>
      <c r="AEI7" s="5"/>
      <c r="AEJ7" s="5"/>
      <c r="AEK7" s="5"/>
      <c r="AEL7" s="5"/>
      <c r="AEM7" s="5"/>
      <c r="AEN7" s="5"/>
      <c r="AEO7" s="5"/>
      <c r="AEP7" s="5"/>
      <c r="AEQ7" s="5"/>
      <c r="AER7" s="5"/>
      <c r="AES7" s="5"/>
      <c r="AET7" s="5"/>
      <c r="AEU7" s="5"/>
      <c r="AEV7" s="5"/>
      <c r="AEW7" s="5"/>
      <c r="AEX7" s="5"/>
      <c r="AEY7" s="5"/>
      <c r="AEZ7" s="5"/>
      <c r="AFA7" s="5"/>
      <c r="AFB7" s="5"/>
      <c r="AFC7" s="5"/>
      <c r="AFD7" s="5"/>
      <c r="AFE7" s="5"/>
      <c r="AFF7" s="5"/>
      <c r="AFG7" s="5"/>
      <c r="AFH7" s="5"/>
      <c r="AFI7" s="5"/>
      <c r="AFJ7" s="5"/>
      <c r="AFK7" s="5"/>
      <c r="AFL7" s="5"/>
      <c r="AFM7" s="5"/>
      <c r="AFN7" s="5"/>
      <c r="AFO7" s="5"/>
      <c r="AFP7" s="5"/>
      <c r="AFQ7" s="5"/>
      <c r="AFR7" s="5"/>
      <c r="AFS7" s="5"/>
      <c r="AFT7" s="5"/>
      <c r="AFU7" s="5"/>
      <c r="AFV7" s="5"/>
      <c r="AFW7" s="5"/>
      <c r="AFX7" s="5"/>
      <c r="AFY7" s="5"/>
      <c r="AFZ7" s="5"/>
      <c r="AGA7" s="5"/>
      <c r="AGB7" s="5"/>
      <c r="AGC7" s="5"/>
      <c r="AGD7" s="5"/>
      <c r="AGE7" s="5"/>
      <c r="AGF7" s="5"/>
      <c r="AGG7" s="5"/>
      <c r="AGH7" s="5"/>
      <c r="AGI7" s="5"/>
      <c r="AGJ7" s="5"/>
      <c r="AGK7" s="5"/>
      <c r="AGL7" s="5"/>
      <c r="AGM7" s="5"/>
      <c r="AGN7" s="5"/>
      <c r="AGO7" s="5"/>
      <c r="AGP7" s="5"/>
      <c r="AGQ7" s="5"/>
      <c r="AGR7" s="5"/>
      <c r="AGS7" s="5"/>
      <c r="AGT7" s="5"/>
      <c r="AGU7" s="5"/>
      <c r="AGV7" s="5"/>
      <c r="AGW7" s="5"/>
      <c r="AGX7" s="5"/>
      <c r="AGY7" s="5"/>
      <c r="AGZ7" s="5"/>
      <c r="AHA7" s="5"/>
      <c r="AHB7" s="5"/>
      <c r="AHC7" s="5"/>
      <c r="AHD7" s="5"/>
      <c r="AHE7" s="5"/>
      <c r="AHF7" s="5"/>
      <c r="AHG7" s="5"/>
      <c r="AHH7" s="5"/>
      <c r="AHI7" s="5"/>
      <c r="AHJ7" s="5"/>
      <c r="AHK7" s="5"/>
      <c r="AHL7" s="5"/>
      <c r="AHM7" s="5"/>
      <c r="AHN7" s="5"/>
      <c r="AHO7" s="5"/>
      <c r="AHP7" s="5"/>
      <c r="AHQ7" s="5"/>
      <c r="AHR7" s="5"/>
      <c r="AHS7" s="5"/>
      <c r="AHT7" s="5"/>
      <c r="AHU7" s="5"/>
      <c r="AHV7" s="5"/>
      <c r="AHW7" s="5"/>
      <c r="AHX7" s="5"/>
      <c r="AHY7" s="5"/>
      <c r="AHZ7" s="5"/>
      <c r="AIA7" s="5"/>
      <c r="AIB7" s="5"/>
      <c r="AIC7" s="5"/>
      <c r="AID7" s="5"/>
      <c r="AIE7" s="5"/>
      <c r="AIF7" s="5"/>
      <c r="AIG7" s="5"/>
      <c r="AIH7" s="5"/>
      <c r="AII7" s="5"/>
      <c r="AIJ7" s="5"/>
      <c r="AIK7" s="5"/>
      <c r="AIL7" s="5"/>
      <c r="AIM7" s="5"/>
      <c r="AIN7" s="5"/>
      <c r="AIO7" s="5"/>
      <c r="AIP7" s="5"/>
      <c r="AIQ7" s="5"/>
      <c r="AIR7" s="5"/>
      <c r="AIS7" s="5"/>
      <c r="AIT7" s="5"/>
      <c r="AIU7" s="5"/>
      <c r="AIV7" s="5"/>
      <c r="AIW7" s="5"/>
      <c r="AIX7" s="5"/>
      <c r="AIY7" s="5"/>
      <c r="AIZ7" s="5"/>
      <c r="AJA7" s="5"/>
      <c r="AJB7" s="5"/>
      <c r="AJC7" s="5"/>
      <c r="AJD7" s="5"/>
      <c r="AJE7" s="5"/>
      <c r="AJF7" s="5"/>
      <c r="AJG7" s="5"/>
      <c r="AJH7" s="5"/>
      <c r="AJI7" s="5"/>
      <c r="AJJ7" s="5"/>
      <c r="AJK7" s="5"/>
      <c r="AJL7" s="5"/>
      <c r="AJM7" s="5"/>
      <c r="AJN7" s="5"/>
      <c r="AJO7" s="5"/>
      <c r="AJP7" s="5"/>
      <c r="AJQ7" s="5"/>
      <c r="AJR7" s="5"/>
      <c r="AJS7" s="5"/>
      <c r="AJT7" s="5"/>
      <c r="AJU7" s="5"/>
      <c r="AJV7" s="5"/>
      <c r="AJW7" s="5"/>
      <c r="AJX7" s="5"/>
      <c r="AJY7" s="5"/>
      <c r="AJZ7" s="5"/>
      <c r="AKA7" s="5"/>
      <c r="AKB7" s="5"/>
      <c r="AKC7" s="5"/>
      <c r="AKD7" s="5"/>
      <c r="AKE7" s="5"/>
      <c r="AKF7" s="5"/>
      <c r="AKG7" s="5"/>
      <c r="AKH7" s="5"/>
      <c r="AKI7" s="5"/>
      <c r="AKJ7" s="5"/>
      <c r="AKK7" s="5"/>
      <c r="AKL7" s="5"/>
      <c r="AKM7" s="5"/>
      <c r="AKN7" s="5"/>
      <c r="AKO7" s="5"/>
      <c r="AKP7" s="5"/>
      <c r="AKQ7" s="5"/>
      <c r="AKR7" s="5"/>
      <c r="AKS7" s="5"/>
      <c r="AKT7" s="5"/>
      <c r="AKU7" s="5"/>
      <c r="AKV7" s="5"/>
      <c r="AKW7" s="5"/>
      <c r="AKX7" s="5"/>
      <c r="AKY7" s="5"/>
      <c r="AKZ7" s="5"/>
      <c r="ALA7" s="5"/>
      <c r="ALB7" s="5"/>
      <c r="ALC7" s="5"/>
      <c r="ALD7" s="5"/>
      <c r="ALE7" s="5"/>
      <c r="ALF7" s="5"/>
      <c r="ALG7" s="5"/>
      <c r="ALH7" s="5"/>
      <c r="ALI7" s="5"/>
      <c r="ALJ7" s="5"/>
      <c r="ALK7" s="5"/>
      <c r="ALL7" s="5"/>
      <c r="ALM7" s="5"/>
      <c r="ALN7" s="5"/>
      <c r="ALO7" s="5"/>
      <c r="ALP7" s="5"/>
      <c r="ALQ7" s="5"/>
      <c r="ALR7" s="5"/>
      <c r="ALS7" s="5"/>
      <c r="ALT7" s="5"/>
      <c r="ALU7" s="5"/>
      <c r="ALV7" s="5"/>
      <c r="ALW7" s="5"/>
      <c r="ALX7" s="5"/>
      <c r="ALY7" s="5"/>
      <c r="ALZ7" s="5"/>
      <c r="AMA7" s="5"/>
      <c r="AMB7" s="5"/>
      <c r="AMC7" s="5"/>
      <c r="AMD7" s="5"/>
      <c r="AME7" s="5"/>
      <c r="AMF7" s="5"/>
      <c r="AMG7" s="5"/>
      <c r="AMH7" s="5"/>
      <c r="AMI7" s="5"/>
      <c r="AMJ7" s="5"/>
      <c r="AMK7" s="5"/>
      <c r="AML7" s="5"/>
      <c r="AMM7" s="5"/>
      <c r="AMN7" s="5"/>
      <c r="AMO7" s="5"/>
      <c r="AMP7" s="5"/>
      <c r="AMQ7" s="5"/>
      <c r="AMR7" s="5"/>
      <c r="AMS7" s="5"/>
      <c r="AMT7" s="5"/>
      <c r="AMU7" s="5"/>
      <c r="AMV7" s="5"/>
      <c r="AMW7" s="5"/>
      <c r="AMX7" s="5"/>
      <c r="AMY7" s="5"/>
      <c r="AMZ7" s="5"/>
      <c r="ANA7" s="5"/>
      <c r="ANB7" s="5"/>
      <c r="ANC7" s="5"/>
      <c r="AND7" s="5"/>
      <c r="ANE7" s="5"/>
      <c r="ANF7" s="5"/>
      <c r="ANG7" s="5"/>
      <c r="ANH7" s="5"/>
      <c r="ANI7" s="5"/>
      <c r="ANJ7" s="5"/>
      <c r="ANK7" s="5"/>
      <c r="ANL7" s="5"/>
      <c r="ANM7" s="5"/>
      <c r="ANN7" s="5"/>
      <c r="ANO7" s="5"/>
      <c r="ANP7" s="5"/>
      <c r="ANQ7" s="5"/>
      <c r="ANR7" s="5"/>
      <c r="ANS7" s="5"/>
      <c r="ANT7" s="5"/>
      <c r="ANU7" s="5"/>
      <c r="ANV7" s="5"/>
      <c r="ANW7" s="5"/>
      <c r="ANX7" s="5"/>
      <c r="ANY7" s="5"/>
      <c r="ANZ7" s="5"/>
      <c r="AOA7" s="5"/>
      <c r="AOB7" s="5"/>
      <c r="AOC7" s="5"/>
      <c r="AOD7" s="5"/>
      <c r="AOE7" s="5"/>
      <c r="AOF7" s="5"/>
      <c r="AOG7" s="5"/>
      <c r="AOH7" s="5"/>
      <c r="AOI7" s="5"/>
      <c r="AOJ7" s="5"/>
      <c r="AOK7" s="5"/>
      <c r="AOL7" s="5"/>
      <c r="AOM7" s="5"/>
      <c r="AON7" s="5"/>
      <c r="AOO7" s="5"/>
      <c r="AOP7" s="5"/>
      <c r="AOQ7" s="5"/>
      <c r="AOR7" s="5"/>
      <c r="AOS7" s="5"/>
      <c r="AOT7" s="5"/>
      <c r="AOU7" s="5"/>
      <c r="AOV7" s="5"/>
      <c r="AOW7" s="5"/>
      <c r="AOX7" s="5"/>
      <c r="AOY7" s="5"/>
      <c r="AOZ7" s="5"/>
      <c r="APA7" s="5"/>
      <c r="APB7" s="5"/>
      <c r="APC7" s="5"/>
      <c r="APD7" s="5"/>
      <c r="APE7" s="5"/>
      <c r="APF7" s="5"/>
      <c r="APG7" s="5"/>
      <c r="APH7" s="5"/>
      <c r="API7" s="5"/>
      <c r="APJ7" s="5"/>
      <c r="APK7" s="5"/>
      <c r="APL7" s="5"/>
      <c r="APM7" s="5"/>
      <c r="APN7" s="5"/>
      <c r="APO7" s="5"/>
      <c r="APP7" s="5"/>
      <c r="APQ7" s="5"/>
      <c r="APR7" s="5"/>
      <c r="APS7" s="5"/>
      <c r="APT7" s="5"/>
      <c r="APU7" s="5"/>
      <c r="APV7" s="5"/>
      <c r="APW7" s="5"/>
      <c r="APX7" s="5"/>
      <c r="APY7" s="5"/>
      <c r="APZ7" s="5"/>
    </row>
    <row r="8" spans="2:1118" s="4" customFormat="1" ht="136.5" customHeight="1" x14ac:dyDescent="0.25">
      <c r="B8" s="262" t="s">
        <v>22</v>
      </c>
      <c r="C8" s="264" t="s">
        <v>23</v>
      </c>
      <c r="D8" s="265" t="s">
        <v>24</v>
      </c>
      <c r="E8" s="267" t="s">
        <v>25</v>
      </c>
      <c r="F8" s="7">
        <v>1</v>
      </c>
      <c r="G8" s="8" t="s">
        <v>26</v>
      </c>
      <c r="H8" s="9" t="s">
        <v>27</v>
      </c>
      <c r="I8" s="7" t="s">
        <v>28</v>
      </c>
      <c r="J8" s="7" t="s">
        <v>29</v>
      </c>
      <c r="K8" s="176" t="s">
        <v>30</v>
      </c>
      <c r="L8" s="10" t="s">
        <v>31</v>
      </c>
      <c r="M8" s="156"/>
      <c r="N8" s="156" t="s">
        <v>32</v>
      </c>
      <c r="O8" s="156" t="s">
        <v>32</v>
      </c>
      <c r="P8" s="11"/>
      <c r="Q8" s="12"/>
      <c r="R8" s="12"/>
      <c r="S8" s="156" t="s">
        <v>33</v>
      </c>
      <c r="T8" s="12"/>
      <c r="U8" s="156" t="s">
        <v>32</v>
      </c>
      <c r="V8" s="156" t="s">
        <v>32</v>
      </c>
      <c r="W8" s="12"/>
      <c r="X8" s="12"/>
      <c r="Y8" s="12"/>
      <c r="Z8" s="156" t="s">
        <v>33</v>
      </c>
      <c r="AA8" s="156">
        <f t="shared" ref="AA8:AA28" si="0">1/$AA$85</f>
        <v>2.2727272727272728E-2</v>
      </c>
      <c r="AB8" s="156">
        <v>1</v>
      </c>
      <c r="AC8" s="156">
        <v>1</v>
      </c>
      <c r="AD8" s="13">
        <f>+AB8/AC8</f>
        <v>1</v>
      </c>
      <c r="AE8" s="158">
        <f>+AD8</f>
        <v>1</v>
      </c>
      <c r="AF8" s="14">
        <f>+AA8*AE8</f>
        <v>2.2727272727272728E-2</v>
      </c>
      <c r="AG8" s="15" t="s">
        <v>34</v>
      </c>
      <c r="AH8" s="150">
        <f t="shared" ref="AH8:AH28" si="1">1/$AH$85</f>
        <v>2.1739130434782608E-2</v>
      </c>
      <c r="AI8" s="150">
        <v>1</v>
      </c>
      <c r="AJ8" s="150">
        <v>1</v>
      </c>
      <c r="AK8" s="93">
        <f>+AI8/AJ8</f>
        <v>1</v>
      </c>
      <c r="AL8" s="155">
        <f>+AK8</f>
        <v>1</v>
      </c>
      <c r="AM8" s="146">
        <f>+AH8*AL8</f>
        <v>2.1739130434782608E-2</v>
      </c>
      <c r="AN8" s="147" t="s">
        <v>387</v>
      </c>
      <c r="AO8" s="24"/>
      <c r="AP8" s="97" t="s">
        <v>32</v>
      </c>
      <c r="AQ8" s="97" t="s">
        <v>32</v>
      </c>
      <c r="AR8" s="97" t="s">
        <v>32</v>
      </c>
      <c r="AS8" s="97" t="s">
        <v>32</v>
      </c>
      <c r="AT8" s="48"/>
      <c r="AU8" s="24"/>
      <c r="AV8" s="71"/>
      <c r="AW8" s="97" t="s">
        <v>32</v>
      </c>
      <c r="AX8" s="97" t="s">
        <v>32</v>
      </c>
      <c r="AY8" s="97" t="s">
        <v>32</v>
      </c>
      <c r="AZ8" s="97" t="s">
        <v>32</v>
      </c>
      <c r="BA8" s="48"/>
      <c r="BB8" s="24"/>
      <c r="BC8" s="24"/>
      <c r="BD8" s="148">
        <v>1</v>
      </c>
      <c r="BE8" s="148">
        <v>1</v>
      </c>
      <c r="BF8" s="153">
        <f>+BD8/BE8</f>
        <v>1</v>
      </c>
      <c r="BG8" s="153">
        <f>+BF8</f>
        <v>1</v>
      </c>
      <c r="BH8" s="145"/>
      <c r="BI8" s="134" t="s">
        <v>453</v>
      </c>
      <c r="BJ8" s="104">
        <f>1/$BJ$88</f>
        <v>0.02</v>
      </c>
      <c r="BK8" s="148">
        <v>1</v>
      </c>
      <c r="BL8" s="148">
        <v>1</v>
      </c>
      <c r="BM8" s="152">
        <f>+BK8/BL8</f>
        <v>1</v>
      </c>
      <c r="BN8" s="182">
        <f>+BM8</f>
        <v>1</v>
      </c>
      <c r="BO8" s="153">
        <f>+BJ8*BN8</f>
        <v>0.02</v>
      </c>
      <c r="BP8" s="165" t="s">
        <v>492</v>
      </c>
    </row>
    <row r="9" spans="2:1118" s="4" customFormat="1" ht="102" x14ac:dyDescent="0.25">
      <c r="B9" s="263"/>
      <c r="C9" s="264"/>
      <c r="D9" s="266"/>
      <c r="E9" s="268"/>
      <c r="F9" s="175">
        <v>2</v>
      </c>
      <c r="G9" s="166" t="s">
        <v>35</v>
      </c>
      <c r="H9" s="16" t="s">
        <v>36</v>
      </c>
      <c r="I9" s="175" t="s">
        <v>37</v>
      </c>
      <c r="J9" s="175" t="s">
        <v>38</v>
      </c>
      <c r="K9" s="176" t="s">
        <v>39</v>
      </c>
      <c r="L9" s="17" t="s">
        <v>40</v>
      </c>
      <c r="M9" s="156">
        <f>1/$M$85</f>
        <v>4.1666666666666664E-2</v>
      </c>
      <c r="N9" s="156">
        <v>39170</v>
      </c>
      <c r="O9" s="156">
        <v>34587</v>
      </c>
      <c r="P9" s="171">
        <f>+N9/O9</f>
        <v>1.1325064330528811</v>
      </c>
      <c r="Q9" s="157">
        <v>1</v>
      </c>
      <c r="R9" s="159">
        <f>+M9*Q9</f>
        <v>4.1666666666666664E-2</v>
      </c>
      <c r="S9" s="169" t="s">
        <v>41</v>
      </c>
      <c r="T9" s="156">
        <f>1/$T$85</f>
        <v>4.3478260869565216E-2</v>
      </c>
      <c r="U9" s="156">
        <v>44517</v>
      </c>
      <c r="V9" s="156">
        <v>34587</v>
      </c>
      <c r="W9" s="171">
        <f>+U9/V9</f>
        <v>1.2871020903807788</v>
      </c>
      <c r="X9" s="18">
        <v>1</v>
      </c>
      <c r="Y9" s="19">
        <f>+T9*X9</f>
        <v>4.3478260869565216E-2</v>
      </c>
      <c r="Z9" s="169" t="s">
        <v>42</v>
      </c>
      <c r="AA9" s="156">
        <f t="shared" si="0"/>
        <v>2.2727272727272728E-2</v>
      </c>
      <c r="AB9" s="156">
        <v>49693</v>
      </c>
      <c r="AC9" s="156">
        <v>34587</v>
      </c>
      <c r="AD9" s="171">
        <f>+AB9/AC9</f>
        <v>1.4367536935842946</v>
      </c>
      <c r="AE9" s="158">
        <v>1</v>
      </c>
      <c r="AF9" s="19">
        <f>+AA9*AE9</f>
        <v>2.2727272727272728E-2</v>
      </c>
      <c r="AG9" s="169" t="s">
        <v>43</v>
      </c>
      <c r="AH9" s="156">
        <f t="shared" si="1"/>
        <v>2.1739130434782608E-2</v>
      </c>
      <c r="AI9" s="156">
        <f>+AB9+U9+N9</f>
        <v>133380</v>
      </c>
      <c r="AJ9" s="156">
        <f>+AC9+V9+O9</f>
        <v>103761</v>
      </c>
      <c r="AK9" s="36">
        <f>+AI9/AJ9</f>
        <v>1.2854540723393182</v>
      </c>
      <c r="AL9" s="158">
        <v>1</v>
      </c>
      <c r="AM9" s="14">
        <f>+AH9*AL9</f>
        <v>2.1739130434782608E-2</v>
      </c>
      <c r="AN9" s="169" t="s">
        <v>388</v>
      </c>
      <c r="AO9" s="24"/>
      <c r="AP9" s="97" t="s">
        <v>32</v>
      </c>
      <c r="AQ9" s="97" t="s">
        <v>32</v>
      </c>
      <c r="AR9" s="97" t="s">
        <v>32</v>
      </c>
      <c r="AS9" s="97" t="s">
        <v>32</v>
      </c>
      <c r="AT9" s="48"/>
      <c r="AU9" s="69"/>
      <c r="AV9" s="24"/>
      <c r="AW9" s="97" t="s">
        <v>32</v>
      </c>
      <c r="AX9" s="97" t="s">
        <v>32</v>
      </c>
      <c r="AY9" s="97" t="s">
        <v>32</v>
      </c>
      <c r="AZ9" s="97" t="s">
        <v>32</v>
      </c>
      <c r="BA9" s="48"/>
      <c r="BB9" s="69"/>
      <c r="BC9" s="24"/>
      <c r="BD9" s="24">
        <v>111612</v>
      </c>
      <c r="BE9" s="24">
        <v>143196</v>
      </c>
      <c r="BF9" s="104">
        <f>+BD9/BE9</f>
        <v>0.77943517975362442</v>
      </c>
      <c r="BG9" s="157">
        <v>1</v>
      </c>
      <c r="BH9" s="71"/>
      <c r="BI9" s="69" t="s">
        <v>480</v>
      </c>
      <c r="BJ9" s="24">
        <f t="shared" ref="BJ9:BJ28" si="2">1/$BJ$88</f>
        <v>0.02</v>
      </c>
      <c r="BK9" s="24">
        <v>111612</v>
      </c>
      <c r="BL9" s="24">
        <v>143196</v>
      </c>
      <c r="BM9" s="157">
        <f>+BK9/BL9</f>
        <v>0.77943517975362442</v>
      </c>
      <c r="BN9" s="25">
        <v>1</v>
      </c>
      <c r="BO9" s="153">
        <f t="shared" ref="BO9:BO28" si="3">+BJ9*BN9</f>
        <v>0.02</v>
      </c>
      <c r="BP9" s="165" t="s">
        <v>492</v>
      </c>
    </row>
    <row r="10" spans="2:1118" s="4" customFormat="1" ht="192.75" customHeight="1" x14ac:dyDescent="0.25">
      <c r="B10" s="263"/>
      <c r="C10" s="264"/>
      <c r="D10" s="266"/>
      <c r="E10" s="268"/>
      <c r="F10" s="175">
        <v>3</v>
      </c>
      <c r="G10" s="166" t="s">
        <v>44</v>
      </c>
      <c r="H10" s="16" t="s">
        <v>45</v>
      </c>
      <c r="I10" s="175" t="s">
        <v>46</v>
      </c>
      <c r="J10" s="175" t="s">
        <v>47</v>
      </c>
      <c r="K10" s="176" t="s">
        <v>30</v>
      </c>
      <c r="L10" s="17" t="s">
        <v>40</v>
      </c>
      <c r="M10" s="156"/>
      <c r="N10" s="20" t="s">
        <v>32</v>
      </c>
      <c r="O10" s="156" t="s">
        <v>32</v>
      </c>
      <c r="P10" s="11"/>
      <c r="Q10" s="12"/>
      <c r="R10" s="12"/>
      <c r="S10" s="156" t="s">
        <v>33</v>
      </c>
      <c r="T10" s="12"/>
      <c r="U10" s="156" t="s">
        <v>32</v>
      </c>
      <c r="V10" s="156" t="s">
        <v>32</v>
      </c>
      <c r="W10" s="12"/>
      <c r="X10" s="12"/>
      <c r="Y10" s="12"/>
      <c r="Z10" s="156" t="s">
        <v>33</v>
      </c>
      <c r="AA10" s="156">
        <f t="shared" si="0"/>
        <v>2.2727272727272728E-2</v>
      </c>
      <c r="AB10" s="156">
        <v>742</v>
      </c>
      <c r="AC10" s="156">
        <v>2670</v>
      </c>
      <c r="AD10" s="30">
        <f>+AB10/AC10</f>
        <v>0.27790262172284647</v>
      </c>
      <c r="AE10" s="158">
        <v>1</v>
      </c>
      <c r="AF10" s="14">
        <f t="shared" ref="AF10:AF28" si="4">+AA10*AE10</f>
        <v>2.2727272727272728E-2</v>
      </c>
      <c r="AG10" s="169" t="s">
        <v>436</v>
      </c>
      <c r="AH10" s="156">
        <f t="shared" si="1"/>
        <v>2.1739130434782608E-2</v>
      </c>
      <c r="AI10" s="156">
        <v>742</v>
      </c>
      <c r="AJ10" s="156">
        <v>2670</v>
      </c>
      <c r="AK10" s="98">
        <f>+AI10/AJ10</f>
        <v>0.27790262172284647</v>
      </c>
      <c r="AL10" s="158">
        <v>1</v>
      </c>
      <c r="AM10" s="14">
        <f>+AH10*AL10</f>
        <v>2.1739130434782608E-2</v>
      </c>
      <c r="AN10" s="169" t="s">
        <v>436</v>
      </c>
      <c r="AO10" s="24"/>
      <c r="AP10" s="97" t="s">
        <v>32</v>
      </c>
      <c r="AQ10" s="97" t="s">
        <v>32</v>
      </c>
      <c r="AR10" s="97" t="s">
        <v>32</v>
      </c>
      <c r="AS10" s="97" t="s">
        <v>32</v>
      </c>
      <c r="AT10" s="48"/>
      <c r="AU10" s="24"/>
      <c r="AV10" s="71"/>
      <c r="AW10" s="97" t="s">
        <v>32</v>
      </c>
      <c r="AX10" s="97" t="s">
        <v>32</v>
      </c>
      <c r="AY10" s="97" t="s">
        <v>32</v>
      </c>
      <c r="AZ10" s="97" t="s">
        <v>32</v>
      </c>
      <c r="BA10" s="48"/>
      <c r="BB10" s="24"/>
      <c r="BC10" s="24"/>
      <c r="BD10" s="135">
        <v>976</v>
      </c>
      <c r="BE10" s="135">
        <v>2692</v>
      </c>
      <c r="BF10" s="160">
        <f>+BD10/BE10</f>
        <v>0.36255572065378899</v>
      </c>
      <c r="BG10" s="161">
        <v>1</v>
      </c>
      <c r="BI10" s="169" t="s">
        <v>454</v>
      </c>
      <c r="BJ10" s="24">
        <f t="shared" si="2"/>
        <v>0.02</v>
      </c>
      <c r="BK10" s="135">
        <f>976+742</f>
        <v>1718</v>
      </c>
      <c r="BL10" s="135">
        <v>2692</v>
      </c>
      <c r="BM10" s="160">
        <f>+BK10/BL10</f>
        <v>0.63818722139673101</v>
      </c>
      <c r="BN10" s="93">
        <v>1</v>
      </c>
      <c r="BO10" s="153">
        <f t="shared" si="3"/>
        <v>0.02</v>
      </c>
      <c r="BP10" s="165" t="s">
        <v>492</v>
      </c>
    </row>
    <row r="11" spans="2:1118" s="4" customFormat="1" ht="146.25" customHeight="1" x14ac:dyDescent="0.25">
      <c r="B11" s="263"/>
      <c r="C11" s="264"/>
      <c r="D11" s="266">
        <v>2</v>
      </c>
      <c r="E11" s="268" t="s">
        <v>48</v>
      </c>
      <c r="F11" s="247">
        <v>4</v>
      </c>
      <c r="G11" s="250" t="s">
        <v>49</v>
      </c>
      <c r="H11" s="16" t="s">
        <v>50</v>
      </c>
      <c r="I11" s="253" t="s">
        <v>51</v>
      </c>
      <c r="J11" s="175" t="s">
        <v>52</v>
      </c>
      <c r="K11" s="176" t="s">
        <v>53</v>
      </c>
      <c r="L11" s="17" t="s">
        <v>40</v>
      </c>
      <c r="M11" s="156"/>
      <c r="N11" s="156" t="s">
        <v>32</v>
      </c>
      <c r="O11" s="156" t="s">
        <v>32</v>
      </c>
      <c r="P11" s="11"/>
      <c r="Q11" s="12"/>
      <c r="R11" s="12"/>
      <c r="S11" s="156" t="s">
        <v>54</v>
      </c>
      <c r="T11" s="12"/>
      <c r="U11" s="156" t="s">
        <v>32</v>
      </c>
      <c r="V11" s="156" t="s">
        <v>32</v>
      </c>
      <c r="W11" s="12"/>
      <c r="X11" s="12"/>
      <c r="Y11" s="12"/>
      <c r="Z11" s="156" t="s">
        <v>54</v>
      </c>
      <c r="AA11" s="156">
        <f t="shared" si="0"/>
        <v>2.2727272727272728E-2</v>
      </c>
      <c r="AB11" s="156">
        <v>0</v>
      </c>
      <c r="AC11" s="156">
        <v>3846</v>
      </c>
      <c r="AD11" s="13">
        <v>1</v>
      </c>
      <c r="AE11" s="158">
        <v>1</v>
      </c>
      <c r="AF11" s="19">
        <f t="shared" si="4"/>
        <v>2.2727272727272728E-2</v>
      </c>
      <c r="AG11" s="169" t="s">
        <v>55</v>
      </c>
      <c r="AH11" s="156">
        <f t="shared" si="1"/>
        <v>2.1739130434782608E-2</v>
      </c>
      <c r="AI11" s="156">
        <v>0</v>
      </c>
      <c r="AJ11" s="156">
        <v>3846</v>
      </c>
      <c r="AK11" s="22">
        <v>1</v>
      </c>
      <c r="AL11" s="158">
        <v>1</v>
      </c>
      <c r="AM11" s="14">
        <f>+AL11*AH11</f>
        <v>2.1739130434782608E-2</v>
      </c>
      <c r="AN11" s="169" t="s">
        <v>56</v>
      </c>
      <c r="AO11" s="24"/>
      <c r="AP11" s="24">
        <v>0</v>
      </c>
      <c r="AQ11" s="24">
        <v>1356</v>
      </c>
      <c r="AR11" s="24">
        <f>+AP11/AQ11</f>
        <v>0</v>
      </c>
      <c r="AS11" s="157">
        <v>1</v>
      </c>
      <c r="AT11" s="71"/>
      <c r="AU11" s="69" t="s">
        <v>438</v>
      </c>
      <c r="AV11" s="71"/>
      <c r="AW11" s="24">
        <v>0</v>
      </c>
      <c r="AX11" s="24">
        <v>1362</v>
      </c>
      <c r="AY11" s="157">
        <f>+AW11/AX11</f>
        <v>0</v>
      </c>
      <c r="AZ11" s="18">
        <v>1</v>
      </c>
      <c r="BA11" s="71"/>
      <c r="BB11" s="69" t="s">
        <v>437</v>
      </c>
      <c r="BC11" s="24"/>
      <c r="BD11" s="24">
        <v>0</v>
      </c>
      <c r="BE11" s="24">
        <v>1244</v>
      </c>
      <c r="BF11" s="18">
        <f>+BD11/BE11</f>
        <v>0</v>
      </c>
      <c r="BG11" s="18">
        <v>1</v>
      </c>
      <c r="BH11" s="133"/>
      <c r="BI11" s="69" t="s">
        <v>455</v>
      </c>
      <c r="BJ11" s="24">
        <f t="shared" si="2"/>
        <v>0.02</v>
      </c>
      <c r="BK11" s="24">
        <f t="shared" ref="BK11:BL14" si="5">+BD11+AW11+AP11</f>
        <v>0</v>
      </c>
      <c r="BL11" s="24">
        <f t="shared" si="5"/>
        <v>3962</v>
      </c>
      <c r="BM11" s="137">
        <f>+BK11/BL11</f>
        <v>0</v>
      </c>
      <c r="BN11" s="13">
        <v>1</v>
      </c>
      <c r="BO11" s="153">
        <f t="shared" si="3"/>
        <v>0.02</v>
      </c>
      <c r="BP11" s="165" t="s">
        <v>492</v>
      </c>
    </row>
    <row r="12" spans="2:1118" s="4" customFormat="1" ht="148.5" customHeight="1" x14ac:dyDescent="0.25">
      <c r="B12" s="263"/>
      <c r="C12" s="264"/>
      <c r="D12" s="266"/>
      <c r="E12" s="268"/>
      <c r="F12" s="248"/>
      <c r="G12" s="251"/>
      <c r="H12" s="16" t="s">
        <v>57</v>
      </c>
      <c r="I12" s="254"/>
      <c r="J12" s="175" t="s">
        <v>58</v>
      </c>
      <c r="K12" s="176" t="s">
        <v>53</v>
      </c>
      <c r="L12" s="17" t="s">
        <v>40</v>
      </c>
      <c r="M12" s="156"/>
      <c r="N12" s="156" t="s">
        <v>32</v>
      </c>
      <c r="O12" s="156" t="s">
        <v>32</v>
      </c>
      <c r="P12" s="11"/>
      <c r="Q12" s="12"/>
      <c r="R12" s="12"/>
      <c r="S12" s="156" t="s">
        <v>54</v>
      </c>
      <c r="T12" s="12"/>
      <c r="U12" s="156" t="s">
        <v>32</v>
      </c>
      <c r="V12" s="156" t="s">
        <v>32</v>
      </c>
      <c r="W12" s="12"/>
      <c r="X12" s="12"/>
      <c r="Y12" s="12"/>
      <c r="Z12" s="156" t="s">
        <v>54</v>
      </c>
      <c r="AA12" s="156">
        <f t="shared" si="0"/>
        <v>2.2727272727272728E-2</v>
      </c>
      <c r="AB12" s="156">
        <v>40</v>
      </c>
      <c r="AC12" s="156">
        <v>3870</v>
      </c>
      <c r="AD12" s="171">
        <f>+AB12/AC12</f>
        <v>1.0335917312661499E-2</v>
      </c>
      <c r="AE12" s="158">
        <v>1</v>
      </c>
      <c r="AF12" s="14">
        <f t="shared" si="4"/>
        <v>2.2727272727272728E-2</v>
      </c>
      <c r="AG12" s="169" t="s">
        <v>59</v>
      </c>
      <c r="AH12" s="156">
        <f t="shared" si="1"/>
        <v>2.1739130434782608E-2</v>
      </c>
      <c r="AI12" s="156">
        <v>40</v>
      </c>
      <c r="AJ12" s="156">
        <v>3870</v>
      </c>
      <c r="AK12" s="171">
        <f>+AI12/AJ12</f>
        <v>1.0335917312661499E-2</v>
      </c>
      <c r="AL12" s="158">
        <v>1</v>
      </c>
      <c r="AM12" s="14">
        <f t="shared" ref="AM12:AM28" si="6">+AH12*AL12</f>
        <v>2.1739130434782608E-2</v>
      </c>
      <c r="AN12" s="169" t="s">
        <v>59</v>
      </c>
      <c r="AO12" s="156"/>
      <c r="AP12" s="156">
        <v>20</v>
      </c>
      <c r="AQ12" s="156">
        <v>1370</v>
      </c>
      <c r="AR12" s="138">
        <f>(+AP12/AQ12)*1000</f>
        <v>14.598540145985401</v>
      </c>
      <c r="AS12" s="156">
        <v>0</v>
      </c>
      <c r="AT12" s="12"/>
      <c r="AU12" s="169" t="s">
        <v>440</v>
      </c>
      <c r="AV12" s="12"/>
      <c r="AW12" s="156">
        <v>19</v>
      </c>
      <c r="AX12" s="156">
        <v>1377</v>
      </c>
      <c r="AY12" s="156">
        <f>+AW12/AX12*1000</f>
        <v>13.798111837327523</v>
      </c>
      <c r="AZ12" s="156">
        <v>0</v>
      </c>
      <c r="BA12" s="12"/>
      <c r="BB12" s="169" t="s">
        <v>439</v>
      </c>
      <c r="BC12" s="156"/>
      <c r="BD12" s="156">
        <v>14</v>
      </c>
      <c r="BE12" s="156">
        <v>1455</v>
      </c>
      <c r="BF12" s="156">
        <f>+BD12/BE12*1000</f>
        <v>9.6219931271477677</v>
      </c>
      <c r="BG12" s="158">
        <v>1</v>
      </c>
      <c r="BH12" s="14"/>
      <c r="BI12" s="169" t="s">
        <v>456</v>
      </c>
      <c r="BJ12" s="24">
        <f t="shared" si="2"/>
        <v>0.02</v>
      </c>
      <c r="BK12" s="156">
        <v>47</v>
      </c>
      <c r="BL12" s="156">
        <f t="shared" si="5"/>
        <v>4202</v>
      </c>
      <c r="BM12" s="156">
        <f>+BK12/BL12*1000</f>
        <v>11.185149928605425</v>
      </c>
      <c r="BN12" s="13">
        <v>1</v>
      </c>
      <c r="BO12" s="153">
        <f t="shared" si="3"/>
        <v>0.02</v>
      </c>
      <c r="BP12" s="165" t="s">
        <v>492</v>
      </c>
    </row>
    <row r="13" spans="2:1118" s="4" customFormat="1" ht="168" customHeight="1" x14ac:dyDescent="0.25">
      <c r="B13" s="263"/>
      <c r="C13" s="264"/>
      <c r="D13" s="266"/>
      <c r="E13" s="268"/>
      <c r="F13" s="248"/>
      <c r="G13" s="251"/>
      <c r="H13" s="16" t="s">
        <v>60</v>
      </c>
      <c r="I13" s="254"/>
      <c r="J13" s="175" t="s">
        <v>61</v>
      </c>
      <c r="K13" s="176" t="s">
        <v>53</v>
      </c>
      <c r="L13" s="17" t="s">
        <v>40</v>
      </c>
      <c r="M13" s="156"/>
      <c r="N13" s="156" t="s">
        <v>32</v>
      </c>
      <c r="O13" s="156" t="s">
        <v>32</v>
      </c>
      <c r="P13" s="11"/>
      <c r="Q13" s="12"/>
      <c r="R13" s="12"/>
      <c r="S13" s="156" t="s">
        <v>54</v>
      </c>
      <c r="T13" s="12"/>
      <c r="U13" s="156" t="s">
        <v>32</v>
      </c>
      <c r="V13" s="156" t="s">
        <v>32</v>
      </c>
      <c r="W13" s="12"/>
      <c r="X13" s="12"/>
      <c r="Y13" s="12"/>
      <c r="Z13" s="156" t="s">
        <v>54</v>
      </c>
      <c r="AA13" s="156">
        <f t="shared" si="0"/>
        <v>2.2727272727272728E-2</v>
      </c>
      <c r="AB13" s="156">
        <v>14</v>
      </c>
      <c r="AC13" s="156">
        <v>1628</v>
      </c>
      <c r="AD13" s="171">
        <f>+AB13/AC13*1000</f>
        <v>8.5995085995085994</v>
      </c>
      <c r="AE13" s="26">
        <v>1</v>
      </c>
      <c r="AF13" s="157">
        <f t="shared" si="4"/>
        <v>2.2727272727272728E-2</v>
      </c>
      <c r="AG13" s="169" t="s">
        <v>390</v>
      </c>
      <c r="AH13" s="156">
        <f t="shared" si="1"/>
        <v>2.1739130434782608E-2</v>
      </c>
      <c r="AI13" s="156">
        <v>14</v>
      </c>
      <c r="AJ13" s="156">
        <v>1628</v>
      </c>
      <c r="AK13" s="171">
        <f>+AI13/AJ13*1000</f>
        <v>8.5995085995085994</v>
      </c>
      <c r="AL13" s="26">
        <v>1</v>
      </c>
      <c r="AM13" s="157">
        <f t="shared" si="6"/>
        <v>2.1739130434782608E-2</v>
      </c>
      <c r="AN13" s="169" t="s">
        <v>390</v>
      </c>
      <c r="AO13" s="24"/>
      <c r="AP13" s="24">
        <v>19</v>
      </c>
      <c r="AQ13" s="24">
        <v>1356</v>
      </c>
      <c r="AR13" s="24">
        <f>+AP13/AQ13*1000</f>
        <v>14.011799410029498</v>
      </c>
      <c r="AS13" s="157">
        <v>0</v>
      </c>
      <c r="AT13" s="71"/>
      <c r="AU13" s="69" t="s">
        <v>441</v>
      </c>
      <c r="AV13" s="71"/>
      <c r="AW13" s="24">
        <v>10</v>
      </c>
      <c r="AX13" s="24">
        <v>1362</v>
      </c>
      <c r="AY13" s="24">
        <f>+AW13/AX13*1000</f>
        <v>7.3421439060205582</v>
      </c>
      <c r="AZ13" s="18">
        <v>1</v>
      </c>
      <c r="BA13" s="71"/>
      <c r="BB13" s="69" t="s">
        <v>442</v>
      </c>
      <c r="BC13" s="24"/>
      <c r="BD13" s="24">
        <v>11</v>
      </c>
      <c r="BE13" s="24">
        <v>1244</v>
      </c>
      <c r="BF13" s="24">
        <f>+BD13/BE13*1000</f>
        <v>8.8424437299035379</v>
      </c>
      <c r="BG13" s="157">
        <v>0</v>
      </c>
      <c r="BH13" s="157"/>
      <c r="BI13" s="69" t="s">
        <v>457</v>
      </c>
      <c r="BJ13" s="24">
        <f t="shared" si="2"/>
        <v>0.02</v>
      </c>
      <c r="BK13" s="24">
        <v>37</v>
      </c>
      <c r="BL13" s="24">
        <f t="shared" si="5"/>
        <v>3962</v>
      </c>
      <c r="BM13" s="24">
        <f>+BK13/BL13*1000</f>
        <v>9.3387178192831897</v>
      </c>
      <c r="BN13" s="25">
        <v>0.92</v>
      </c>
      <c r="BO13" s="153">
        <f t="shared" si="3"/>
        <v>1.84E-2</v>
      </c>
      <c r="BP13" s="165" t="s">
        <v>492</v>
      </c>
    </row>
    <row r="14" spans="2:1118" s="4" customFormat="1" ht="218.25" customHeight="1" x14ac:dyDescent="0.25">
      <c r="B14" s="263"/>
      <c r="C14" s="264"/>
      <c r="D14" s="266"/>
      <c r="E14" s="268"/>
      <c r="F14" s="248"/>
      <c r="G14" s="251"/>
      <c r="H14" s="256" t="s">
        <v>62</v>
      </c>
      <c r="I14" s="254"/>
      <c r="J14" s="175" t="s">
        <v>63</v>
      </c>
      <c r="K14" s="176" t="s">
        <v>53</v>
      </c>
      <c r="L14" s="17" t="s">
        <v>40</v>
      </c>
      <c r="M14" s="156">
        <f>1/$M$85</f>
        <v>4.1666666666666664E-2</v>
      </c>
      <c r="N14" s="156">
        <v>9</v>
      </c>
      <c r="O14" s="156">
        <v>1401</v>
      </c>
      <c r="P14" s="171">
        <f>+N14/O14*1000</f>
        <v>6.4239828693790146</v>
      </c>
      <c r="Q14" s="158">
        <v>1</v>
      </c>
      <c r="R14" s="159">
        <f>+M14*Q14</f>
        <v>4.1666666666666664E-2</v>
      </c>
      <c r="S14" s="169" t="s">
        <v>64</v>
      </c>
      <c r="T14" s="156">
        <f>1/$T$85</f>
        <v>4.3478260869565216E-2</v>
      </c>
      <c r="U14" s="156">
        <v>12</v>
      </c>
      <c r="V14" s="156">
        <v>1281</v>
      </c>
      <c r="W14" s="171">
        <f>+U14/V14*1000</f>
        <v>9.3676814988290396</v>
      </c>
      <c r="X14" s="158">
        <v>1</v>
      </c>
      <c r="Y14" s="19">
        <f>+T14*X14</f>
        <v>4.3478260869565216E-2</v>
      </c>
      <c r="Z14" s="169" t="s">
        <v>65</v>
      </c>
      <c r="AA14" s="156">
        <f t="shared" si="0"/>
        <v>2.2727272727272728E-2</v>
      </c>
      <c r="AB14" s="156">
        <v>16</v>
      </c>
      <c r="AC14" s="156">
        <v>1628</v>
      </c>
      <c r="AD14" s="23">
        <f>+AB14/AC14*1000</f>
        <v>9.8280098280098276</v>
      </c>
      <c r="AE14" s="156">
        <v>0</v>
      </c>
      <c r="AF14" s="156">
        <f t="shared" si="4"/>
        <v>0</v>
      </c>
      <c r="AG14" s="169" t="s">
        <v>66</v>
      </c>
      <c r="AH14" s="156">
        <f t="shared" si="1"/>
        <v>2.1739130434782608E-2</v>
      </c>
      <c r="AI14" s="156">
        <v>16</v>
      </c>
      <c r="AJ14" s="156">
        <v>1628</v>
      </c>
      <c r="AK14" s="23">
        <f>+AI14/AJ14*1000</f>
        <v>9.8280098280098276</v>
      </c>
      <c r="AL14" s="156">
        <v>0</v>
      </c>
      <c r="AM14" s="156">
        <f t="shared" si="6"/>
        <v>0</v>
      </c>
      <c r="AN14" s="169" t="s">
        <v>67</v>
      </c>
      <c r="AO14" s="24"/>
      <c r="AP14" s="24">
        <v>24</v>
      </c>
      <c r="AQ14" s="24">
        <v>1356</v>
      </c>
      <c r="AR14" s="24">
        <f>+AP14/AQ14*1000</f>
        <v>17.699115044247787</v>
      </c>
      <c r="AS14" s="18">
        <v>0</v>
      </c>
      <c r="AT14" s="129"/>
      <c r="AU14" s="69" t="s">
        <v>443</v>
      </c>
      <c r="AV14" s="24"/>
      <c r="AW14" s="24">
        <v>16</v>
      </c>
      <c r="AX14" s="24">
        <v>1362</v>
      </c>
      <c r="AY14" s="24">
        <f>+AW14/AX14*1000</f>
        <v>11.747430249632892</v>
      </c>
      <c r="AZ14" s="18">
        <v>0</v>
      </c>
      <c r="BA14" s="133"/>
      <c r="BB14" s="69" t="s">
        <v>444</v>
      </c>
      <c r="BC14" s="24"/>
      <c r="BD14" s="24">
        <v>13</v>
      </c>
      <c r="BE14" s="24">
        <v>1244</v>
      </c>
      <c r="BF14" s="24">
        <f>+BD14/BE14*1000</f>
        <v>10.45016077170418</v>
      </c>
      <c r="BG14" s="157">
        <v>0</v>
      </c>
      <c r="BH14" s="24"/>
      <c r="BI14" s="69" t="s">
        <v>458</v>
      </c>
      <c r="BJ14" s="24">
        <f t="shared" si="2"/>
        <v>0.02</v>
      </c>
      <c r="BK14" s="24">
        <v>50</v>
      </c>
      <c r="BL14" s="24">
        <f t="shared" si="5"/>
        <v>3962</v>
      </c>
      <c r="BM14" s="24">
        <f>+BK14/BL14*1000</f>
        <v>12.619888944977285</v>
      </c>
      <c r="BN14" s="186">
        <v>0.71</v>
      </c>
      <c r="BO14" s="153">
        <f t="shared" si="3"/>
        <v>1.4199999999999999E-2</v>
      </c>
      <c r="BP14" s="165" t="s">
        <v>492</v>
      </c>
    </row>
    <row r="15" spans="2:1118" s="4" customFormat="1" ht="137.25" customHeight="1" x14ac:dyDescent="0.25">
      <c r="B15" s="263"/>
      <c r="C15" s="264"/>
      <c r="D15" s="266"/>
      <c r="E15" s="268"/>
      <c r="F15" s="248"/>
      <c r="G15" s="251"/>
      <c r="H15" s="257"/>
      <c r="I15" s="254"/>
      <c r="J15" s="175" t="s">
        <v>68</v>
      </c>
      <c r="K15" s="176" t="s">
        <v>53</v>
      </c>
      <c r="L15" s="17" t="s">
        <v>40</v>
      </c>
      <c r="M15" s="156">
        <f>1/$M$85</f>
        <v>4.1666666666666664E-2</v>
      </c>
      <c r="N15" s="156">
        <v>0</v>
      </c>
      <c r="O15" s="156">
        <v>121214</v>
      </c>
      <c r="P15" s="25">
        <v>1</v>
      </c>
      <c r="Q15" s="26">
        <v>1</v>
      </c>
      <c r="R15" s="159">
        <f>+M15*Q15</f>
        <v>4.1666666666666664E-2</v>
      </c>
      <c r="S15" s="169" t="s">
        <v>69</v>
      </c>
      <c r="T15" s="156">
        <f>1/$T$85</f>
        <v>4.3478260869565216E-2</v>
      </c>
      <c r="U15" s="156">
        <v>0</v>
      </c>
      <c r="V15" s="156">
        <v>121214</v>
      </c>
      <c r="W15" s="25">
        <v>1</v>
      </c>
      <c r="X15" s="158">
        <f>+W15</f>
        <v>1</v>
      </c>
      <c r="Y15" s="19">
        <f>+T15*X15</f>
        <v>4.3478260869565216E-2</v>
      </c>
      <c r="Z15" s="169" t="s">
        <v>70</v>
      </c>
      <c r="AA15" s="156">
        <f t="shared" si="0"/>
        <v>2.2727272727272728E-2</v>
      </c>
      <c r="AB15" s="156">
        <v>3</v>
      </c>
      <c r="AC15" s="156">
        <v>121214</v>
      </c>
      <c r="AD15" s="171">
        <f>+AB15/AC15*100000</f>
        <v>2.4749616380946096</v>
      </c>
      <c r="AE15" s="26">
        <v>1</v>
      </c>
      <c r="AF15" s="19">
        <f t="shared" si="4"/>
        <v>2.2727272727272728E-2</v>
      </c>
      <c r="AG15" s="169" t="s">
        <v>71</v>
      </c>
      <c r="AH15" s="156">
        <f t="shared" si="1"/>
        <v>2.1739130434782608E-2</v>
      </c>
      <c r="AI15" s="156">
        <v>3</v>
      </c>
      <c r="AJ15" s="156">
        <v>121214</v>
      </c>
      <c r="AK15" s="171">
        <f>+AI15/AJ15*100000</f>
        <v>2.4749616380946096</v>
      </c>
      <c r="AL15" s="26">
        <v>1</v>
      </c>
      <c r="AM15" s="19">
        <f t="shared" si="6"/>
        <v>2.1739130434782608E-2</v>
      </c>
      <c r="AN15" s="169" t="s">
        <v>72</v>
      </c>
      <c r="AO15" s="24"/>
      <c r="AP15" s="24">
        <v>1</v>
      </c>
      <c r="AQ15" s="24">
        <v>120564</v>
      </c>
      <c r="AR15" s="104">
        <f>+AP15/AQ15*10000</f>
        <v>8.2943498888557107E-2</v>
      </c>
      <c r="AS15" s="157">
        <v>1</v>
      </c>
      <c r="AT15" s="129"/>
      <c r="AU15" s="69" t="s">
        <v>446</v>
      </c>
      <c r="AV15" s="24"/>
      <c r="AW15" s="24">
        <v>0</v>
      </c>
      <c r="AX15" s="24">
        <v>120564</v>
      </c>
      <c r="AY15" s="157">
        <f>+AW15/AX15*100000</f>
        <v>0</v>
      </c>
      <c r="AZ15" s="18">
        <v>1</v>
      </c>
      <c r="BA15" s="133"/>
      <c r="BB15" s="69" t="s">
        <v>445</v>
      </c>
      <c r="BC15" s="24"/>
      <c r="BD15" s="24">
        <v>0</v>
      </c>
      <c r="BE15" s="24">
        <v>12054</v>
      </c>
      <c r="BF15" s="157">
        <f>+BD15/BE15*10000</f>
        <v>0</v>
      </c>
      <c r="BG15" s="157">
        <v>1</v>
      </c>
      <c r="BH15" s="133"/>
      <c r="BI15" s="69" t="s">
        <v>451</v>
      </c>
      <c r="BJ15" s="24">
        <f t="shared" si="2"/>
        <v>0.02</v>
      </c>
      <c r="BK15" s="24">
        <f>+BD15+AW15+AP15</f>
        <v>1</v>
      </c>
      <c r="BL15" s="24">
        <v>120564</v>
      </c>
      <c r="BM15" s="24">
        <f>+BK15/BL15*100000</f>
        <v>0.8294349888855711</v>
      </c>
      <c r="BN15" s="25">
        <v>1</v>
      </c>
      <c r="BO15" s="153">
        <f t="shared" si="3"/>
        <v>0.02</v>
      </c>
      <c r="BP15" s="165" t="s">
        <v>492</v>
      </c>
    </row>
    <row r="16" spans="2:1118" s="4" customFormat="1" ht="120.75" customHeight="1" x14ac:dyDescent="0.25">
      <c r="B16" s="263"/>
      <c r="C16" s="264"/>
      <c r="D16" s="266"/>
      <c r="E16" s="268"/>
      <c r="F16" s="248"/>
      <c r="G16" s="251"/>
      <c r="H16" s="257"/>
      <c r="I16" s="254"/>
      <c r="J16" s="175" t="s">
        <v>73</v>
      </c>
      <c r="K16" s="176" t="s">
        <v>53</v>
      </c>
      <c r="L16" s="17" t="s">
        <v>40</v>
      </c>
      <c r="M16" s="156">
        <f>1/$M$85</f>
        <v>4.1666666666666664E-2</v>
      </c>
      <c r="N16" s="156">
        <v>1</v>
      </c>
      <c r="O16" s="156">
        <v>121214</v>
      </c>
      <c r="P16" s="171">
        <f>+N16/O16*100000</f>
        <v>0.82498721269820319</v>
      </c>
      <c r="Q16" s="26">
        <v>1</v>
      </c>
      <c r="R16" s="159">
        <f>+M16*Q16</f>
        <v>4.1666666666666664E-2</v>
      </c>
      <c r="S16" s="169" t="s">
        <v>74</v>
      </c>
      <c r="T16" s="156">
        <f>1/$T$85</f>
        <v>4.3478260869565216E-2</v>
      </c>
      <c r="U16" s="156">
        <v>1</v>
      </c>
      <c r="V16" s="156">
        <v>121214</v>
      </c>
      <c r="W16" s="171">
        <f>+U16/V16*100000</f>
        <v>0.82498721269820319</v>
      </c>
      <c r="X16" s="158">
        <v>1</v>
      </c>
      <c r="Y16" s="19">
        <f>+T16*X16</f>
        <v>4.3478260869565216E-2</v>
      </c>
      <c r="Z16" s="169" t="s">
        <v>75</v>
      </c>
      <c r="AA16" s="156">
        <f t="shared" si="0"/>
        <v>2.2727272727272728E-2</v>
      </c>
      <c r="AB16" s="156">
        <v>0</v>
      </c>
      <c r="AC16" s="156">
        <v>121214</v>
      </c>
      <c r="AD16" s="171">
        <f>+AB16/AC16*1000</f>
        <v>0</v>
      </c>
      <c r="AE16" s="158">
        <v>1</v>
      </c>
      <c r="AF16" s="19">
        <f t="shared" si="4"/>
        <v>2.2727272727272728E-2</v>
      </c>
      <c r="AG16" s="169" t="s">
        <v>76</v>
      </c>
      <c r="AH16" s="156">
        <f t="shared" si="1"/>
        <v>2.1739130434782608E-2</v>
      </c>
      <c r="AI16" s="156">
        <v>2</v>
      </c>
      <c r="AJ16" s="156">
        <v>121214</v>
      </c>
      <c r="AK16" s="171">
        <f>+AI16/AJ16*1000</f>
        <v>1.6499744253964062E-2</v>
      </c>
      <c r="AL16" s="158">
        <v>1</v>
      </c>
      <c r="AM16" s="19">
        <f t="shared" si="6"/>
        <v>2.1739130434782608E-2</v>
      </c>
      <c r="AN16" s="169" t="s">
        <v>77</v>
      </c>
      <c r="AO16" s="24"/>
      <c r="AP16" s="24">
        <v>0</v>
      </c>
      <c r="AQ16" s="24">
        <v>120564</v>
      </c>
      <c r="AR16" s="157">
        <f>+AP16/AQ16*100000</f>
        <v>0</v>
      </c>
      <c r="AS16" s="157">
        <v>1</v>
      </c>
      <c r="AT16" s="129"/>
      <c r="AU16" s="69" t="s">
        <v>447</v>
      </c>
      <c r="AV16" s="24"/>
      <c r="AW16" s="24">
        <v>1</v>
      </c>
      <c r="AX16" s="24">
        <v>120564</v>
      </c>
      <c r="AY16" s="24">
        <f>+AW16/AX16*100000</f>
        <v>0.8294349888855711</v>
      </c>
      <c r="AZ16" s="18">
        <v>1</v>
      </c>
      <c r="BA16" s="133"/>
      <c r="BB16" s="69" t="s">
        <v>448</v>
      </c>
      <c r="BC16" s="24"/>
      <c r="BD16" s="24">
        <v>1</v>
      </c>
      <c r="BE16" s="24">
        <v>120564</v>
      </c>
      <c r="BF16" s="104">
        <f>+BD16/BE16*100000</f>
        <v>0.8294349888855711</v>
      </c>
      <c r="BG16" s="18">
        <v>1</v>
      </c>
      <c r="BH16" s="133"/>
      <c r="BI16" s="69" t="s">
        <v>452</v>
      </c>
      <c r="BJ16" s="136">
        <f t="shared" si="2"/>
        <v>0.02</v>
      </c>
      <c r="BK16" s="24">
        <v>2</v>
      </c>
      <c r="BL16" s="24">
        <v>120564</v>
      </c>
      <c r="BM16" s="24">
        <f>+BK16/BL16*100000</f>
        <v>1.6588699777711422</v>
      </c>
      <c r="BN16" s="13">
        <v>1</v>
      </c>
      <c r="BO16" s="153">
        <f t="shared" si="3"/>
        <v>0.02</v>
      </c>
      <c r="BP16" s="165" t="s">
        <v>492</v>
      </c>
    </row>
    <row r="17" spans="1:1118" s="4" customFormat="1" ht="115.5" customHeight="1" x14ac:dyDescent="0.25">
      <c r="B17" s="263"/>
      <c r="C17" s="264"/>
      <c r="D17" s="266"/>
      <c r="E17" s="268"/>
      <c r="F17" s="248"/>
      <c r="G17" s="251"/>
      <c r="H17" s="257"/>
      <c r="I17" s="254"/>
      <c r="J17" s="42" t="s">
        <v>78</v>
      </c>
      <c r="K17" s="176" t="s">
        <v>53</v>
      </c>
      <c r="L17" s="17" t="s">
        <v>40</v>
      </c>
      <c r="M17" s="156">
        <f>1/$M$85</f>
        <v>4.1666666666666664E-2</v>
      </c>
      <c r="N17" s="156">
        <v>0</v>
      </c>
      <c r="O17" s="156">
        <v>121214</v>
      </c>
      <c r="P17" s="171">
        <f>+N17/O17*100000</f>
        <v>0</v>
      </c>
      <c r="Q17" s="158">
        <v>1</v>
      </c>
      <c r="R17" s="159">
        <f>+M17*Q17</f>
        <v>4.1666666666666664E-2</v>
      </c>
      <c r="S17" s="156" t="s">
        <v>79</v>
      </c>
      <c r="T17" s="156">
        <f>1/$T$85</f>
        <v>4.3478260869565216E-2</v>
      </c>
      <c r="U17" s="156">
        <v>0</v>
      </c>
      <c r="V17" s="156">
        <v>121214</v>
      </c>
      <c r="W17" s="171">
        <f>+U17/V17*100000</f>
        <v>0</v>
      </c>
      <c r="X17" s="158">
        <v>1</v>
      </c>
      <c r="Y17" s="19">
        <f>+T17*X17</f>
        <v>4.3478260869565216E-2</v>
      </c>
      <c r="Z17" s="169" t="s">
        <v>80</v>
      </c>
      <c r="AA17" s="156">
        <f t="shared" si="0"/>
        <v>2.2727272727272728E-2</v>
      </c>
      <c r="AB17" s="156">
        <v>0</v>
      </c>
      <c r="AC17" s="156">
        <v>121214</v>
      </c>
      <c r="AD17" s="171">
        <f>+AB17/AC17*100000</f>
        <v>0</v>
      </c>
      <c r="AE17" s="27">
        <v>1</v>
      </c>
      <c r="AF17" s="14">
        <f t="shared" si="4"/>
        <v>2.2727272727272728E-2</v>
      </c>
      <c r="AG17" s="169" t="s">
        <v>81</v>
      </c>
      <c r="AH17" s="156">
        <f t="shared" si="1"/>
        <v>2.1739130434782608E-2</v>
      </c>
      <c r="AI17" s="156">
        <v>0</v>
      </c>
      <c r="AJ17" s="156">
        <v>121214</v>
      </c>
      <c r="AK17" s="171">
        <f>+AI17/AJ17*100000</f>
        <v>0</v>
      </c>
      <c r="AL17" s="27">
        <v>1</v>
      </c>
      <c r="AM17" s="14">
        <f t="shared" si="6"/>
        <v>2.1739130434782608E-2</v>
      </c>
      <c r="AN17" s="169" t="s">
        <v>82</v>
      </c>
      <c r="AO17" s="24"/>
      <c r="AP17" s="24">
        <v>0</v>
      </c>
      <c r="AQ17" s="24">
        <v>120564</v>
      </c>
      <c r="AR17" s="157">
        <f>+AP17/AQ17*100000</f>
        <v>0</v>
      </c>
      <c r="AS17" s="18">
        <v>1</v>
      </c>
      <c r="AT17" s="129"/>
      <c r="AU17" s="24" t="s">
        <v>449</v>
      </c>
      <c r="AV17" s="24"/>
      <c r="AW17" s="24">
        <v>0</v>
      </c>
      <c r="AX17" s="24">
        <v>120564</v>
      </c>
      <c r="AY17" s="157">
        <f>+AW17/AX17/100000</f>
        <v>0</v>
      </c>
      <c r="AZ17" s="18">
        <v>1</v>
      </c>
      <c r="BA17" s="133"/>
      <c r="BB17" s="69" t="s">
        <v>450</v>
      </c>
      <c r="BC17" s="24"/>
      <c r="BD17" s="24">
        <v>0</v>
      </c>
      <c r="BE17" s="24">
        <v>120564</v>
      </c>
      <c r="BF17" s="157">
        <f>+BD17/BE17*100000</f>
        <v>0</v>
      </c>
      <c r="BG17" s="139">
        <v>1</v>
      </c>
      <c r="BH17" s="116"/>
      <c r="BI17" s="69" t="s">
        <v>459</v>
      </c>
      <c r="BJ17" s="24">
        <f t="shared" si="2"/>
        <v>0.02</v>
      </c>
      <c r="BK17" s="24">
        <v>0</v>
      </c>
      <c r="BL17" s="24">
        <v>120564</v>
      </c>
      <c r="BM17" s="157">
        <f>+BK17/BL17*100000</f>
        <v>0</v>
      </c>
      <c r="BN17" s="180">
        <v>1</v>
      </c>
      <c r="BO17" s="153">
        <f t="shared" si="3"/>
        <v>0.02</v>
      </c>
      <c r="BP17" s="165" t="s">
        <v>492</v>
      </c>
    </row>
    <row r="18" spans="1:1118" s="4" customFormat="1" ht="98.25" customHeight="1" x14ac:dyDescent="0.25">
      <c r="B18" s="263"/>
      <c r="C18" s="264"/>
      <c r="D18" s="266"/>
      <c r="E18" s="268"/>
      <c r="F18" s="248"/>
      <c r="G18" s="251"/>
      <c r="H18" s="257"/>
      <c r="I18" s="254"/>
      <c r="J18" s="42" t="s">
        <v>83</v>
      </c>
      <c r="K18" s="176" t="s">
        <v>53</v>
      </c>
      <c r="L18" s="17" t="s">
        <v>40</v>
      </c>
      <c r="M18" s="156">
        <f>1/$M$85</f>
        <v>4.1666666666666664E-2</v>
      </c>
      <c r="N18" s="156">
        <v>0</v>
      </c>
      <c r="O18" s="156">
        <v>19763</v>
      </c>
      <c r="P18" s="171">
        <f>+N18/O18*100000</f>
        <v>0</v>
      </c>
      <c r="Q18" s="158">
        <v>1</v>
      </c>
      <c r="R18" s="159">
        <f>+M18*Q18</f>
        <v>4.1666666666666664E-2</v>
      </c>
      <c r="S18" s="156" t="s">
        <v>79</v>
      </c>
      <c r="T18" s="156">
        <f>1/$T$85</f>
        <v>4.3478260869565216E-2</v>
      </c>
      <c r="U18" s="156">
        <v>0</v>
      </c>
      <c r="V18" s="156">
        <v>19763</v>
      </c>
      <c r="W18" s="171">
        <f>+U18/V18*100000</f>
        <v>0</v>
      </c>
      <c r="X18" s="158">
        <v>1</v>
      </c>
      <c r="Y18" s="19">
        <f>+T18*X18</f>
        <v>4.3478260869565216E-2</v>
      </c>
      <c r="Z18" s="169" t="s">
        <v>80</v>
      </c>
      <c r="AA18" s="156">
        <f t="shared" si="0"/>
        <v>2.2727272727272728E-2</v>
      </c>
      <c r="AB18" s="156">
        <v>0</v>
      </c>
      <c r="AC18" s="156">
        <v>19763</v>
      </c>
      <c r="AD18" s="171">
        <f>+AB18/AC18*100000</f>
        <v>0</v>
      </c>
      <c r="AE18" s="158">
        <v>1</v>
      </c>
      <c r="AF18" s="14">
        <f t="shared" si="4"/>
        <v>2.2727272727272728E-2</v>
      </c>
      <c r="AG18" s="169" t="s">
        <v>84</v>
      </c>
      <c r="AH18" s="156">
        <f t="shared" si="1"/>
        <v>2.1739130434782608E-2</v>
      </c>
      <c r="AI18" s="156">
        <v>0</v>
      </c>
      <c r="AJ18" s="156">
        <v>19763</v>
      </c>
      <c r="AK18" s="171">
        <f>+AI18/AJ18*100000</f>
        <v>0</v>
      </c>
      <c r="AL18" s="158">
        <v>1</v>
      </c>
      <c r="AM18" s="14">
        <f t="shared" si="6"/>
        <v>2.1739130434782608E-2</v>
      </c>
      <c r="AN18" s="169" t="s">
        <v>85</v>
      </c>
      <c r="AO18" s="24"/>
      <c r="AP18" s="24">
        <v>0</v>
      </c>
      <c r="AQ18" s="24">
        <v>120564</v>
      </c>
      <c r="AR18" s="157">
        <f>+AP18/AQ18*100000</f>
        <v>0</v>
      </c>
      <c r="AS18" s="18">
        <v>1</v>
      </c>
      <c r="AT18" s="129"/>
      <c r="AU18" s="24" t="s">
        <v>449</v>
      </c>
      <c r="AV18" s="24"/>
      <c r="AW18" s="24">
        <v>0</v>
      </c>
      <c r="AX18" s="24">
        <v>120564</v>
      </c>
      <c r="AY18" s="157">
        <f>+AW18/AX18*100000</f>
        <v>0</v>
      </c>
      <c r="AZ18" s="18">
        <v>1</v>
      </c>
      <c r="BA18" s="133"/>
      <c r="BB18" s="69" t="s">
        <v>450</v>
      </c>
      <c r="BC18" s="24"/>
      <c r="BD18" s="24">
        <v>0</v>
      </c>
      <c r="BE18" s="24">
        <v>120564</v>
      </c>
      <c r="BF18" s="157">
        <f>+BD18/BE18*100000</f>
        <v>0</v>
      </c>
      <c r="BG18" s="18">
        <v>1</v>
      </c>
      <c r="BH18" s="116"/>
      <c r="BI18" s="69" t="s">
        <v>459</v>
      </c>
      <c r="BJ18" s="136">
        <f t="shared" si="2"/>
        <v>0.02</v>
      </c>
      <c r="BK18" s="24">
        <v>0</v>
      </c>
      <c r="BL18" s="24">
        <v>120564</v>
      </c>
      <c r="BM18" s="157">
        <f>+BK18/BL18*100000</f>
        <v>0</v>
      </c>
      <c r="BN18" s="13">
        <v>1</v>
      </c>
      <c r="BO18" s="153">
        <f t="shared" si="3"/>
        <v>0.02</v>
      </c>
      <c r="BP18" s="165" t="s">
        <v>492</v>
      </c>
    </row>
    <row r="19" spans="1:1118" s="4" customFormat="1" ht="120.75" customHeight="1" x14ac:dyDescent="0.25">
      <c r="B19" s="263"/>
      <c r="C19" s="264"/>
      <c r="D19" s="266"/>
      <c r="E19" s="268"/>
      <c r="F19" s="248"/>
      <c r="G19" s="251"/>
      <c r="H19" s="257"/>
      <c r="I19" s="254"/>
      <c r="J19" s="175" t="s">
        <v>86</v>
      </c>
      <c r="K19" s="176" t="s">
        <v>53</v>
      </c>
      <c r="L19" s="17" t="s">
        <v>40</v>
      </c>
      <c r="M19" s="156"/>
      <c r="N19" s="156" t="s">
        <v>32</v>
      </c>
      <c r="O19" s="156" t="s">
        <v>32</v>
      </c>
      <c r="P19" s="11"/>
      <c r="Q19" s="12"/>
      <c r="R19" s="12"/>
      <c r="S19" s="12"/>
      <c r="T19" s="12"/>
      <c r="U19" s="156" t="s">
        <v>32</v>
      </c>
      <c r="V19" s="156" t="s">
        <v>32</v>
      </c>
      <c r="W19" s="11"/>
      <c r="X19" s="12"/>
      <c r="Y19" s="12"/>
      <c r="Z19" s="12"/>
      <c r="AA19" s="156">
        <f t="shared" si="0"/>
        <v>2.2727272727272728E-2</v>
      </c>
      <c r="AB19" s="156">
        <v>1</v>
      </c>
      <c r="AC19" s="156">
        <v>1726</v>
      </c>
      <c r="AD19" s="171">
        <f>+AB19/AC19*1000</f>
        <v>0.57937427578215528</v>
      </c>
      <c r="AE19" s="26">
        <v>1</v>
      </c>
      <c r="AF19" s="14">
        <f t="shared" si="4"/>
        <v>2.2727272727272728E-2</v>
      </c>
      <c r="AG19" s="169" t="s">
        <v>87</v>
      </c>
      <c r="AH19" s="156">
        <f t="shared" si="1"/>
        <v>2.1739130434782608E-2</v>
      </c>
      <c r="AI19" s="156">
        <v>1</v>
      </c>
      <c r="AJ19" s="156">
        <v>1726</v>
      </c>
      <c r="AK19" s="171">
        <f>+AI19/AJ19*1000</f>
        <v>0.57937427578215528</v>
      </c>
      <c r="AL19" s="26">
        <v>1</v>
      </c>
      <c r="AM19" s="14">
        <f t="shared" si="6"/>
        <v>2.1739130434782608E-2</v>
      </c>
      <c r="AN19" s="169" t="s">
        <v>88</v>
      </c>
      <c r="AO19" s="24"/>
      <c r="AP19" s="24">
        <v>1</v>
      </c>
      <c r="AQ19" s="24">
        <v>592</v>
      </c>
      <c r="AR19" s="24">
        <f>+AP19/AQ19*1000</f>
        <v>1.6891891891891893</v>
      </c>
      <c r="AS19" s="157">
        <v>1</v>
      </c>
      <c r="AT19" s="71"/>
      <c r="AU19" s="69" t="s">
        <v>460</v>
      </c>
      <c r="AV19" s="71"/>
      <c r="AW19" s="24">
        <v>1</v>
      </c>
      <c r="AX19" s="24">
        <v>567</v>
      </c>
      <c r="AY19" s="24">
        <f>+AW19/AX19*1000</f>
        <v>1.7636684303350969</v>
      </c>
      <c r="AZ19" s="157">
        <v>1</v>
      </c>
      <c r="BA19" s="71"/>
      <c r="BB19" s="69" t="s">
        <v>461</v>
      </c>
      <c r="BC19" s="24"/>
      <c r="BD19" s="24">
        <v>0</v>
      </c>
      <c r="BE19" s="24">
        <v>561</v>
      </c>
      <c r="BF19" s="24">
        <f>+BD19/BE19*1000</f>
        <v>0</v>
      </c>
      <c r="BG19" s="157">
        <v>1</v>
      </c>
      <c r="BH19" s="116"/>
      <c r="BI19" s="69" t="s">
        <v>462</v>
      </c>
      <c r="BJ19" s="24">
        <f t="shared" si="2"/>
        <v>0.02</v>
      </c>
      <c r="BK19" s="24">
        <f>+BD19+AW19+AP19</f>
        <v>2</v>
      </c>
      <c r="BL19" s="24">
        <f>+BE19+AX19+AQ19</f>
        <v>1720</v>
      </c>
      <c r="BM19" s="24">
        <f>+BK19/BL19*1000</f>
        <v>1.1627906976744187</v>
      </c>
      <c r="BN19" s="25">
        <v>1</v>
      </c>
      <c r="BO19" s="153">
        <f t="shared" si="3"/>
        <v>0.02</v>
      </c>
      <c r="BP19" s="165" t="s">
        <v>492</v>
      </c>
    </row>
    <row r="20" spans="1:1118" s="4" customFormat="1" ht="81" customHeight="1" x14ac:dyDescent="0.25">
      <c r="B20" s="263"/>
      <c r="C20" s="264"/>
      <c r="D20" s="266"/>
      <c r="E20" s="268"/>
      <c r="F20" s="249"/>
      <c r="G20" s="252"/>
      <c r="H20" s="258"/>
      <c r="I20" s="255"/>
      <c r="J20" s="175" t="s">
        <v>89</v>
      </c>
      <c r="K20" s="176" t="s">
        <v>53</v>
      </c>
      <c r="L20" s="17" t="s">
        <v>40</v>
      </c>
      <c r="M20" s="156"/>
      <c r="N20" s="156" t="s">
        <v>32</v>
      </c>
      <c r="O20" s="156" t="s">
        <v>32</v>
      </c>
      <c r="P20" s="11"/>
      <c r="Q20" s="12"/>
      <c r="R20" s="12"/>
      <c r="S20" s="12"/>
      <c r="T20" s="12"/>
      <c r="U20" s="156" t="s">
        <v>32</v>
      </c>
      <c r="V20" s="156" t="s">
        <v>32</v>
      </c>
      <c r="W20" s="11"/>
      <c r="X20" s="12"/>
      <c r="Y20" s="12"/>
      <c r="Z20" s="12"/>
      <c r="AA20" s="156">
        <f t="shared" si="0"/>
        <v>2.2727272727272728E-2</v>
      </c>
      <c r="AB20" s="156">
        <v>651</v>
      </c>
      <c r="AC20" s="156">
        <v>53505</v>
      </c>
      <c r="AD20" s="171">
        <f>+AB20/AC20*1000</f>
        <v>12.167087188113261</v>
      </c>
      <c r="AE20" s="158">
        <v>1</v>
      </c>
      <c r="AF20" s="19">
        <f t="shared" si="4"/>
        <v>2.2727272727272728E-2</v>
      </c>
      <c r="AG20" s="169" t="s">
        <v>90</v>
      </c>
      <c r="AH20" s="156">
        <f t="shared" si="1"/>
        <v>2.1739130434782608E-2</v>
      </c>
      <c r="AI20" s="156">
        <v>651</v>
      </c>
      <c r="AJ20" s="156">
        <v>53505</v>
      </c>
      <c r="AK20" s="171">
        <f>+AI20/AJ20*1000</f>
        <v>12.167087188113261</v>
      </c>
      <c r="AL20" s="158">
        <v>1</v>
      </c>
      <c r="AM20" s="19">
        <f t="shared" si="6"/>
        <v>2.1739130434782608E-2</v>
      </c>
      <c r="AN20" s="169" t="s">
        <v>90</v>
      </c>
      <c r="AO20" s="24"/>
      <c r="AP20" s="24">
        <v>243</v>
      </c>
      <c r="AQ20" s="24">
        <v>104145</v>
      </c>
      <c r="AR20" s="24">
        <f>+AP20/AQ20*1000</f>
        <v>2.3332853233472561</v>
      </c>
      <c r="AS20" s="18">
        <v>1</v>
      </c>
      <c r="AT20" s="71"/>
      <c r="AU20" s="69" t="s">
        <v>463</v>
      </c>
      <c r="AV20" s="71"/>
      <c r="AW20" s="24">
        <v>230</v>
      </c>
      <c r="AX20" s="24">
        <v>104145</v>
      </c>
      <c r="AY20" s="24">
        <f>+AW20/AX20*1000</f>
        <v>2.2084593595467861</v>
      </c>
      <c r="AZ20" s="18">
        <v>1</v>
      </c>
      <c r="BA20" s="71"/>
      <c r="BB20" s="69" t="s">
        <v>463</v>
      </c>
      <c r="BC20" s="24"/>
      <c r="BD20" s="24">
        <v>207</v>
      </c>
      <c r="BE20" s="24">
        <v>104145</v>
      </c>
      <c r="BF20" s="24">
        <f>+BD20/BE20*1000</f>
        <v>1.9876134235921072</v>
      </c>
      <c r="BG20" s="18">
        <v>1</v>
      </c>
      <c r="BH20" s="133"/>
      <c r="BI20" s="69" t="s">
        <v>463</v>
      </c>
      <c r="BJ20" s="24">
        <f t="shared" si="2"/>
        <v>0.02</v>
      </c>
      <c r="BK20" s="24">
        <f>+BD20+AW20+AP20</f>
        <v>680</v>
      </c>
      <c r="BL20" s="24">
        <v>104145</v>
      </c>
      <c r="BM20" s="24">
        <f>+BK20/BL20*1000</f>
        <v>6.529358106486149</v>
      </c>
      <c r="BN20" s="13">
        <v>1</v>
      </c>
      <c r="BO20" s="153">
        <f t="shared" si="3"/>
        <v>0.02</v>
      </c>
      <c r="BP20" s="165" t="s">
        <v>492</v>
      </c>
    </row>
    <row r="21" spans="1:1118" s="4" customFormat="1" ht="295.5" customHeight="1" x14ac:dyDescent="0.25">
      <c r="B21" s="263"/>
      <c r="C21" s="264"/>
      <c r="D21" s="266"/>
      <c r="E21" s="268"/>
      <c r="F21" s="28">
        <v>5</v>
      </c>
      <c r="G21" s="166" t="s">
        <v>91</v>
      </c>
      <c r="H21" s="16" t="s">
        <v>92</v>
      </c>
      <c r="I21" s="175" t="s">
        <v>93</v>
      </c>
      <c r="J21" s="175" t="s">
        <v>94</v>
      </c>
      <c r="K21" s="176" t="s">
        <v>53</v>
      </c>
      <c r="L21" s="17" t="s">
        <v>40</v>
      </c>
      <c r="M21" s="156"/>
      <c r="N21" s="156" t="s">
        <v>32</v>
      </c>
      <c r="O21" s="156" t="s">
        <v>32</v>
      </c>
      <c r="P21" s="11"/>
      <c r="Q21" s="12"/>
      <c r="R21" s="12"/>
      <c r="S21" s="169" t="s">
        <v>95</v>
      </c>
      <c r="T21" s="12"/>
      <c r="U21" s="156" t="s">
        <v>32</v>
      </c>
      <c r="V21" s="156" t="s">
        <v>32</v>
      </c>
      <c r="W21" s="11"/>
      <c r="X21" s="12"/>
      <c r="Y21" s="12"/>
      <c r="Z21" s="169" t="s">
        <v>95</v>
      </c>
      <c r="AA21" s="156">
        <f t="shared" si="0"/>
        <v>2.2727272727272728E-2</v>
      </c>
      <c r="AB21" s="156">
        <v>786</v>
      </c>
      <c r="AC21" s="156">
        <v>1183</v>
      </c>
      <c r="AD21" s="21">
        <v>0.69569999999999999</v>
      </c>
      <c r="AE21" s="158">
        <v>0.82</v>
      </c>
      <c r="AF21" s="14">
        <f t="shared" si="4"/>
        <v>1.8636363636363635E-2</v>
      </c>
      <c r="AG21" s="169" t="s">
        <v>96</v>
      </c>
      <c r="AH21" s="156">
        <f t="shared" si="1"/>
        <v>2.1739130434782608E-2</v>
      </c>
      <c r="AI21" s="156">
        <v>786</v>
      </c>
      <c r="AJ21" s="156">
        <v>1183</v>
      </c>
      <c r="AK21" s="21">
        <v>0.69569999999999999</v>
      </c>
      <c r="AL21" s="158">
        <v>0.82</v>
      </c>
      <c r="AM21" s="14">
        <f t="shared" si="6"/>
        <v>1.7826086956521738E-2</v>
      </c>
      <c r="AN21" s="169" t="s">
        <v>97</v>
      </c>
      <c r="AO21" s="24"/>
      <c r="AP21" s="97" t="s">
        <v>32</v>
      </c>
      <c r="AQ21" s="97" t="s">
        <v>32</v>
      </c>
      <c r="AR21" s="97" t="s">
        <v>32</v>
      </c>
      <c r="AS21" s="97" t="s">
        <v>32</v>
      </c>
      <c r="AT21" s="48"/>
      <c r="AU21" s="69"/>
      <c r="AV21" s="71"/>
      <c r="AW21" s="97" t="s">
        <v>32</v>
      </c>
      <c r="AX21" s="97" t="s">
        <v>32</v>
      </c>
      <c r="AY21" s="97" t="s">
        <v>32</v>
      </c>
      <c r="AZ21" s="97" t="s">
        <v>32</v>
      </c>
      <c r="BA21" s="48"/>
      <c r="BB21" s="69"/>
      <c r="BC21" s="24"/>
      <c r="BD21" s="24">
        <v>851</v>
      </c>
      <c r="BE21" s="24">
        <v>1047</v>
      </c>
      <c r="BF21" s="116">
        <f t="shared" ref="BF21:BF28" si="7">+BD21/BE21</f>
        <v>0.81279847182425979</v>
      </c>
      <c r="BG21" s="18">
        <v>0.95</v>
      </c>
      <c r="BH21" s="116"/>
      <c r="BI21" s="69" t="s">
        <v>464</v>
      </c>
      <c r="BJ21" s="24">
        <f t="shared" si="2"/>
        <v>0.02</v>
      </c>
      <c r="BK21" s="24">
        <v>851</v>
      </c>
      <c r="BL21" s="24">
        <v>1047</v>
      </c>
      <c r="BM21" s="116">
        <f t="shared" ref="BM21:BM28" si="8">+BK21/BL21</f>
        <v>0.81279847182425979</v>
      </c>
      <c r="BN21" s="13">
        <v>0.95</v>
      </c>
      <c r="BO21" s="153">
        <f t="shared" si="3"/>
        <v>1.9E-2</v>
      </c>
      <c r="BP21" s="165" t="s">
        <v>492</v>
      </c>
    </row>
    <row r="22" spans="1:1118" s="4" customFormat="1" ht="204.75" customHeight="1" x14ac:dyDescent="0.25">
      <c r="B22" s="263"/>
      <c r="C22" s="264"/>
      <c r="D22" s="266"/>
      <c r="E22" s="268"/>
      <c r="F22" s="247">
        <v>6</v>
      </c>
      <c r="G22" s="259" t="s">
        <v>98</v>
      </c>
      <c r="H22" s="29" t="s">
        <v>99</v>
      </c>
      <c r="I22" s="175" t="s">
        <v>468</v>
      </c>
      <c r="J22" s="175" t="s">
        <v>100</v>
      </c>
      <c r="K22" s="176" t="s">
        <v>53</v>
      </c>
      <c r="L22" s="17" t="s">
        <v>40</v>
      </c>
      <c r="M22" s="156"/>
      <c r="N22" s="156" t="s">
        <v>32</v>
      </c>
      <c r="O22" s="156" t="s">
        <v>32</v>
      </c>
      <c r="P22" s="11"/>
      <c r="Q22" s="12"/>
      <c r="R22" s="12"/>
      <c r="S22" s="169" t="s">
        <v>95</v>
      </c>
      <c r="T22" s="12"/>
      <c r="U22" s="156" t="s">
        <v>32</v>
      </c>
      <c r="V22" s="156" t="s">
        <v>32</v>
      </c>
      <c r="W22" s="11"/>
      <c r="X22" s="12"/>
      <c r="Y22" s="12"/>
      <c r="Z22" s="169" t="s">
        <v>95</v>
      </c>
      <c r="AA22" s="156">
        <f t="shared" si="0"/>
        <v>2.2727272727272728E-2</v>
      </c>
      <c r="AB22" s="156">
        <v>1763</v>
      </c>
      <c r="AC22" s="156">
        <v>1903</v>
      </c>
      <c r="AD22" s="30">
        <f t="shared" ref="AD22:AD28" si="9">+AB22/AC22</f>
        <v>0.92643194955333685</v>
      </c>
      <c r="AE22" s="18">
        <v>0.97509999999999997</v>
      </c>
      <c r="AF22" s="14">
        <f t="shared" si="4"/>
        <v>2.2161363636363635E-2</v>
      </c>
      <c r="AG22" s="169" t="s">
        <v>101</v>
      </c>
      <c r="AH22" s="156">
        <f t="shared" si="1"/>
        <v>2.1739130434782608E-2</v>
      </c>
      <c r="AI22" s="156">
        <v>1763</v>
      </c>
      <c r="AJ22" s="156">
        <v>1903</v>
      </c>
      <c r="AK22" s="30">
        <f t="shared" ref="AK22:AK28" si="10">+AI22/AJ22</f>
        <v>0.92643194955333685</v>
      </c>
      <c r="AL22" s="14">
        <v>0.97509999999999997</v>
      </c>
      <c r="AM22" s="14">
        <f t="shared" si="6"/>
        <v>2.1197826086956521E-2</v>
      </c>
      <c r="AN22" s="169" t="s">
        <v>466</v>
      </c>
      <c r="AO22" s="24"/>
      <c r="AP22" s="97" t="s">
        <v>32</v>
      </c>
      <c r="AQ22" s="97" t="s">
        <v>32</v>
      </c>
      <c r="AR22" s="97" t="s">
        <v>32</v>
      </c>
      <c r="AS22" s="97" t="s">
        <v>32</v>
      </c>
      <c r="AT22" s="48"/>
      <c r="AU22" s="69"/>
      <c r="AV22" s="71"/>
      <c r="AW22" s="97" t="s">
        <v>32</v>
      </c>
      <c r="AX22" s="97" t="s">
        <v>32</v>
      </c>
      <c r="AY22" s="97" t="s">
        <v>32</v>
      </c>
      <c r="AZ22" s="97" t="s">
        <v>32</v>
      </c>
      <c r="BA22" s="48"/>
      <c r="BB22" s="69"/>
      <c r="BC22" s="24"/>
      <c r="BD22" s="24">
        <v>1876</v>
      </c>
      <c r="BE22" s="24">
        <v>1935</v>
      </c>
      <c r="BF22" s="116">
        <f t="shared" si="7"/>
        <v>0.96950904392764858</v>
      </c>
      <c r="BG22" s="18">
        <v>1</v>
      </c>
      <c r="BH22" s="116"/>
      <c r="BI22" s="69" t="s">
        <v>465</v>
      </c>
      <c r="BJ22" s="136">
        <f t="shared" si="2"/>
        <v>0.02</v>
      </c>
      <c r="BK22" s="24">
        <v>1876</v>
      </c>
      <c r="BL22" s="24">
        <v>1935</v>
      </c>
      <c r="BM22" s="116">
        <f t="shared" si="8"/>
        <v>0.96950904392764858</v>
      </c>
      <c r="BN22" s="13">
        <v>1</v>
      </c>
      <c r="BO22" s="153">
        <f t="shared" si="3"/>
        <v>0.02</v>
      </c>
      <c r="BP22" s="165" t="s">
        <v>492</v>
      </c>
    </row>
    <row r="23" spans="1:1118" s="4" customFormat="1" ht="268.5" customHeight="1" x14ac:dyDescent="0.25">
      <c r="B23" s="263"/>
      <c r="C23" s="264"/>
      <c r="D23" s="266"/>
      <c r="E23" s="268"/>
      <c r="F23" s="248"/>
      <c r="G23" s="260"/>
      <c r="H23" s="16" t="s">
        <v>102</v>
      </c>
      <c r="I23" s="175" t="s">
        <v>469</v>
      </c>
      <c r="J23" s="175" t="s">
        <v>103</v>
      </c>
      <c r="K23" s="176" t="s">
        <v>53</v>
      </c>
      <c r="L23" s="17" t="s">
        <v>40</v>
      </c>
      <c r="M23" s="156"/>
      <c r="N23" s="156" t="s">
        <v>32</v>
      </c>
      <c r="O23" s="156" t="s">
        <v>32</v>
      </c>
      <c r="P23" s="11"/>
      <c r="Q23" s="12"/>
      <c r="R23" s="12"/>
      <c r="S23" s="169" t="s">
        <v>95</v>
      </c>
      <c r="T23" s="12"/>
      <c r="U23" s="156" t="s">
        <v>32</v>
      </c>
      <c r="V23" s="156" t="s">
        <v>32</v>
      </c>
      <c r="W23" s="11"/>
      <c r="X23" s="12"/>
      <c r="Y23" s="12"/>
      <c r="Z23" s="169" t="s">
        <v>95</v>
      </c>
      <c r="AA23" s="156">
        <f t="shared" si="0"/>
        <v>2.2727272727272728E-2</v>
      </c>
      <c r="AB23" s="156">
        <v>13002</v>
      </c>
      <c r="AC23" s="156">
        <v>18053</v>
      </c>
      <c r="AD23" s="171">
        <f t="shared" si="9"/>
        <v>0.72021270702930262</v>
      </c>
      <c r="AE23" s="158">
        <v>0.96</v>
      </c>
      <c r="AF23" s="14">
        <f t="shared" si="4"/>
        <v>2.1818181818181816E-2</v>
      </c>
      <c r="AG23" s="169" t="s">
        <v>104</v>
      </c>
      <c r="AH23" s="156">
        <f t="shared" si="1"/>
        <v>2.1739130434782608E-2</v>
      </c>
      <c r="AI23" s="156">
        <v>13002</v>
      </c>
      <c r="AJ23" s="156">
        <v>18053</v>
      </c>
      <c r="AK23" s="31">
        <f t="shared" si="10"/>
        <v>0.72021270702930262</v>
      </c>
      <c r="AL23" s="158">
        <v>0.96</v>
      </c>
      <c r="AM23" s="14">
        <f t="shared" si="6"/>
        <v>2.0869565217391303E-2</v>
      </c>
      <c r="AN23" s="169" t="s">
        <v>105</v>
      </c>
      <c r="AO23" s="24"/>
      <c r="AP23" s="97" t="s">
        <v>32</v>
      </c>
      <c r="AQ23" s="97" t="s">
        <v>32</v>
      </c>
      <c r="AR23" s="97" t="s">
        <v>32</v>
      </c>
      <c r="AS23" s="97" t="s">
        <v>32</v>
      </c>
      <c r="AT23" s="48"/>
      <c r="AU23" s="69"/>
      <c r="AV23" s="71"/>
      <c r="AW23" s="97" t="s">
        <v>32</v>
      </c>
      <c r="AX23" s="97" t="s">
        <v>32</v>
      </c>
      <c r="AY23" s="97" t="s">
        <v>32</v>
      </c>
      <c r="AZ23" s="97" t="s">
        <v>32</v>
      </c>
      <c r="BA23" s="48"/>
      <c r="BB23" s="69"/>
      <c r="BC23" s="24"/>
      <c r="BD23" s="24">
        <v>14567</v>
      </c>
      <c r="BE23" s="24">
        <v>18534</v>
      </c>
      <c r="BF23" s="157">
        <f t="shared" si="7"/>
        <v>0.78596093665695477</v>
      </c>
      <c r="BG23" s="18">
        <v>1</v>
      </c>
      <c r="BH23" s="116"/>
      <c r="BI23" s="69" t="s">
        <v>467</v>
      </c>
      <c r="BJ23" s="24">
        <f t="shared" si="2"/>
        <v>0.02</v>
      </c>
      <c r="BK23" s="24">
        <v>14567</v>
      </c>
      <c r="BL23" s="24">
        <v>18534</v>
      </c>
      <c r="BM23" s="157">
        <f t="shared" si="8"/>
        <v>0.78596093665695477</v>
      </c>
      <c r="BN23" s="13">
        <v>1</v>
      </c>
      <c r="BO23" s="153">
        <f t="shared" si="3"/>
        <v>0.02</v>
      </c>
      <c r="BP23" s="165" t="s">
        <v>492</v>
      </c>
    </row>
    <row r="24" spans="1:1118" s="4" customFormat="1" ht="192.75" customHeight="1" x14ac:dyDescent="0.25">
      <c r="B24" s="263"/>
      <c r="C24" s="264"/>
      <c r="D24" s="266"/>
      <c r="E24" s="268"/>
      <c r="F24" s="248"/>
      <c r="G24" s="260"/>
      <c r="H24" s="16" t="s">
        <v>106</v>
      </c>
      <c r="I24" s="175" t="s">
        <v>470</v>
      </c>
      <c r="J24" s="175" t="s">
        <v>107</v>
      </c>
      <c r="K24" s="176" t="s">
        <v>53</v>
      </c>
      <c r="L24" s="17" t="s">
        <v>40</v>
      </c>
      <c r="M24" s="156"/>
      <c r="N24" s="156" t="s">
        <v>32</v>
      </c>
      <c r="O24" s="156" t="s">
        <v>32</v>
      </c>
      <c r="P24" s="11"/>
      <c r="Q24" s="12"/>
      <c r="R24" s="12"/>
      <c r="S24" s="169" t="s">
        <v>95</v>
      </c>
      <c r="T24" s="12"/>
      <c r="U24" s="156" t="s">
        <v>32</v>
      </c>
      <c r="V24" s="156" t="s">
        <v>32</v>
      </c>
      <c r="W24" s="11"/>
      <c r="X24" s="12"/>
      <c r="Y24" s="12"/>
      <c r="Z24" s="169" t="s">
        <v>95</v>
      </c>
      <c r="AA24" s="156">
        <f t="shared" si="0"/>
        <v>2.2727272727272728E-2</v>
      </c>
      <c r="AB24" s="156">
        <v>6772</v>
      </c>
      <c r="AC24" s="156">
        <v>7519</v>
      </c>
      <c r="AD24" s="30">
        <f t="shared" si="9"/>
        <v>0.90065168240457505</v>
      </c>
      <c r="AE24" s="158">
        <v>1</v>
      </c>
      <c r="AF24" s="14">
        <f t="shared" si="4"/>
        <v>2.2727272727272728E-2</v>
      </c>
      <c r="AG24" s="169" t="s">
        <v>108</v>
      </c>
      <c r="AH24" s="156">
        <f t="shared" si="1"/>
        <v>2.1739130434782608E-2</v>
      </c>
      <c r="AI24" s="156">
        <v>6772</v>
      </c>
      <c r="AJ24" s="156">
        <v>7519</v>
      </c>
      <c r="AK24" s="30">
        <f t="shared" si="10"/>
        <v>0.90065168240457505</v>
      </c>
      <c r="AL24" s="158">
        <v>1</v>
      </c>
      <c r="AM24" s="14">
        <f t="shared" si="6"/>
        <v>2.1739130434782608E-2</v>
      </c>
      <c r="AN24" s="169" t="s">
        <v>109</v>
      </c>
      <c r="AO24" s="24"/>
      <c r="AP24" s="97" t="s">
        <v>32</v>
      </c>
      <c r="AQ24" s="97" t="s">
        <v>32</v>
      </c>
      <c r="AR24" s="97" t="s">
        <v>32</v>
      </c>
      <c r="AS24" s="97" t="s">
        <v>32</v>
      </c>
      <c r="AT24" s="48"/>
      <c r="AU24" s="69"/>
      <c r="AV24" s="71"/>
      <c r="AW24" s="97" t="s">
        <v>32</v>
      </c>
      <c r="AX24" s="97" t="s">
        <v>32</v>
      </c>
      <c r="AY24" s="97" t="s">
        <v>32</v>
      </c>
      <c r="AZ24" s="97" t="s">
        <v>32</v>
      </c>
      <c r="BA24" s="48"/>
      <c r="BB24" s="69"/>
      <c r="BC24" s="24"/>
      <c r="BD24" s="24">
        <v>9344</v>
      </c>
      <c r="BE24" s="24">
        <v>10135</v>
      </c>
      <c r="BF24" s="116">
        <f t="shared" si="7"/>
        <v>0.9219536260483473</v>
      </c>
      <c r="BG24" s="18">
        <v>0.96</v>
      </c>
      <c r="BH24" s="116"/>
      <c r="BI24" s="69" t="s">
        <v>471</v>
      </c>
      <c r="BJ24" s="24">
        <f t="shared" si="2"/>
        <v>0.02</v>
      </c>
      <c r="BK24" s="24">
        <v>9344</v>
      </c>
      <c r="BL24" s="24">
        <v>10135</v>
      </c>
      <c r="BM24" s="116">
        <f t="shared" si="8"/>
        <v>0.9219536260483473</v>
      </c>
      <c r="BN24" s="13">
        <v>0.96</v>
      </c>
      <c r="BO24" s="153">
        <f t="shared" si="3"/>
        <v>1.9199999999999998E-2</v>
      </c>
      <c r="BP24" s="165" t="s">
        <v>492</v>
      </c>
    </row>
    <row r="25" spans="1:1118" s="4" customFormat="1" ht="152.25" customHeight="1" x14ac:dyDescent="0.25">
      <c r="B25" s="263"/>
      <c r="C25" s="264"/>
      <c r="D25" s="266"/>
      <c r="E25" s="268"/>
      <c r="F25" s="249"/>
      <c r="G25" s="261"/>
      <c r="H25" s="173" t="s">
        <v>110</v>
      </c>
      <c r="I25" s="175" t="s">
        <v>111</v>
      </c>
      <c r="J25" s="175" t="s">
        <v>112</v>
      </c>
      <c r="K25" s="176" t="s">
        <v>53</v>
      </c>
      <c r="L25" s="17" t="s">
        <v>40</v>
      </c>
      <c r="M25" s="156"/>
      <c r="N25" s="156" t="s">
        <v>32</v>
      </c>
      <c r="O25" s="156" t="s">
        <v>32</v>
      </c>
      <c r="P25" s="11"/>
      <c r="Q25" s="12"/>
      <c r="R25" s="12"/>
      <c r="S25" s="169" t="s">
        <v>95</v>
      </c>
      <c r="T25" s="12"/>
      <c r="U25" s="156" t="s">
        <v>32</v>
      </c>
      <c r="V25" s="156" t="s">
        <v>32</v>
      </c>
      <c r="W25" s="11"/>
      <c r="X25" s="12"/>
      <c r="Y25" s="12"/>
      <c r="Z25" s="169" t="s">
        <v>95</v>
      </c>
      <c r="AA25" s="156">
        <f t="shared" si="0"/>
        <v>2.2727272727272728E-2</v>
      </c>
      <c r="AB25" s="156">
        <v>71</v>
      </c>
      <c r="AC25" s="156">
        <v>86</v>
      </c>
      <c r="AD25" s="31">
        <f t="shared" si="9"/>
        <v>0.82558139534883723</v>
      </c>
      <c r="AE25" s="158">
        <v>1</v>
      </c>
      <c r="AF25" s="26">
        <f t="shared" si="4"/>
        <v>2.2727272727272728E-2</v>
      </c>
      <c r="AG25" s="169" t="s">
        <v>113</v>
      </c>
      <c r="AH25" s="156">
        <f t="shared" si="1"/>
        <v>2.1739130434782608E-2</v>
      </c>
      <c r="AI25" s="156">
        <v>71</v>
      </c>
      <c r="AJ25" s="156">
        <v>86</v>
      </c>
      <c r="AK25" s="31">
        <f t="shared" si="10"/>
        <v>0.82558139534883723</v>
      </c>
      <c r="AL25" s="158">
        <v>1</v>
      </c>
      <c r="AM25" s="14">
        <f t="shared" si="6"/>
        <v>2.1739130434782608E-2</v>
      </c>
      <c r="AN25" s="169" t="s">
        <v>114</v>
      </c>
      <c r="AO25" s="24"/>
      <c r="AP25" s="97" t="s">
        <v>32</v>
      </c>
      <c r="AQ25" s="97" t="s">
        <v>32</v>
      </c>
      <c r="AR25" s="97" t="s">
        <v>32</v>
      </c>
      <c r="AS25" s="97" t="s">
        <v>32</v>
      </c>
      <c r="AT25" s="48"/>
      <c r="AU25" s="69"/>
      <c r="AV25" s="71"/>
      <c r="AW25" s="97" t="s">
        <v>32</v>
      </c>
      <c r="AX25" s="97" t="s">
        <v>32</v>
      </c>
      <c r="AY25" s="97" t="s">
        <v>32</v>
      </c>
      <c r="AZ25" s="97" t="s">
        <v>32</v>
      </c>
      <c r="BA25" s="48"/>
      <c r="BB25" s="69"/>
      <c r="BC25" s="24"/>
      <c r="BD25" s="24">
        <v>103</v>
      </c>
      <c r="BE25" s="24">
        <v>193</v>
      </c>
      <c r="BF25" s="116">
        <f t="shared" si="7"/>
        <v>0.53367875647668395</v>
      </c>
      <c r="BG25" s="179">
        <v>0.88</v>
      </c>
      <c r="BH25" s="157"/>
      <c r="BI25" s="69" t="s">
        <v>472</v>
      </c>
      <c r="BJ25" s="24">
        <f t="shared" si="2"/>
        <v>0.02</v>
      </c>
      <c r="BK25" s="24">
        <v>103</v>
      </c>
      <c r="BL25" s="24">
        <v>193</v>
      </c>
      <c r="BM25" s="116">
        <f t="shared" si="8"/>
        <v>0.53367875647668395</v>
      </c>
      <c r="BN25" s="179">
        <v>0.88</v>
      </c>
      <c r="BO25" s="153">
        <f t="shared" si="3"/>
        <v>1.7600000000000001E-2</v>
      </c>
      <c r="BP25" s="165" t="s">
        <v>492</v>
      </c>
    </row>
    <row r="26" spans="1:1118" s="35" customFormat="1" ht="237" customHeight="1" x14ac:dyDescent="0.25">
      <c r="A26" s="4"/>
      <c r="B26" s="263"/>
      <c r="C26" s="264"/>
      <c r="D26" s="266"/>
      <c r="E26" s="268"/>
      <c r="F26" s="28">
        <v>7</v>
      </c>
      <c r="G26" s="166" t="s">
        <v>115</v>
      </c>
      <c r="H26" s="16" t="s">
        <v>116</v>
      </c>
      <c r="I26" s="175" t="s">
        <v>117</v>
      </c>
      <c r="J26" s="175" t="s">
        <v>118</v>
      </c>
      <c r="K26" s="176" t="s">
        <v>53</v>
      </c>
      <c r="L26" s="32" t="s">
        <v>40</v>
      </c>
      <c r="M26" s="156"/>
      <c r="N26" s="156" t="s">
        <v>32</v>
      </c>
      <c r="O26" s="156" t="s">
        <v>32</v>
      </c>
      <c r="P26" s="11"/>
      <c r="Q26" s="12"/>
      <c r="R26" s="12"/>
      <c r="S26" s="33">
        <v>0.69</v>
      </c>
      <c r="T26" s="12"/>
      <c r="U26" s="156" t="s">
        <v>32</v>
      </c>
      <c r="V26" s="156" t="s">
        <v>32</v>
      </c>
      <c r="W26" s="11"/>
      <c r="X26" s="12"/>
      <c r="Y26" s="12"/>
      <c r="Z26" s="158">
        <v>0.74</v>
      </c>
      <c r="AA26" s="156">
        <f t="shared" si="0"/>
        <v>2.2727272727272728E-2</v>
      </c>
      <c r="AB26" s="156">
        <v>120195</v>
      </c>
      <c r="AC26" s="156">
        <v>154212</v>
      </c>
      <c r="AD26" s="31">
        <f t="shared" si="9"/>
        <v>0.77941405338105985</v>
      </c>
      <c r="AE26" s="34">
        <v>0.85499999999999998</v>
      </c>
      <c r="AF26" s="14">
        <f t="shared" si="4"/>
        <v>1.9431818181818182E-2</v>
      </c>
      <c r="AG26" s="169" t="s">
        <v>119</v>
      </c>
      <c r="AH26" s="156">
        <f t="shared" si="1"/>
        <v>2.1739130434782608E-2</v>
      </c>
      <c r="AI26" s="156">
        <v>120195</v>
      </c>
      <c r="AJ26" s="156">
        <v>154212</v>
      </c>
      <c r="AK26" s="31">
        <f t="shared" si="10"/>
        <v>0.77941405338105985</v>
      </c>
      <c r="AL26" s="158">
        <v>0.86</v>
      </c>
      <c r="AM26" s="14">
        <f t="shared" si="6"/>
        <v>1.8695652173913044E-2</v>
      </c>
      <c r="AN26" s="169" t="s">
        <v>120</v>
      </c>
      <c r="AO26" s="24"/>
      <c r="AP26" s="97" t="s">
        <v>32</v>
      </c>
      <c r="AQ26" s="97" t="s">
        <v>32</v>
      </c>
      <c r="AR26" s="97" t="s">
        <v>32</v>
      </c>
      <c r="AS26" s="97" t="s">
        <v>32</v>
      </c>
      <c r="AT26" s="48"/>
      <c r="AU26" s="141"/>
      <c r="AV26" s="71"/>
      <c r="AW26" s="97" t="s">
        <v>32</v>
      </c>
      <c r="AX26" s="97" t="s">
        <v>32</v>
      </c>
      <c r="AY26" s="97" t="s">
        <v>32</v>
      </c>
      <c r="AZ26" s="97" t="s">
        <v>32</v>
      </c>
      <c r="BA26" s="48"/>
      <c r="BB26" s="18"/>
      <c r="BC26" s="24"/>
      <c r="BD26" s="24">
        <v>305966</v>
      </c>
      <c r="BE26" s="24">
        <v>413942</v>
      </c>
      <c r="BF26" s="18">
        <f t="shared" si="7"/>
        <v>0.73915186185504245</v>
      </c>
      <c r="BG26" s="142">
        <v>0.82</v>
      </c>
      <c r="BH26" s="116"/>
      <c r="BI26" s="69" t="s">
        <v>473</v>
      </c>
      <c r="BJ26" s="24">
        <f t="shared" si="2"/>
        <v>0.02</v>
      </c>
      <c r="BK26" s="24">
        <v>139765</v>
      </c>
      <c r="BL26" s="24">
        <v>154212</v>
      </c>
      <c r="BM26" s="18">
        <f t="shared" si="8"/>
        <v>0.90631727751407154</v>
      </c>
      <c r="BN26" s="187">
        <v>1</v>
      </c>
      <c r="BO26" s="153">
        <f t="shared" si="3"/>
        <v>0.02</v>
      </c>
      <c r="BP26" s="165" t="s">
        <v>492</v>
      </c>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4"/>
      <c r="NH26" s="4"/>
      <c r="NI26" s="4"/>
      <c r="NJ26" s="4"/>
      <c r="NK26" s="4"/>
      <c r="NL26" s="4"/>
      <c r="NM26" s="4"/>
      <c r="NN26" s="4"/>
      <c r="NO26" s="4"/>
      <c r="NP26" s="4"/>
      <c r="NQ26" s="4"/>
      <c r="NR26" s="4"/>
      <c r="NS26" s="4"/>
      <c r="NT26" s="4"/>
      <c r="NU26" s="4"/>
      <c r="NV26" s="4"/>
      <c r="NW26" s="4"/>
      <c r="NX26" s="4"/>
      <c r="NY26" s="4"/>
      <c r="NZ26" s="4"/>
      <c r="OA26" s="4"/>
      <c r="OB26" s="4"/>
      <c r="OC26" s="4"/>
      <c r="OD26" s="4"/>
      <c r="OE26" s="4"/>
      <c r="OF26" s="4"/>
      <c r="OG26" s="4"/>
      <c r="OH26" s="4"/>
      <c r="OI26" s="4"/>
      <c r="OJ26" s="4"/>
      <c r="OK26" s="4"/>
      <c r="OL26" s="4"/>
      <c r="OM26" s="4"/>
      <c r="ON26" s="4"/>
      <c r="OO26" s="4"/>
      <c r="OP26" s="4"/>
      <c r="OQ26" s="4"/>
      <c r="OR26" s="4"/>
      <c r="OS26" s="4"/>
      <c r="OT26" s="4"/>
      <c r="OU26" s="4"/>
      <c r="OV26" s="4"/>
      <c r="OW26" s="4"/>
      <c r="OX26" s="4"/>
      <c r="OY26" s="4"/>
      <c r="OZ26" s="4"/>
      <c r="PA26" s="4"/>
      <c r="PB26" s="4"/>
      <c r="PC26" s="4"/>
      <c r="PD26" s="4"/>
      <c r="PE26" s="4"/>
      <c r="PF26" s="4"/>
      <c r="PG26" s="4"/>
      <c r="PH26" s="4"/>
      <c r="PI26" s="4"/>
      <c r="PJ26" s="4"/>
      <c r="PK26" s="4"/>
      <c r="PL26" s="4"/>
      <c r="PM26" s="4"/>
      <c r="PN26" s="4"/>
      <c r="PO26" s="4"/>
      <c r="PP26" s="4"/>
      <c r="PQ26" s="4"/>
      <c r="PR26" s="4"/>
      <c r="PS26" s="4"/>
      <c r="PT26" s="4"/>
      <c r="PU26" s="4"/>
      <c r="PV26" s="4"/>
      <c r="PW26" s="4"/>
      <c r="PX26" s="4"/>
      <c r="PY26" s="4"/>
      <c r="PZ26" s="4"/>
      <c r="QA26" s="4"/>
      <c r="QB26" s="4"/>
      <c r="QC26" s="4"/>
      <c r="QD26" s="4"/>
      <c r="QE26" s="4"/>
      <c r="QF26" s="4"/>
      <c r="QG26" s="4"/>
      <c r="QH26" s="4"/>
      <c r="QI26" s="4"/>
      <c r="QJ26" s="4"/>
      <c r="QK26" s="4"/>
      <c r="QL26" s="4"/>
      <c r="QM26" s="4"/>
      <c r="QN26" s="4"/>
      <c r="QO26" s="4"/>
      <c r="QP26" s="4"/>
      <c r="QQ26" s="4"/>
      <c r="QR26" s="4"/>
      <c r="QS26" s="4"/>
      <c r="QT26" s="4"/>
      <c r="QU26" s="4"/>
      <c r="QV26" s="4"/>
      <c r="QW26" s="4"/>
      <c r="QX26" s="4"/>
      <c r="QY26" s="4"/>
      <c r="QZ26" s="4"/>
      <c r="RA26" s="4"/>
      <c r="RB26" s="4"/>
      <c r="RC26" s="4"/>
      <c r="RD26" s="4"/>
      <c r="RE26" s="4"/>
      <c r="RF26" s="4"/>
      <c r="RG26" s="4"/>
      <c r="RH26" s="4"/>
      <c r="RI26" s="4"/>
      <c r="RJ26" s="4"/>
      <c r="RK26" s="4"/>
      <c r="RL26" s="4"/>
      <c r="RM26" s="4"/>
      <c r="RN26" s="4"/>
      <c r="RO26" s="4"/>
      <c r="RP26" s="4"/>
      <c r="RQ26" s="4"/>
      <c r="RR26" s="4"/>
      <c r="RS26" s="4"/>
      <c r="RT26" s="4"/>
      <c r="RU26" s="4"/>
      <c r="RV26" s="4"/>
      <c r="RW26" s="4"/>
      <c r="RX26" s="4"/>
      <c r="RY26" s="4"/>
      <c r="RZ26" s="4"/>
      <c r="SA26" s="4"/>
      <c r="SB26" s="4"/>
      <c r="SC26" s="4"/>
      <c r="SD26" s="4"/>
      <c r="SE26" s="4"/>
      <c r="SF26" s="4"/>
      <c r="SG26" s="4"/>
      <c r="SH26" s="4"/>
      <c r="SI26" s="4"/>
      <c r="SJ26" s="4"/>
      <c r="SK26" s="4"/>
      <c r="SL26" s="4"/>
      <c r="SM26" s="4"/>
      <c r="SN26" s="4"/>
      <c r="SO26" s="4"/>
      <c r="SP26" s="4"/>
      <c r="SQ26" s="4"/>
      <c r="SR26" s="4"/>
      <c r="SS26" s="4"/>
      <c r="ST26" s="4"/>
      <c r="SU26" s="4"/>
      <c r="SV26" s="4"/>
      <c r="SW26" s="4"/>
      <c r="SX26" s="4"/>
      <c r="SY26" s="4"/>
      <c r="SZ26" s="4"/>
      <c r="TA26" s="4"/>
      <c r="TB26" s="4"/>
      <c r="TC26" s="4"/>
      <c r="TD26" s="4"/>
      <c r="TE26" s="4"/>
      <c r="TF26" s="4"/>
      <c r="TG26" s="4"/>
      <c r="TH26" s="4"/>
      <c r="TI26" s="4"/>
      <c r="TJ26" s="4"/>
      <c r="TK26" s="4"/>
      <c r="TL26" s="4"/>
      <c r="TM26" s="4"/>
      <c r="TN26" s="4"/>
      <c r="TO26" s="4"/>
      <c r="TP26" s="4"/>
      <c r="TQ26" s="4"/>
      <c r="TR26" s="4"/>
      <c r="TS26" s="4"/>
      <c r="TT26" s="4"/>
      <c r="TU26" s="4"/>
      <c r="TV26" s="4"/>
      <c r="TW26" s="4"/>
      <c r="TX26" s="4"/>
      <c r="TY26" s="4"/>
      <c r="TZ26" s="4"/>
      <c r="UA26" s="4"/>
      <c r="UB26" s="4"/>
      <c r="UC26" s="4"/>
      <c r="UD26" s="4"/>
      <c r="UE26" s="4"/>
      <c r="UF26" s="4"/>
      <c r="UG26" s="4"/>
      <c r="UH26" s="4"/>
      <c r="UI26" s="4"/>
      <c r="UJ26" s="4"/>
      <c r="UK26" s="4"/>
      <c r="UL26" s="4"/>
      <c r="UM26" s="4"/>
      <c r="UN26" s="4"/>
      <c r="UO26" s="4"/>
      <c r="UP26" s="4"/>
      <c r="UQ26" s="4"/>
      <c r="UR26" s="4"/>
      <c r="US26" s="4"/>
      <c r="UT26" s="4"/>
      <c r="UU26" s="4"/>
      <c r="UV26" s="4"/>
      <c r="UW26" s="4"/>
      <c r="UX26" s="4"/>
      <c r="UY26" s="4"/>
      <c r="UZ26" s="4"/>
      <c r="VA26" s="4"/>
      <c r="VB26" s="4"/>
      <c r="VC26" s="4"/>
      <c r="VD26" s="4"/>
      <c r="VE26" s="4"/>
      <c r="VF26" s="4"/>
      <c r="VG26" s="4"/>
      <c r="VH26" s="4"/>
      <c r="VI26" s="4"/>
      <c r="VJ26" s="4"/>
      <c r="VK26" s="4"/>
      <c r="VL26" s="4"/>
      <c r="VM26" s="4"/>
      <c r="VN26" s="4"/>
      <c r="VO26" s="4"/>
      <c r="VP26" s="4"/>
      <c r="VQ26" s="4"/>
      <c r="VR26" s="4"/>
      <c r="VS26" s="4"/>
      <c r="VT26" s="4"/>
      <c r="VU26" s="4"/>
      <c r="VV26" s="4"/>
      <c r="VW26" s="4"/>
      <c r="VX26" s="4"/>
      <c r="VY26" s="4"/>
      <c r="VZ26" s="4"/>
      <c r="WA26" s="4"/>
      <c r="WB26" s="4"/>
      <c r="WC26" s="4"/>
      <c r="WD26" s="4"/>
      <c r="WE26" s="4"/>
      <c r="WF26" s="4"/>
      <c r="WG26" s="4"/>
      <c r="WH26" s="4"/>
      <c r="WI26" s="4"/>
      <c r="WJ26" s="4"/>
      <c r="WK26" s="4"/>
      <c r="WL26" s="4"/>
      <c r="WM26" s="4"/>
      <c r="WN26" s="4"/>
      <c r="WO26" s="4"/>
      <c r="WP26" s="4"/>
      <c r="WQ26" s="4"/>
      <c r="WR26" s="4"/>
      <c r="WS26" s="4"/>
      <c r="WT26" s="4"/>
      <c r="WU26" s="4"/>
      <c r="WV26" s="4"/>
      <c r="WW26" s="4"/>
      <c r="WX26" s="4"/>
      <c r="WY26" s="4"/>
      <c r="WZ26" s="4"/>
      <c r="XA26" s="4"/>
      <c r="XB26" s="4"/>
      <c r="XC26" s="4"/>
      <c r="XD26" s="4"/>
      <c r="XE26" s="4"/>
      <c r="XF26" s="4"/>
      <c r="XG26" s="4"/>
      <c r="XH26" s="4"/>
      <c r="XI26" s="4"/>
      <c r="XJ26" s="4"/>
      <c r="XK26" s="4"/>
      <c r="XL26" s="4"/>
      <c r="XM26" s="4"/>
      <c r="XN26" s="4"/>
      <c r="XO26" s="4"/>
      <c r="XP26" s="4"/>
      <c r="XQ26" s="4"/>
      <c r="XR26" s="4"/>
      <c r="XS26" s="4"/>
      <c r="XT26" s="4"/>
      <c r="XU26" s="4"/>
      <c r="XV26" s="4"/>
      <c r="XW26" s="4"/>
      <c r="XX26" s="4"/>
      <c r="XY26" s="4"/>
      <c r="XZ26" s="4"/>
      <c r="YA26" s="4"/>
      <c r="YB26" s="4"/>
      <c r="YC26" s="4"/>
      <c r="YD26" s="4"/>
      <c r="YE26" s="4"/>
      <c r="YF26" s="4"/>
      <c r="YG26" s="4"/>
      <c r="YH26" s="4"/>
      <c r="YI26" s="4"/>
      <c r="YJ26" s="4"/>
      <c r="YK26" s="4"/>
      <c r="YL26" s="4"/>
      <c r="YM26" s="4"/>
      <c r="YN26" s="4"/>
      <c r="YO26" s="4"/>
      <c r="YP26" s="4"/>
      <c r="YQ26" s="4"/>
      <c r="YR26" s="4"/>
      <c r="YS26" s="4"/>
      <c r="YT26" s="4"/>
      <c r="YU26" s="4"/>
      <c r="YV26" s="4"/>
      <c r="YW26" s="4"/>
      <c r="YX26" s="4"/>
      <c r="YY26" s="4"/>
      <c r="YZ26" s="4"/>
      <c r="ZA26" s="4"/>
      <c r="ZB26" s="4"/>
      <c r="ZC26" s="4"/>
      <c r="ZD26" s="4"/>
      <c r="ZE26" s="4"/>
      <c r="ZF26" s="4"/>
      <c r="ZG26" s="4"/>
      <c r="ZH26" s="4"/>
      <c r="ZI26" s="4"/>
      <c r="ZJ26" s="4"/>
      <c r="ZK26" s="4"/>
      <c r="ZL26" s="4"/>
      <c r="ZM26" s="4"/>
      <c r="ZN26" s="4"/>
      <c r="ZO26" s="4"/>
      <c r="ZP26" s="4"/>
      <c r="ZQ26" s="4"/>
      <c r="ZR26" s="4"/>
      <c r="ZS26" s="4"/>
      <c r="ZT26" s="4"/>
      <c r="ZU26" s="4"/>
      <c r="ZV26" s="4"/>
      <c r="ZW26" s="4"/>
      <c r="ZX26" s="4"/>
      <c r="ZY26" s="4"/>
      <c r="ZZ26" s="4"/>
      <c r="AAA26" s="4"/>
      <c r="AAB26" s="4"/>
      <c r="AAC26" s="4"/>
      <c r="AAD26" s="4"/>
      <c r="AAE26" s="4"/>
      <c r="AAF26" s="4"/>
      <c r="AAG26" s="4"/>
      <c r="AAH26" s="4"/>
      <c r="AAI26" s="4"/>
      <c r="AAJ26" s="4"/>
      <c r="AAK26" s="4"/>
      <c r="AAL26" s="4"/>
      <c r="AAM26" s="4"/>
      <c r="AAN26" s="4"/>
      <c r="AAO26" s="4"/>
      <c r="AAP26" s="4"/>
      <c r="AAQ26" s="4"/>
      <c r="AAR26" s="4"/>
      <c r="AAS26" s="4"/>
      <c r="AAT26" s="4"/>
      <c r="AAU26" s="4"/>
      <c r="AAV26" s="4"/>
      <c r="AAW26" s="4"/>
      <c r="AAX26" s="4"/>
      <c r="AAY26" s="4"/>
      <c r="AAZ26" s="4"/>
      <c r="ABA26" s="4"/>
      <c r="ABB26" s="4"/>
      <c r="ABC26" s="4"/>
      <c r="ABD26" s="4"/>
      <c r="ABE26" s="4"/>
      <c r="ABF26" s="4"/>
      <c r="ABG26" s="4"/>
      <c r="ABH26" s="4"/>
      <c r="ABI26" s="4"/>
      <c r="ABJ26" s="4"/>
      <c r="ABK26" s="4"/>
      <c r="ABL26" s="4"/>
      <c r="ABM26" s="4"/>
      <c r="ABN26" s="4"/>
      <c r="ABO26" s="4"/>
      <c r="ABP26" s="4"/>
      <c r="ABQ26" s="4"/>
      <c r="ABR26" s="4"/>
      <c r="ABS26" s="4"/>
      <c r="ABT26" s="4"/>
      <c r="ABU26" s="4"/>
      <c r="ABV26" s="4"/>
      <c r="ABW26" s="4"/>
      <c r="ABX26" s="4"/>
      <c r="ABY26" s="4"/>
      <c r="ABZ26" s="4"/>
      <c r="ACA26" s="4"/>
      <c r="ACB26" s="4"/>
      <c r="ACC26" s="4"/>
      <c r="ACD26" s="4"/>
      <c r="ACE26" s="4"/>
      <c r="ACF26" s="4"/>
      <c r="ACG26" s="4"/>
      <c r="ACH26" s="4"/>
      <c r="ACI26" s="4"/>
      <c r="ACJ26" s="4"/>
      <c r="ACK26" s="4"/>
      <c r="ACL26" s="4"/>
      <c r="ACM26" s="4"/>
      <c r="ACN26" s="4"/>
      <c r="ACO26" s="4"/>
      <c r="ACP26" s="4"/>
      <c r="ACQ26" s="4"/>
      <c r="ACR26" s="4"/>
      <c r="ACS26" s="4"/>
      <c r="ACT26" s="4"/>
      <c r="ACU26" s="4"/>
      <c r="ACV26" s="4"/>
      <c r="ACW26" s="4"/>
      <c r="ACX26" s="4"/>
      <c r="ACY26" s="4"/>
      <c r="ACZ26" s="4"/>
      <c r="ADA26" s="4"/>
      <c r="ADB26" s="4"/>
      <c r="ADC26" s="4"/>
      <c r="ADD26" s="4"/>
      <c r="ADE26" s="4"/>
      <c r="ADF26" s="4"/>
      <c r="ADG26" s="4"/>
      <c r="ADH26" s="4"/>
      <c r="ADI26" s="4"/>
      <c r="ADJ26" s="4"/>
      <c r="ADK26" s="4"/>
      <c r="ADL26" s="4"/>
      <c r="ADM26" s="4"/>
      <c r="ADN26" s="4"/>
      <c r="ADO26" s="4"/>
      <c r="ADP26" s="4"/>
      <c r="ADQ26" s="4"/>
      <c r="ADR26" s="4"/>
      <c r="ADS26" s="4"/>
      <c r="ADT26" s="4"/>
      <c r="ADU26" s="4"/>
      <c r="ADV26" s="4"/>
      <c r="ADW26" s="4"/>
      <c r="ADX26" s="4"/>
      <c r="ADY26" s="4"/>
      <c r="ADZ26" s="4"/>
      <c r="AEA26" s="4"/>
      <c r="AEB26" s="4"/>
      <c r="AEC26" s="4"/>
      <c r="AED26" s="4"/>
      <c r="AEE26" s="4"/>
      <c r="AEF26" s="4"/>
      <c r="AEG26" s="4"/>
      <c r="AEH26" s="4"/>
      <c r="AEI26" s="4"/>
      <c r="AEJ26" s="4"/>
      <c r="AEK26" s="4"/>
      <c r="AEL26" s="4"/>
      <c r="AEM26" s="4"/>
      <c r="AEN26" s="4"/>
      <c r="AEO26" s="4"/>
      <c r="AEP26" s="4"/>
      <c r="AEQ26" s="4"/>
      <c r="AER26" s="4"/>
      <c r="AES26" s="4"/>
      <c r="AET26" s="4"/>
      <c r="AEU26" s="4"/>
      <c r="AEV26" s="4"/>
      <c r="AEW26" s="4"/>
      <c r="AEX26" s="4"/>
      <c r="AEY26" s="4"/>
      <c r="AEZ26" s="4"/>
      <c r="AFA26" s="4"/>
      <c r="AFB26" s="4"/>
      <c r="AFC26" s="4"/>
      <c r="AFD26" s="4"/>
      <c r="AFE26" s="4"/>
      <c r="AFF26" s="4"/>
      <c r="AFG26" s="4"/>
      <c r="AFH26" s="4"/>
      <c r="AFI26" s="4"/>
      <c r="AFJ26" s="4"/>
      <c r="AFK26" s="4"/>
      <c r="AFL26" s="4"/>
      <c r="AFM26" s="4"/>
      <c r="AFN26" s="4"/>
      <c r="AFO26" s="4"/>
      <c r="AFP26" s="4"/>
      <c r="AFQ26" s="4"/>
      <c r="AFR26" s="4"/>
      <c r="AFS26" s="4"/>
      <c r="AFT26" s="4"/>
      <c r="AFU26" s="4"/>
      <c r="AFV26" s="4"/>
      <c r="AFW26" s="4"/>
      <c r="AFX26" s="4"/>
      <c r="AFY26" s="4"/>
      <c r="AFZ26" s="4"/>
      <c r="AGA26" s="4"/>
      <c r="AGB26" s="4"/>
      <c r="AGC26" s="4"/>
      <c r="AGD26" s="4"/>
      <c r="AGE26" s="4"/>
      <c r="AGF26" s="4"/>
      <c r="AGG26" s="4"/>
      <c r="AGH26" s="4"/>
      <c r="AGI26" s="4"/>
      <c r="AGJ26" s="4"/>
      <c r="AGK26" s="4"/>
      <c r="AGL26" s="4"/>
      <c r="AGM26" s="4"/>
      <c r="AGN26" s="4"/>
      <c r="AGO26" s="4"/>
      <c r="AGP26" s="4"/>
      <c r="AGQ26" s="4"/>
      <c r="AGR26" s="4"/>
      <c r="AGS26" s="4"/>
      <c r="AGT26" s="4"/>
      <c r="AGU26" s="4"/>
      <c r="AGV26" s="4"/>
      <c r="AGW26" s="4"/>
      <c r="AGX26" s="4"/>
      <c r="AGY26" s="4"/>
      <c r="AGZ26" s="4"/>
      <c r="AHA26" s="4"/>
      <c r="AHB26" s="4"/>
      <c r="AHC26" s="4"/>
      <c r="AHD26" s="4"/>
      <c r="AHE26" s="4"/>
      <c r="AHF26" s="4"/>
      <c r="AHG26" s="4"/>
      <c r="AHH26" s="4"/>
      <c r="AHI26" s="4"/>
      <c r="AHJ26" s="4"/>
      <c r="AHK26" s="4"/>
      <c r="AHL26" s="4"/>
      <c r="AHM26" s="4"/>
      <c r="AHN26" s="4"/>
      <c r="AHO26" s="4"/>
      <c r="AHP26" s="4"/>
      <c r="AHQ26" s="4"/>
      <c r="AHR26" s="4"/>
      <c r="AHS26" s="4"/>
      <c r="AHT26" s="4"/>
      <c r="AHU26" s="4"/>
      <c r="AHV26" s="4"/>
      <c r="AHW26" s="4"/>
      <c r="AHX26" s="4"/>
      <c r="AHY26" s="4"/>
      <c r="AHZ26" s="4"/>
      <c r="AIA26" s="4"/>
      <c r="AIB26" s="4"/>
      <c r="AIC26" s="4"/>
      <c r="AID26" s="4"/>
      <c r="AIE26" s="4"/>
      <c r="AIF26" s="4"/>
      <c r="AIG26" s="4"/>
      <c r="AIH26" s="4"/>
      <c r="AII26" s="4"/>
      <c r="AIJ26" s="4"/>
      <c r="AIK26" s="4"/>
      <c r="AIL26" s="4"/>
      <c r="AIM26" s="4"/>
      <c r="AIN26" s="4"/>
      <c r="AIO26" s="4"/>
      <c r="AIP26" s="4"/>
      <c r="AIQ26" s="4"/>
      <c r="AIR26" s="4"/>
      <c r="AIS26" s="4"/>
      <c r="AIT26" s="4"/>
      <c r="AIU26" s="4"/>
      <c r="AIV26" s="4"/>
      <c r="AIW26" s="4"/>
      <c r="AIX26" s="4"/>
      <c r="AIY26" s="4"/>
      <c r="AIZ26" s="4"/>
      <c r="AJA26" s="4"/>
      <c r="AJB26" s="4"/>
      <c r="AJC26" s="4"/>
      <c r="AJD26" s="4"/>
      <c r="AJE26" s="4"/>
      <c r="AJF26" s="4"/>
      <c r="AJG26" s="4"/>
      <c r="AJH26" s="4"/>
      <c r="AJI26" s="4"/>
      <c r="AJJ26" s="4"/>
      <c r="AJK26" s="4"/>
      <c r="AJL26" s="4"/>
      <c r="AJM26" s="4"/>
      <c r="AJN26" s="4"/>
      <c r="AJO26" s="4"/>
      <c r="AJP26" s="4"/>
      <c r="AJQ26" s="4"/>
      <c r="AJR26" s="4"/>
      <c r="AJS26" s="4"/>
      <c r="AJT26" s="4"/>
      <c r="AJU26" s="4"/>
      <c r="AJV26" s="4"/>
      <c r="AJW26" s="4"/>
      <c r="AJX26" s="4"/>
      <c r="AJY26" s="4"/>
      <c r="AJZ26" s="4"/>
      <c r="AKA26" s="4"/>
      <c r="AKB26" s="4"/>
      <c r="AKC26" s="4"/>
      <c r="AKD26" s="4"/>
      <c r="AKE26" s="4"/>
      <c r="AKF26" s="4"/>
      <c r="AKG26" s="4"/>
      <c r="AKH26" s="4"/>
      <c r="AKI26" s="4"/>
      <c r="AKJ26" s="4"/>
      <c r="AKK26" s="4"/>
      <c r="AKL26" s="4"/>
      <c r="AKM26" s="4"/>
      <c r="AKN26" s="4"/>
      <c r="AKO26" s="4"/>
      <c r="AKP26" s="4"/>
      <c r="AKQ26" s="4"/>
      <c r="AKR26" s="4"/>
      <c r="AKS26" s="4"/>
      <c r="AKT26" s="4"/>
      <c r="AKU26" s="4"/>
      <c r="AKV26" s="4"/>
      <c r="AKW26" s="4"/>
      <c r="AKX26" s="4"/>
      <c r="AKY26" s="4"/>
      <c r="AKZ26" s="4"/>
      <c r="ALA26" s="4"/>
      <c r="ALB26" s="4"/>
      <c r="ALC26" s="4"/>
      <c r="ALD26" s="4"/>
      <c r="ALE26" s="4"/>
      <c r="ALF26" s="4"/>
      <c r="ALG26" s="4"/>
      <c r="ALH26" s="4"/>
      <c r="ALI26" s="4"/>
      <c r="ALJ26" s="4"/>
      <c r="ALK26" s="4"/>
      <c r="ALL26" s="4"/>
      <c r="ALM26" s="4"/>
      <c r="ALN26" s="4"/>
      <c r="ALO26" s="4"/>
      <c r="ALP26" s="4"/>
      <c r="ALQ26" s="4"/>
      <c r="ALR26" s="4"/>
      <c r="ALS26" s="4"/>
      <c r="ALT26" s="4"/>
      <c r="ALU26" s="4"/>
      <c r="ALV26" s="4"/>
      <c r="ALW26" s="4"/>
      <c r="ALX26" s="4"/>
      <c r="ALY26" s="4"/>
      <c r="ALZ26" s="4"/>
      <c r="AMA26" s="4"/>
      <c r="AMB26" s="4"/>
      <c r="AMC26" s="4"/>
      <c r="AMD26" s="4"/>
      <c r="AME26" s="4"/>
      <c r="AMF26" s="4"/>
      <c r="AMG26" s="4"/>
      <c r="AMH26" s="4"/>
      <c r="AMI26" s="4"/>
      <c r="AMJ26" s="4"/>
      <c r="AMK26" s="4"/>
      <c r="AML26" s="4"/>
      <c r="AMM26" s="4"/>
      <c r="AMN26" s="4"/>
      <c r="AMO26" s="4"/>
      <c r="AMP26" s="4"/>
      <c r="AMQ26" s="4"/>
      <c r="AMR26" s="4"/>
      <c r="AMS26" s="4"/>
      <c r="AMT26" s="4"/>
      <c r="AMU26" s="4"/>
      <c r="AMV26" s="4"/>
      <c r="AMW26" s="4"/>
      <c r="AMX26" s="4"/>
      <c r="AMY26" s="4"/>
      <c r="AMZ26" s="4"/>
      <c r="ANA26" s="4"/>
      <c r="ANB26" s="4"/>
      <c r="ANC26" s="4"/>
      <c r="AND26" s="4"/>
      <c r="ANE26" s="4"/>
      <c r="ANF26" s="4"/>
      <c r="ANG26" s="4"/>
      <c r="ANH26" s="4"/>
      <c r="ANI26" s="4"/>
      <c r="ANJ26" s="4"/>
      <c r="ANK26" s="4"/>
      <c r="ANL26" s="4"/>
      <c r="ANM26" s="4"/>
      <c r="ANN26" s="4"/>
      <c r="ANO26" s="4"/>
      <c r="ANP26" s="4"/>
      <c r="ANQ26" s="4"/>
      <c r="ANR26" s="4"/>
      <c r="ANS26" s="4"/>
      <c r="ANT26" s="4"/>
      <c r="ANU26" s="4"/>
      <c r="ANV26" s="4"/>
      <c r="ANW26" s="4"/>
      <c r="ANX26" s="4"/>
      <c r="ANY26" s="4"/>
      <c r="ANZ26" s="4"/>
      <c r="AOA26" s="4"/>
      <c r="AOB26" s="4"/>
      <c r="AOC26" s="4"/>
      <c r="AOD26" s="4"/>
      <c r="AOE26" s="4"/>
      <c r="AOF26" s="4"/>
      <c r="AOG26" s="4"/>
      <c r="AOH26" s="4"/>
      <c r="AOI26" s="4"/>
      <c r="AOJ26" s="4"/>
      <c r="AOK26" s="4"/>
      <c r="AOL26" s="4"/>
      <c r="AOM26" s="4"/>
      <c r="AON26" s="4"/>
      <c r="AOO26" s="4"/>
      <c r="AOP26" s="4"/>
      <c r="AOQ26" s="4"/>
      <c r="AOR26" s="4"/>
      <c r="AOS26" s="4"/>
      <c r="AOT26" s="4"/>
      <c r="AOU26" s="4"/>
      <c r="AOV26" s="4"/>
      <c r="AOW26" s="4"/>
      <c r="AOX26" s="4"/>
      <c r="AOY26" s="4"/>
      <c r="AOZ26" s="4"/>
      <c r="APA26" s="4"/>
      <c r="APB26" s="4"/>
      <c r="APC26" s="4"/>
      <c r="APD26" s="4"/>
      <c r="APE26" s="4"/>
      <c r="APF26" s="4"/>
      <c r="APG26" s="4"/>
      <c r="APH26" s="4"/>
      <c r="API26" s="4"/>
      <c r="APJ26" s="4"/>
      <c r="APK26" s="4"/>
      <c r="APL26" s="4"/>
      <c r="APM26" s="4"/>
      <c r="APN26" s="4"/>
      <c r="APO26" s="4"/>
      <c r="APP26" s="4"/>
      <c r="APQ26" s="4"/>
      <c r="APR26" s="4"/>
      <c r="APS26" s="4"/>
      <c r="APT26" s="4"/>
      <c r="APU26" s="4"/>
      <c r="APV26" s="4"/>
      <c r="APW26" s="4"/>
      <c r="APX26" s="4"/>
      <c r="APY26" s="4"/>
      <c r="APZ26" s="4"/>
    </row>
    <row r="27" spans="1:1118" s="4" customFormat="1" ht="180" x14ac:dyDescent="0.25">
      <c r="B27" s="263"/>
      <c r="C27" s="264"/>
      <c r="D27" s="266"/>
      <c r="E27" s="268"/>
      <c r="F27" s="273">
        <v>8</v>
      </c>
      <c r="G27" s="274" t="s">
        <v>121</v>
      </c>
      <c r="H27" s="256" t="s">
        <v>122</v>
      </c>
      <c r="I27" s="175" t="s">
        <v>123</v>
      </c>
      <c r="J27" s="175" t="s">
        <v>124</v>
      </c>
      <c r="K27" s="176" t="s">
        <v>53</v>
      </c>
      <c r="L27" s="32" t="s">
        <v>125</v>
      </c>
      <c r="M27" s="156">
        <f>1/$M$85</f>
        <v>4.1666666666666664E-2</v>
      </c>
      <c r="N27" s="156">
        <v>1389</v>
      </c>
      <c r="O27" s="156">
        <v>16532</v>
      </c>
      <c r="P27" s="36">
        <f>+N27/O27</f>
        <v>8.4018872489716914E-2</v>
      </c>
      <c r="Q27" s="158">
        <v>1</v>
      </c>
      <c r="R27" s="159">
        <f>+M27*Q27</f>
        <v>4.1666666666666664E-2</v>
      </c>
      <c r="S27" s="169" t="s">
        <v>126</v>
      </c>
      <c r="T27" s="156">
        <f>1/$T$85</f>
        <v>4.3478260869565216E-2</v>
      </c>
      <c r="U27" s="156">
        <v>1257</v>
      </c>
      <c r="V27" s="156">
        <v>16532</v>
      </c>
      <c r="W27" s="171">
        <f>+U27/V27</f>
        <v>7.603435760948464E-2</v>
      </c>
      <c r="X27" s="158">
        <v>1</v>
      </c>
      <c r="Y27" s="19">
        <f>+T27*X27</f>
        <v>4.3478260869565216E-2</v>
      </c>
      <c r="Z27" s="169" t="s">
        <v>127</v>
      </c>
      <c r="AA27" s="156">
        <f t="shared" si="0"/>
        <v>2.2727272727272728E-2</v>
      </c>
      <c r="AB27" s="156">
        <v>1393</v>
      </c>
      <c r="AC27" s="156">
        <v>16532</v>
      </c>
      <c r="AD27" s="30">
        <f t="shared" si="9"/>
        <v>8.4260827486087583E-2</v>
      </c>
      <c r="AE27" s="158">
        <v>1</v>
      </c>
      <c r="AF27" s="14">
        <f t="shared" si="4"/>
        <v>2.2727272727272728E-2</v>
      </c>
      <c r="AG27" s="169" t="s">
        <v>128</v>
      </c>
      <c r="AH27" s="156">
        <f t="shared" si="1"/>
        <v>2.1739130434782608E-2</v>
      </c>
      <c r="AI27" s="156">
        <f>+AB27+U27+N27</f>
        <v>4039</v>
      </c>
      <c r="AJ27" s="156">
        <v>16532</v>
      </c>
      <c r="AK27" s="30">
        <f t="shared" si="10"/>
        <v>0.24431405758528912</v>
      </c>
      <c r="AL27" s="14">
        <v>1</v>
      </c>
      <c r="AM27" s="14">
        <f t="shared" si="6"/>
        <v>2.1739130434782608E-2</v>
      </c>
      <c r="AN27" s="169" t="s">
        <v>129</v>
      </c>
      <c r="AO27" s="24"/>
      <c r="AP27" s="24">
        <v>1185</v>
      </c>
      <c r="AQ27" s="24">
        <v>1378</v>
      </c>
      <c r="AR27" s="157">
        <f>+AP27/AQ27</f>
        <v>0.85994194484760522</v>
      </c>
      <c r="AS27" s="18">
        <v>0.9</v>
      </c>
      <c r="AT27" s="129"/>
      <c r="AU27" s="69" t="s">
        <v>474</v>
      </c>
      <c r="AV27" s="24"/>
      <c r="AW27" s="24">
        <v>1364</v>
      </c>
      <c r="AX27" s="24">
        <v>1378</v>
      </c>
      <c r="AY27" s="157">
        <f>+AW27/AX27</f>
        <v>0.98984034833091439</v>
      </c>
      <c r="AZ27" s="18">
        <v>1</v>
      </c>
      <c r="BA27" s="133"/>
      <c r="BB27" s="69" t="s">
        <v>475</v>
      </c>
      <c r="BC27" s="24"/>
      <c r="BD27" s="24">
        <v>1255</v>
      </c>
      <c r="BE27" s="24">
        <v>1378</v>
      </c>
      <c r="BF27" s="116">
        <f t="shared" si="7"/>
        <v>0.91074020319303339</v>
      </c>
      <c r="BG27" s="18">
        <v>0.95</v>
      </c>
      <c r="BH27" s="116"/>
      <c r="BI27" s="69" t="s">
        <v>476</v>
      </c>
      <c r="BJ27" s="24">
        <f t="shared" si="2"/>
        <v>0.02</v>
      </c>
      <c r="BK27" s="24">
        <f>+BD27+AW27+AP27</f>
        <v>3804</v>
      </c>
      <c r="BL27" s="24">
        <v>16532</v>
      </c>
      <c r="BM27" s="116">
        <f t="shared" si="8"/>
        <v>0.23009920154851199</v>
      </c>
      <c r="BN27" s="13">
        <v>0.96</v>
      </c>
      <c r="BO27" s="153">
        <f t="shared" si="3"/>
        <v>1.9199999999999998E-2</v>
      </c>
      <c r="BP27" s="165" t="s">
        <v>492</v>
      </c>
    </row>
    <row r="28" spans="1:1118" s="4" customFormat="1" ht="124.5" customHeight="1" x14ac:dyDescent="0.25">
      <c r="B28" s="263"/>
      <c r="C28" s="264"/>
      <c r="D28" s="266"/>
      <c r="E28" s="268"/>
      <c r="F28" s="273"/>
      <c r="G28" s="274"/>
      <c r="H28" s="258"/>
      <c r="I28" s="175" t="s">
        <v>130</v>
      </c>
      <c r="J28" s="175" t="s">
        <v>131</v>
      </c>
      <c r="K28" s="176" t="s">
        <v>53</v>
      </c>
      <c r="L28" s="32" t="s">
        <v>125</v>
      </c>
      <c r="M28" s="156">
        <f>1/$M$85</f>
        <v>4.1666666666666664E-2</v>
      </c>
      <c r="N28" s="156">
        <v>1574</v>
      </c>
      <c r="O28" s="156">
        <v>16482</v>
      </c>
      <c r="P28" s="171">
        <f>+N28/O28</f>
        <v>9.5498119160296074E-2</v>
      </c>
      <c r="Q28" s="158">
        <v>1</v>
      </c>
      <c r="R28" s="159">
        <f>+M28*Q28</f>
        <v>4.1666666666666664E-2</v>
      </c>
      <c r="S28" s="169" t="s">
        <v>132</v>
      </c>
      <c r="T28" s="156">
        <f>1/$T$85</f>
        <v>4.3478260869565216E-2</v>
      </c>
      <c r="U28" s="156">
        <v>1131</v>
      </c>
      <c r="V28" s="156">
        <v>16482</v>
      </c>
      <c r="W28" s="171">
        <f>+U28/V28</f>
        <v>6.8620313068802327E-2</v>
      </c>
      <c r="X28" s="158">
        <v>1</v>
      </c>
      <c r="Y28" s="19">
        <f>+T28*X28</f>
        <v>4.3478260869565216E-2</v>
      </c>
      <c r="Z28" s="169" t="s">
        <v>133</v>
      </c>
      <c r="AA28" s="156">
        <f t="shared" si="0"/>
        <v>2.2727272727272728E-2</v>
      </c>
      <c r="AB28" s="156">
        <v>1257</v>
      </c>
      <c r="AC28" s="156">
        <v>16482</v>
      </c>
      <c r="AD28" s="30">
        <f t="shared" si="9"/>
        <v>7.6265016381507095E-2</v>
      </c>
      <c r="AE28" s="158">
        <v>1</v>
      </c>
      <c r="AF28" s="14">
        <f t="shared" si="4"/>
        <v>2.2727272727272728E-2</v>
      </c>
      <c r="AG28" s="169" t="s">
        <v>134</v>
      </c>
      <c r="AH28" s="156">
        <f t="shared" si="1"/>
        <v>2.1739130434782608E-2</v>
      </c>
      <c r="AI28" s="156">
        <f>+AB28+U28+N28</f>
        <v>3962</v>
      </c>
      <c r="AJ28" s="156">
        <v>16482</v>
      </c>
      <c r="AK28" s="30">
        <f t="shared" si="10"/>
        <v>0.24038344861060551</v>
      </c>
      <c r="AL28" s="158">
        <v>1</v>
      </c>
      <c r="AM28" s="14">
        <f t="shared" si="6"/>
        <v>2.1739130434782608E-2</v>
      </c>
      <c r="AN28" s="169" t="s">
        <v>129</v>
      </c>
      <c r="AO28" s="24"/>
      <c r="AP28" s="24">
        <v>1235</v>
      </c>
      <c r="AQ28" s="24">
        <v>1374</v>
      </c>
      <c r="AR28" s="157">
        <f>+AP28/AQ28</f>
        <v>0.89883551673944684</v>
      </c>
      <c r="AS28" s="18">
        <v>0.94</v>
      </c>
      <c r="AT28" s="129"/>
      <c r="AU28" s="69" t="s">
        <v>477</v>
      </c>
      <c r="AV28" s="24"/>
      <c r="AW28" s="24">
        <v>1360</v>
      </c>
      <c r="AX28" s="24">
        <v>1374</v>
      </c>
      <c r="AY28" s="157">
        <f>+AW28/AX28</f>
        <v>0.98981077147016017</v>
      </c>
      <c r="AZ28" s="18">
        <v>1</v>
      </c>
      <c r="BA28" s="133"/>
      <c r="BB28" s="69" t="s">
        <v>478</v>
      </c>
      <c r="BC28" s="24"/>
      <c r="BD28" s="24">
        <v>1213</v>
      </c>
      <c r="BE28" s="24">
        <v>1374</v>
      </c>
      <c r="BF28" s="157">
        <f t="shared" si="7"/>
        <v>0.88282387190684131</v>
      </c>
      <c r="BG28" s="18">
        <v>0.92</v>
      </c>
      <c r="BH28" s="116"/>
      <c r="BI28" s="69" t="s">
        <v>479</v>
      </c>
      <c r="BJ28" s="24">
        <f t="shared" si="2"/>
        <v>0.02</v>
      </c>
      <c r="BK28" s="24">
        <v>3817</v>
      </c>
      <c r="BL28" s="24">
        <v>16482</v>
      </c>
      <c r="BM28" s="116">
        <f t="shared" si="8"/>
        <v>0.23158597257614366</v>
      </c>
      <c r="BN28" s="13">
        <v>0.96</v>
      </c>
      <c r="BO28" s="153">
        <f t="shared" si="3"/>
        <v>1.9199999999999998E-2</v>
      </c>
      <c r="BP28" s="165" t="s">
        <v>492</v>
      </c>
    </row>
    <row r="29" spans="1:1118" s="4" customFormat="1" ht="140.25" hidden="1" x14ac:dyDescent="0.25">
      <c r="B29" s="263"/>
      <c r="C29" s="264"/>
      <c r="D29" s="266"/>
      <c r="E29" s="268"/>
      <c r="F29" s="177">
        <v>9</v>
      </c>
      <c r="G29" s="37" t="s">
        <v>135</v>
      </c>
      <c r="H29" s="38"/>
      <c r="I29" s="175" t="s">
        <v>136</v>
      </c>
      <c r="J29" s="175" t="s">
        <v>137</v>
      </c>
      <c r="K29" s="176" t="s">
        <v>138</v>
      </c>
      <c r="L29" s="32" t="s">
        <v>139</v>
      </c>
      <c r="M29" s="12"/>
      <c r="N29" s="12"/>
      <c r="O29" s="12"/>
      <c r="P29" s="12"/>
      <c r="Q29" s="12"/>
      <c r="R29" s="12"/>
      <c r="S29" s="12"/>
      <c r="T29" s="12"/>
      <c r="U29" s="12"/>
      <c r="V29" s="12"/>
      <c r="W29" s="12"/>
      <c r="X29" s="12"/>
      <c r="Y29" s="12"/>
      <c r="Z29" s="12"/>
      <c r="AA29" s="12"/>
      <c r="AB29" s="12"/>
      <c r="AC29" s="12"/>
      <c r="AD29" s="12"/>
      <c r="AE29" s="12"/>
      <c r="AF29" s="12"/>
      <c r="AH29" s="156"/>
      <c r="AI29" s="75" t="s">
        <v>32</v>
      </c>
      <c r="AJ29" s="75" t="s">
        <v>32</v>
      </c>
      <c r="AK29" s="75" t="s">
        <v>32</v>
      </c>
      <c r="AL29" s="75" t="s">
        <v>32</v>
      </c>
      <c r="AM29" s="75" t="s">
        <v>32</v>
      </c>
      <c r="AN29" s="12"/>
      <c r="AO29" s="12"/>
      <c r="AP29" s="75" t="s">
        <v>32</v>
      </c>
      <c r="AQ29" s="75" t="s">
        <v>32</v>
      </c>
      <c r="AR29" s="75" t="s">
        <v>32</v>
      </c>
      <c r="AS29" s="75" t="s">
        <v>32</v>
      </c>
      <c r="AT29" s="75" t="s">
        <v>32</v>
      </c>
      <c r="AU29" s="12"/>
      <c r="AV29" s="12"/>
      <c r="AW29" s="75" t="s">
        <v>32</v>
      </c>
      <c r="AX29" s="75" t="s">
        <v>32</v>
      </c>
      <c r="AY29" s="75" t="s">
        <v>32</v>
      </c>
      <c r="AZ29" s="75" t="s">
        <v>32</v>
      </c>
      <c r="BA29" s="75" t="s">
        <v>32</v>
      </c>
      <c r="BB29" s="12"/>
      <c r="BC29" s="12"/>
      <c r="BD29" s="75" t="s">
        <v>32</v>
      </c>
      <c r="BE29" s="75" t="s">
        <v>32</v>
      </c>
      <c r="BF29" s="75" t="s">
        <v>32</v>
      </c>
      <c r="BG29" s="75" t="s">
        <v>32</v>
      </c>
      <c r="BH29" s="75" t="s">
        <v>32</v>
      </c>
      <c r="BJ29" s="156"/>
      <c r="BK29" s="75" t="s">
        <v>32</v>
      </c>
      <c r="BL29" s="75" t="s">
        <v>32</v>
      </c>
      <c r="BM29" s="75" t="s">
        <v>32</v>
      </c>
      <c r="BN29" s="75" t="s">
        <v>32</v>
      </c>
      <c r="BO29" s="75" t="s">
        <v>32</v>
      </c>
    </row>
    <row r="30" spans="1:1118" s="4" customFormat="1" ht="140.25" hidden="1" x14ac:dyDescent="0.25">
      <c r="B30" s="263"/>
      <c r="C30" s="264"/>
      <c r="D30" s="266"/>
      <c r="E30" s="268"/>
      <c r="F30" s="177">
        <v>10</v>
      </c>
      <c r="G30" s="39" t="s">
        <v>140</v>
      </c>
      <c r="H30" s="40"/>
      <c r="I30" s="175" t="s">
        <v>141</v>
      </c>
      <c r="J30" s="175" t="s">
        <v>142</v>
      </c>
      <c r="K30" s="176" t="s">
        <v>138</v>
      </c>
      <c r="L30" s="32" t="s">
        <v>139</v>
      </c>
      <c r="M30" s="12"/>
      <c r="N30" s="12"/>
      <c r="O30" s="12"/>
      <c r="P30" s="12"/>
      <c r="Q30" s="12"/>
      <c r="R30" s="12"/>
      <c r="S30" s="12"/>
      <c r="T30" s="12"/>
      <c r="U30" s="12"/>
      <c r="V30" s="12"/>
      <c r="W30" s="12"/>
      <c r="X30" s="12"/>
      <c r="Y30" s="12"/>
      <c r="Z30" s="12"/>
      <c r="AA30" s="12"/>
      <c r="AB30" s="12"/>
      <c r="AC30" s="12"/>
      <c r="AD30" s="12"/>
      <c r="AE30" s="12"/>
      <c r="AF30" s="12"/>
      <c r="AG30" s="12"/>
      <c r="AH30" s="156"/>
      <c r="AI30" s="75" t="s">
        <v>32</v>
      </c>
      <c r="AJ30" s="75" t="s">
        <v>32</v>
      </c>
      <c r="AK30" s="75" t="s">
        <v>32</v>
      </c>
      <c r="AL30" s="75" t="s">
        <v>32</v>
      </c>
      <c r="AM30" s="75" t="s">
        <v>32</v>
      </c>
      <c r="AN30" s="12"/>
      <c r="AO30" s="12"/>
      <c r="AP30" s="75" t="s">
        <v>32</v>
      </c>
      <c r="AQ30" s="75" t="s">
        <v>32</v>
      </c>
      <c r="AR30" s="75" t="s">
        <v>32</v>
      </c>
      <c r="AS30" s="75" t="s">
        <v>32</v>
      </c>
      <c r="AT30" s="75" t="s">
        <v>32</v>
      </c>
      <c r="AU30" s="12"/>
      <c r="AV30" s="12"/>
      <c r="AW30" s="75" t="s">
        <v>32</v>
      </c>
      <c r="AX30" s="75" t="s">
        <v>32</v>
      </c>
      <c r="AY30" s="75" t="s">
        <v>32</v>
      </c>
      <c r="AZ30" s="75" t="s">
        <v>32</v>
      </c>
      <c r="BA30" s="75" t="s">
        <v>32</v>
      </c>
      <c r="BB30" s="12"/>
      <c r="BC30" s="12"/>
      <c r="BD30" s="75" t="s">
        <v>32</v>
      </c>
      <c r="BE30" s="75" t="s">
        <v>32</v>
      </c>
      <c r="BF30" s="75" t="s">
        <v>32</v>
      </c>
      <c r="BG30" s="75" t="s">
        <v>32</v>
      </c>
      <c r="BH30" s="75" t="s">
        <v>32</v>
      </c>
      <c r="BI30" s="12"/>
      <c r="BJ30" s="156"/>
      <c r="BK30" s="75" t="s">
        <v>32</v>
      </c>
      <c r="BL30" s="75" t="s">
        <v>32</v>
      </c>
      <c r="BM30" s="75" t="s">
        <v>32</v>
      </c>
      <c r="BN30" s="75" t="s">
        <v>32</v>
      </c>
      <c r="BO30" s="75" t="s">
        <v>32</v>
      </c>
    </row>
    <row r="31" spans="1:1118" s="4" customFormat="1" ht="76.5" hidden="1" x14ac:dyDescent="0.25">
      <c r="B31" s="263"/>
      <c r="C31" s="264"/>
      <c r="D31" s="266"/>
      <c r="E31" s="268"/>
      <c r="F31" s="177">
        <v>11</v>
      </c>
      <c r="G31" s="39" t="s">
        <v>143</v>
      </c>
      <c r="H31" s="40"/>
      <c r="I31" s="175" t="s">
        <v>144</v>
      </c>
      <c r="J31" s="175" t="s">
        <v>145</v>
      </c>
      <c r="K31" s="176" t="s">
        <v>146</v>
      </c>
      <c r="L31" s="32" t="s">
        <v>139</v>
      </c>
      <c r="M31" s="12"/>
      <c r="N31" s="12"/>
      <c r="O31" s="12"/>
      <c r="P31" s="12"/>
      <c r="Q31" s="12"/>
      <c r="R31" s="12"/>
      <c r="S31" s="12"/>
      <c r="T31" s="12"/>
      <c r="U31" s="12"/>
      <c r="V31" s="12"/>
      <c r="W31" s="12"/>
      <c r="X31" s="12"/>
      <c r="Y31" s="12"/>
      <c r="Z31" s="12"/>
      <c r="AA31" s="12"/>
      <c r="AB31" s="12"/>
      <c r="AC31" s="12"/>
      <c r="AD31" s="12"/>
      <c r="AE31" s="12"/>
      <c r="AF31" s="12"/>
      <c r="AG31" s="12"/>
      <c r="AH31" s="156"/>
      <c r="AI31" s="75" t="s">
        <v>32</v>
      </c>
      <c r="AJ31" s="75" t="s">
        <v>32</v>
      </c>
      <c r="AK31" s="75" t="s">
        <v>32</v>
      </c>
      <c r="AL31" s="75" t="s">
        <v>32</v>
      </c>
      <c r="AM31" s="75" t="s">
        <v>32</v>
      </c>
      <c r="AN31" s="12"/>
      <c r="AO31" s="12"/>
      <c r="AP31" s="75" t="s">
        <v>32</v>
      </c>
      <c r="AQ31" s="75" t="s">
        <v>32</v>
      </c>
      <c r="AR31" s="75" t="s">
        <v>32</v>
      </c>
      <c r="AS31" s="75" t="s">
        <v>32</v>
      </c>
      <c r="AT31" s="75" t="s">
        <v>32</v>
      </c>
      <c r="AU31" s="12"/>
      <c r="AV31" s="12"/>
      <c r="AW31" s="75" t="s">
        <v>32</v>
      </c>
      <c r="AX31" s="75" t="s">
        <v>32</v>
      </c>
      <c r="AY31" s="75" t="s">
        <v>32</v>
      </c>
      <c r="AZ31" s="75" t="s">
        <v>32</v>
      </c>
      <c r="BA31" s="75" t="s">
        <v>32</v>
      </c>
      <c r="BB31" s="12"/>
      <c r="BC31" s="12"/>
      <c r="BD31" s="75" t="s">
        <v>32</v>
      </c>
      <c r="BE31" s="75" t="s">
        <v>32</v>
      </c>
      <c r="BF31" s="75" t="s">
        <v>32</v>
      </c>
      <c r="BG31" s="75" t="s">
        <v>32</v>
      </c>
      <c r="BH31" s="75" t="s">
        <v>32</v>
      </c>
      <c r="BI31" s="12"/>
      <c r="BJ31" s="156"/>
      <c r="BK31" s="75" t="s">
        <v>32</v>
      </c>
      <c r="BL31" s="75" t="s">
        <v>32</v>
      </c>
      <c r="BM31" s="75" t="s">
        <v>32</v>
      </c>
      <c r="BN31" s="75" t="s">
        <v>32</v>
      </c>
      <c r="BO31" s="75" t="s">
        <v>32</v>
      </c>
    </row>
    <row r="32" spans="1:1118" s="4" customFormat="1" ht="140.25" hidden="1" x14ac:dyDescent="0.25">
      <c r="B32" s="263"/>
      <c r="C32" s="264"/>
      <c r="D32" s="266"/>
      <c r="E32" s="268"/>
      <c r="F32" s="177">
        <v>12</v>
      </c>
      <c r="G32" s="39" t="s">
        <v>147</v>
      </c>
      <c r="H32" s="40"/>
      <c r="I32" s="175" t="s">
        <v>148</v>
      </c>
      <c r="J32" s="175" t="s">
        <v>149</v>
      </c>
      <c r="K32" s="176" t="s">
        <v>30</v>
      </c>
      <c r="L32" s="32" t="s">
        <v>139</v>
      </c>
      <c r="M32" s="12"/>
      <c r="N32" s="12"/>
      <c r="O32" s="12"/>
      <c r="P32" s="12"/>
      <c r="Q32" s="12"/>
      <c r="R32" s="12"/>
      <c r="S32" s="12"/>
      <c r="T32" s="12"/>
      <c r="U32" s="12"/>
      <c r="V32" s="12"/>
      <c r="W32" s="12"/>
      <c r="X32" s="12"/>
      <c r="Y32" s="12"/>
      <c r="Z32" s="12"/>
      <c r="AA32" s="12"/>
      <c r="AB32" s="12"/>
      <c r="AC32" s="12"/>
      <c r="AD32" s="12"/>
      <c r="AE32" s="12"/>
      <c r="AF32" s="12"/>
      <c r="AG32" s="12"/>
      <c r="AH32" s="156"/>
      <c r="AI32" s="75" t="s">
        <v>32</v>
      </c>
      <c r="AJ32" s="75" t="s">
        <v>32</v>
      </c>
      <c r="AK32" s="75" t="s">
        <v>32</v>
      </c>
      <c r="AL32" s="75" t="s">
        <v>32</v>
      </c>
      <c r="AM32" s="75" t="s">
        <v>32</v>
      </c>
      <c r="AN32" s="12"/>
      <c r="AO32" s="12"/>
      <c r="AP32" s="75" t="s">
        <v>32</v>
      </c>
      <c r="AQ32" s="75" t="s">
        <v>32</v>
      </c>
      <c r="AR32" s="75" t="s">
        <v>32</v>
      </c>
      <c r="AS32" s="75" t="s">
        <v>32</v>
      </c>
      <c r="AT32" s="75" t="s">
        <v>32</v>
      </c>
      <c r="AU32" s="12"/>
      <c r="AV32" s="12"/>
      <c r="AW32" s="75" t="s">
        <v>32</v>
      </c>
      <c r="AX32" s="75" t="s">
        <v>32</v>
      </c>
      <c r="AY32" s="75" t="s">
        <v>32</v>
      </c>
      <c r="AZ32" s="75" t="s">
        <v>32</v>
      </c>
      <c r="BA32" s="75" t="s">
        <v>32</v>
      </c>
      <c r="BB32" s="12"/>
      <c r="BC32" s="12"/>
      <c r="BD32" s="75" t="s">
        <v>32</v>
      </c>
      <c r="BE32" s="75" t="s">
        <v>32</v>
      </c>
      <c r="BF32" s="75" t="s">
        <v>32</v>
      </c>
      <c r="BG32" s="75" t="s">
        <v>32</v>
      </c>
      <c r="BH32" s="75" t="s">
        <v>32</v>
      </c>
      <c r="BI32" s="12"/>
      <c r="BJ32" s="156"/>
      <c r="BK32" s="75" t="s">
        <v>32</v>
      </c>
      <c r="BL32" s="75" t="s">
        <v>32</v>
      </c>
      <c r="BM32" s="75" t="s">
        <v>32</v>
      </c>
      <c r="BN32" s="75" t="s">
        <v>32</v>
      </c>
      <c r="BO32" s="75" t="s">
        <v>32</v>
      </c>
    </row>
    <row r="33" spans="2:68" s="4" customFormat="1" ht="89.25" hidden="1" x14ac:dyDescent="0.25">
      <c r="B33" s="263"/>
      <c r="C33" s="264"/>
      <c r="D33" s="266"/>
      <c r="E33" s="268"/>
      <c r="F33" s="177">
        <v>13</v>
      </c>
      <c r="G33" s="39" t="s">
        <v>150</v>
      </c>
      <c r="H33" s="40"/>
      <c r="I33" s="175" t="s">
        <v>151</v>
      </c>
      <c r="J33" s="175" t="s">
        <v>152</v>
      </c>
      <c r="K33" s="176" t="s">
        <v>30</v>
      </c>
      <c r="L33" s="32" t="s">
        <v>139</v>
      </c>
      <c r="M33" s="12"/>
      <c r="N33" s="12"/>
      <c r="O33" s="12"/>
      <c r="P33" s="12"/>
      <c r="Q33" s="12"/>
      <c r="R33" s="12"/>
      <c r="S33" s="12"/>
      <c r="T33" s="12"/>
      <c r="U33" s="12"/>
      <c r="V33" s="12"/>
      <c r="W33" s="12"/>
      <c r="X33" s="12"/>
      <c r="Y33" s="12"/>
      <c r="Z33" s="12"/>
      <c r="AA33" s="12"/>
      <c r="AB33" s="12"/>
      <c r="AC33" s="12"/>
      <c r="AD33" s="12"/>
      <c r="AE33" s="12"/>
      <c r="AF33" s="12"/>
      <c r="AG33" s="12"/>
      <c r="AH33" s="156"/>
      <c r="AI33" s="75" t="s">
        <v>32</v>
      </c>
      <c r="AJ33" s="75" t="s">
        <v>32</v>
      </c>
      <c r="AK33" s="75" t="s">
        <v>32</v>
      </c>
      <c r="AL33" s="75" t="s">
        <v>32</v>
      </c>
      <c r="AM33" s="75" t="s">
        <v>32</v>
      </c>
      <c r="AN33" s="12"/>
      <c r="AO33" s="12"/>
      <c r="AP33" s="75" t="s">
        <v>32</v>
      </c>
      <c r="AQ33" s="75" t="s">
        <v>32</v>
      </c>
      <c r="AR33" s="75" t="s">
        <v>32</v>
      </c>
      <c r="AS33" s="75" t="s">
        <v>32</v>
      </c>
      <c r="AT33" s="75" t="s">
        <v>32</v>
      </c>
      <c r="AU33" s="12"/>
      <c r="AV33" s="12"/>
      <c r="AW33" s="75" t="s">
        <v>32</v>
      </c>
      <c r="AX33" s="75" t="s">
        <v>32</v>
      </c>
      <c r="AY33" s="75" t="s">
        <v>32</v>
      </c>
      <c r="AZ33" s="75" t="s">
        <v>32</v>
      </c>
      <c r="BA33" s="75" t="s">
        <v>32</v>
      </c>
      <c r="BB33" s="12"/>
      <c r="BC33" s="12"/>
      <c r="BD33" s="75" t="s">
        <v>32</v>
      </c>
      <c r="BE33" s="75" t="s">
        <v>32</v>
      </c>
      <c r="BF33" s="75" t="s">
        <v>32</v>
      </c>
      <c r="BG33" s="75" t="s">
        <v>32</v>
      </c>
      <c r="BH33" s="75" t="s">
        <v>32</v>
      </c>
      <c r="BI33" s="12"/>
      <c r="BJ33" s="156"/>
      <c r="BK33" s="75" t="s">
        <v>32</v>
      </c>
      <c r="BL33" s="75" t="s">
        <v>32</v>
      </c>
      <c r="BM33" s="75" t="s">
        <v>32</v>
      </c>
      <c r="BN33" s="75" t="s">
        <v>32</v>
      </c>
      <c r="BO33" s="75" t="s">
        <v>32</v>
      </c>
    </row>
    <row r="34" spans="2:68" s="4" customFormat="1" ht="63.75" hidden="1" x14ac:dyDescent="0.25">
      <c r="B34" s="263"/>
      <c r="C34" s="264"/>
      <c r="D34" s="266"/>
      <c r="E34" s="268"/>
      <c r="F34" s="177">
        <v>14</v>
      </c>
      <c r="G34" s="39" t="s">
        <v>143</v>
      </c>
      <c r="H34" s="40"/>
      <c r="I34" s="175" t="s">
        <v>153</v>
      </c>
      <c r="J34" s="175" t="s">
        <v>154</v>
      </c>
      <c r="K34" s="176" t="s">
        <v>155</v>
      </c>
      <c r="L34" s="32" t="s">
        <v>139</v>
      </c>
      <c r="M34" s="12"/>
      <c r="N34" s="12"/>
      <c r="O34" s="12"/>
      <c r="P34" s="12"/>
      <c r="Q34" s="12"/>
      <c r="R34" s="12"/>
      <c r="S34" s="12"/>
      <c r="T34" s="12"/>
      <c r="U34" s="12"/>
      <c r="V34" s="12"/>
      <c r="W34" s="12"/>
      <c r="X34" s="12"/>
      <c r="Y34" s="12"/>
      <c r="Z34" s="12"/>
      <c r="AA34" s="12"/>
      <c r="AB34" s="12"/>
      <c r="AC34" s="12"/>
      <c r="AD34" s="12"/>
      <c r="AE34" s="12"/>
      <c r="AF34" s="12"/>
      <c r="AG34" s="12"/>
      <c r="AH34" s="156"/>
      <c r="AI34" s="75" t="s">
        <v>32</v>
      </c>
      <c r="AJ34" s="75" t="s">
        <v>32</v>
      </c>
      <c r="AK34" s="75" t="s">
        <v>32</v>
      </c>
      <c r="AL34" s="75" t="s">
        <v>32</v>
      </c>
      <c r="AM34" s="75" t="s">
        <v>32</v>
      </c>
      <c r="AN34" s="12"/>
      <c r="AO34" s="12"/>
      <c r="AP34" s="75" t="s">
        <v>32</v>
      </c>
      <c r="AQ34" s="75" t="s">
        <v>32</v>
      </c>
      <c r="AR34" s="75" t="s">
        <v>32</v>
      </c>
      <c r="AS34" s="75" t="s">
        <v>32</v>
      </c>
      <c r="AT34" s="75" t="s">
        <v>32</v>
      </c>
      <c r="AU34" s="12"/>
      <c r="AV34" s="12"/>
      <c r="AW34" s="75" t="s">
        <v>32</v>
      </c>
      <c r="AX34" s="75" t="s">
        <v>32</v>
      </c>
      <c r="AY34" s="75" t="s">
        <v>32</v>
      </c>
      <c r="AZ34" s="75" t="s">
        <v>32</v>
      </c>
      <c r="BA34" s="75" t="s">
        <v>32</v>
      </c>
      <c r="BB34" s="12"/>
      <c r="BC34" s="12"/>
      <c r="BD34" s="75" t="s">
        <v>32</v>
      </c>
      <c r="BE34" s="75" t="s">
        <v>32</v>
      </c>
      <c r="BF34" s="75" t="s">
        <v>32</v>
      </c>
      <c r="BG34" s="75" t="s">
        <v>32</v>
      </c>
      <c r="BH34" s="75" t="s">
        <v>32</v>
      </c>
      <c r="BI34" s="12"/>
      <c r="BJ34" s="156"/>
      <c r="BK34" s="75" t="s">
        <v>32</v>
      </c>
      <c r="BL34" s="75" t="s">
        <v>32</v>
      </c>
      <c r="BM34" s="75" t="s">
        <v>32</v>
      </c>
      <c r="BN34" s="75" t="s">
        <v>32</v>
      </c>
      <c r="BO34" s="75" t="s">
        <v>32</v>
      </c>
    </row>
    <row r="35" spans="2:68" s="4" customFormat="1" ht="40.5" hidden="1" x14ac:dyDescent="0.25">
      <c r="B35" s="263"/>
      <c r="C35" s="264"/>
      <c r="D35" s="266"/>
      <c r="E35" s="268"/>
      <c r="F35" s="177">
        <v>15</v>
      </c>
      <c r="G35" s="39" t="s">
        <v>156</v>
      </c>
      <c r="H35" s="40"/>
      <c r="I35" s="41" t="s">
        <v>157</v>
      </c>
      <c r="J35" s="175" t="s">
        <v>158</v>
      </c>
      <c r="K35" s="176" t="s">
        <v>30</v>
      </c>
      <c r="L35" s="32" t="s">
        <v>139</v>
      </c>
      <c r="M35" s="12"/>
      <c r="N35" s="12"/>
      <c r="O35" s="12"/>
      <c r="P35" s="12"/>
      <c r="Q35" s="12"/>
      <c r="R35" s="12"/>
      <c r="S35" s="12"/>
      <c r="T35" s="12"/>
      <c r="U35" s="12"/>
      <c r="V35" s="12"/>
      <c r="W35" s="12"/>
      <c r="X35" s="12"/>
      <c r="Y35" s="12"/>
      <c r="Z35" s="12"/>
      <c r="AA35" s="12"/>
      <c r="AB35" s="12"/>
      <c r="AC35" s="12"/>
      <c r="AD35" s="12"/>
      <c r="AE35" s="12"/>
      <c r="AF35" s="12"/>
      <c r="AG35" s="12"/>
      <c r="AH35" s="156"/>
      <c r="AI35" s="75" t="s">
        <v>32</v>
      </c>
      <c r="AJ35" s="75" t="s">
        <v>32</v>
      </c>
      <c r="AK35" s="75" t="s">
        <v>32</v>
      </c>
      <c r="AL35" s="75" t="s">
        <v>32</v>
      </c>
      <c r="AM35" s="75" t="s">
        <v>32</v>
      </c>
      <c r="AN35" s="12"/>
      <c r="AO35" s="12"/>
      <c r="AP35" s="75" t="s">
        <v>32</v>
      </c>
      <c r="AQ35" s="75" t="s">
        <v>32</v>
      </c>
      <c r="AR35" s="75" t="s">
        <v>32</v>
      </c>
      <c r="AS35" s="75" t="s">
        <v>32</v>
      </c>
      <c r="AT35" s="75" t="s">
        <v>32</v>
      </c>
      <c r="AU35" s="12"/>
      <c r="AV35" s="12"/>
      <c r="AW35" s="75" t="s">
        <v>32</v>
      </c>
      <c r="AX35" s="75" t="s">
        <v>32</v>
      </c>
      <c r="AY35" s="75" t="s">
        <v>32</v>
      </c>
      <c r="AZ35" s="75" t="s">
        <v>32</v>
      </c>
      <c r="BA35" s="75" t="s">
        <v>32</v>
      </c>
      <c r="BB35" s="12"/>
      <c r="BC35" s="12"/>
      <c r="BD35" s="75" t="s">
        <v>32</v>
      </c>
      <c r="BE35" s="75" t="s">
        <v>32</v>
      </c>
      <c r="BF35" s="75" t="s">
        <v>32</v>
      </c>
      <c r="BG35" s="75" t="s">
        <v>32</v>
      </c>
      <c r="BH35" s="75" t="s">
        <v>32</v>
      </c>
      <c r="BI35" s="12"/>
      <c r="BJ35" s="156"/>
      <c r="BK35" s="75" t="s">
        <v>32</v>
      </c>
      <c r="BL35" s="75" t="s">
        <v>32</v>
      </c>
      <c r="BM35" s="75" t="s">
        <v>32</v>
      </c>
      <c r="BN35" s="75" t="s">
        <v>32</v>
      </c>
      <c r="BO35" s="75" t="s">
        <v>32</v>
      </c>
    </row>
    <row r="36" spans="2:68" s="4" customFormat="1" ht="76.5" hidden="1" x14ac:dyDescent="0.25">
      <c r="B36" s="263"/>
      <c r="C36" s="264"/>
      <c r="D36" s="266"/>
      <c r="E36" s="268"/>
      <c r="F36" s="177">
        <v>16</v>
      </c>
      <c r="G36" s="39" t="s">
        <v>159</v>
      </c>
      <c r="H36" s="40"/>
      <c r="I36" s="175" t="s">
        <v>160</v>
      </c>
      <c r="J36" s="175" t="s">
        <v>161</v>
      </c>
      <c r="K36" s="176" t="s">
        <v>30</v>
      </c>
      <c r="L36" s="32" t="s">
        <v>139</v>
      </c>
      <c r="M36" s="12"/>
      <c r="N36" s="12"/>
      <c r="O36" s="12"/>
      <c r="P36" s="12"/>
      <c r="Q36" s="12"/>
      <c r="R36" s="12"/>
      <c r="S36" s="12"/>
      <c r="T36" s="12"/>
      <c r="U36" s="12"/>
      <c r="V36" s="12"/>
      <c r="W36" s="12"/>
      <c r="X36" s="12"/>
      <c r="Y36" s="12"/>
      <c r="Z36" s="12"/>
      <c r="AA36" s="12"/>
      <c r="AB36" s="12"/>
      <c r="AC36" s="12"/>
      <c r="AD36" s="12"/>
      <c r="AE36" s="12"/>
      <c r="AF36" s="12"/>
      <c r="AG36" s="12"/>
      <c r="AH36" s="156"/>
      <c r="AI36" s="75" t="s">
        <v>32</v>
      </c>
      <c r="AJ36" s="75" t="s">
        <v>32</v>
      </c>
      <c r="AK36" s="75" t="s">
        <v>32</v>
      </c>
      <c r="AL36" s="75" t="s">
        <v>32</v>
      </c>
      <c r="AM36" s="75" t="s">
        <v>32</v>
      </c>
      <c r="AN36" s="12"/>
      <c r="AO36" s="12"/>
      <c r="AP36" s="75" t="s">
        <v>32</v>
      </c>
      <c r="AQ36" s="75" t="s">
        <v>32</v>
      </c>
      <c r="AR36" s="75" t="s">
        <v>32</v>
      </c>
      <c r="AS36" s="75" t="s">
        <v>32</v>
      </c>
      <c r="AT36" s="75" t="s">
        <v>32</v>
      </c>
      <c r="AU36" s="12"/>
      <c r="AV36" s="12"/>
      <c r="AW36" s="75" t="s">
        <v>32</v>
      </c>
      <c r="AX36" s="75" t="s">
        <v>32</v>
      </c>
      <c r="AY36" s="75" t="s">
        <v>32</v>
      </c>
      <c r="AZ36" s="75" t="s">
        <v>32</v>
      </c>
      <c r="BA36" s="75" t="s">
        <v>32</v>
      </c>
      <c r="BB36" s="12"/>
      <c r="BC36" s="12"/>
      <c r="BD36" s="75" t="s">
        <v>32</v>
      </c>
      <c r="BE36" s="75" t="s">
        <v>32</v>
      </c>
      <c r="BF36" s="75" t="s">
        <v>32</v>
      </c>
      <c r="BG36" s="75" t="s">
        <v>32</v>
      </c>
      <c r="BH36" s="75" t="s">
        <v>32</v>
      </c>
      <c r="BI36" s="12"/>
      <c r="BJ36" s="156"/>
      <c r="BK36" s="75" t="s">
        <v>32</v>
      </c>
      <c r="BL36" s="75" t="s">
        <v>32</v>
      </c>
      <c r="BM36" s="75" t="s">
        <v>32</v>
      </c>
      <c r="BN36" s="75" t="s">
        <v>32</v>
      </c>
      <c r="BO36" s="75" t="s">
        <v>32</v>
      </c>
    </row>
    <row r="37" spans="2:68" s="4" customFormat="1" ht="102" hidden="1" x14ac:dyDescent="0.25">
      <c r="B37" s="263"/>
      <c r="C37" s="264"/>
      <c r="D37" s="266"/>
      <c r="E37" s="268"/>
      <c r="F37" s="177">
        <v>17</v>
      </c>
      <c r="G37" s="39" t="s">
        <v>162</v>
      </c>
      <c r="H37" s="40"/>
      <c r="I37" s="175" t="s">
        <v>163</v>
      </c>
      <c r="J37" s="175" t="s">
        <v>164</v>
      </c>
      <c r="K37" s="176" t="s">
        <v>30</v>
      </c>
      <c r="L37" s="32" t="s">
        <v>139</v>
      </c>
      <c r="M37" s="12"/>
      <c r="N37" s="12"/>
      <c r="O37" s="12"/>
      <c r="P37" s="12"/>
      <c r="Q37" s="12"/>
      <c r="R37" s="12"/>
      <c r="S37" s="12"/>
      <c r="T37" s="12"/>
      <c r="U37" s="12"/>
      <c r="V37" s="12"/>
      <c r="W37" s="12"/>
      <c r="X37" s="12"/>
      <c r="Y37" s="12"/>
      <c r="Z37" s="12"/>
      <c r="AA37" s="12"/>
      <c r="AB37" s="12"/>
      <c r="AC37" s="12"/>
      <c r="AD37" s="12"/>
      <c r="AE37" s="12"/>
      <c r="AF37" s="12"/>
      <c r="AG37" s="12"/>
      <c r="AH37" s="156"/>
      <c r="AI37" s="75" t="s">
        <v>32</v>
      </c>
      <c r="AJ37" s="75" t="s">
        <v>32</v>
      </c>
      <c r="AK37" s="75" t="s">
        <v>32</v>
      </c>
      <c r="AL37" s="75" t="s">
        <v>32</v>
      </c>
      <c r="AM37" s="75" t="s">
        <v>32</v>
      </c>
      <c r="AN37" s="12"/>
      <c r="AO37" s="12"/>
      <c r="AP37" s="75" t="s">
        <v>32</v>
      </c>
      <c r="AQ37" s="75" t="s">
        <v>32</v>
      </c>
      <c r="AR37" s="75" t="s">
        <v>32</v>
      </c>
      <c r="AS37" s="75" t="s">
        <v>32</v>
      </c>
      <c r="AT37" s="75" t="s">
        <v>32</v>
      </c>
      <c r="AU37" s="12"/>
      <c r="AV37" s="12"/>
      <c r="AW37" s="75" t="s">
        <v>32</v>
      </c>
      <c r="AX37" s="75" t="s">
        <v>32</v>
      </c>
      <c r="AY37" s="75" t="s">
        <v>32</v>
      </c>
      <c r="AZ37" s="75" t="s">
        <v>32</v>
      </c>
      <c r="BA37" s="75" t="s">
        <v>32</v>
      </c>
      <c r="BB37" s="12"/>
      <c r="BC37" s="12"/>
      <c r="BD37" s="75" t="s">
        <v>32</v>
      </c>
      <c r="BE37" s="75" t="s">
        <v>32</v>
      </c>
      <c r="BF37" s="75" t="s">
        <v>32</v>
      </c>
      <c r="BG37" s="75" t="s">
        <v>32</v>
      </c>
      <c r="BH37" s="75" t="s">
        <v>32</v>
      </c>
      <c r="BI37" s="12"/>
      <c r="BJ37" s="156"/>
      <c r="BK37" s="75" t="s">
        <v>32</v>
      </c>
      <c r="BL37" s="75" t="s">
        <v>32</v>
      </c>
      <c r="BM37" s="75" t="s">
        <v>32</v>
      </c>
      <c r="BN37" s="75" t="s">
        <v>32</v>
      </c>
      <c r="BO37" s="75" t="s">
        <v>32</v>
      </c>
    </row>
    <row r="38" spans="2:68" s="4" customFormat="1" ht="63.75" hidden="1" x14ac:dyDescent="0.25">
      <c r="B38" s="263"/>
      <c r="C38" s="264"/>
      <c r="D38" s="266"/>
      <c r="E38" s="268"/>
      <c r="F38" s="177">
        <v>18</v>
      </c>
      <c r="G38" s="39" t="s">
        <v>165</v>
      </c>
      <c r="H38" s="40"/>
      <c r="I38" s="42" t="s">
        <v>166</v>
      </c>
      <c r="J38" s="42" t="s">
        <v>167</v>
      </c>
      <c r="K38" s="176" t="s">
        <v>168</v>
      </c>
      <c r="L38" s="32" t="s">
        <v>169</v>
      </c>
      <c r="M38" s="12"/>
      <c r="N38" s="12"/>
      <c r="O38" s="12"/>
      <c r="P38" s="12"/>
      <c r="Q38" s="12"/>
      <c r="R38" s="12"/>
      <c r="S38" s="12"/>
      <c r="T38" s="12"/>
      <c r="U38" s="12"/>
      <c r="V38" s="12"/>
      <c r="W38" s="12"/>
      <c r="X38" s="12"/>
      <c r="Y38" s="12"/>
      <c r="Z38" s="12"/>
      <c r="AA38" s="12"/>
      <c r="AB38" s="12"/>
      <c r="AC38" s="12"/>
      <c r="AD38" s="12"/>
      <c r="AE38" s="12"/>
      <c r="AF38" s="12"/>
      <c r="AG38" s="12"/>
      <c r="AH38" s="156"/>
      <c r="AI38" s="75" t="s">
        <v>32</v>
      </c>
      <c r="AJ38" s="75" t="s">
        <v>32</v>
      </c>
      <c r="AK38" s="75" t="s">
        <v>32</v>
      </c>
      <c r="AL38" s="75" t="s">
        <v>32</v>
      </c>
      <c r="AM38" s="75" t="s">
        <v>32</v>
      </c>
      <c r="AN38" s="12"/>
      <c r="AO38" s="12"/>
      <c r="AP38" s="75" t="s">
        <v>32</v>
      </c>
      <c r="AQ38" s="75" t="s">
        <v>32</v>
      </c>
      <c r="AR38" s="75" t="s">
        <v>32</v>
      </c>
      <c r="AS38" s="75" t="s">
        <v>32</v>
      </c>
      <c r="AT38" s="75" t="s">
        <v>32</v>
      </c>
      <c r="AU38" s="12"/>
      <c r="AV38" s="12"/>
      <c r="AW38" s="75" t="s">
        <v>32</v>
      </c>
      <c r="AX38" s="75" t="s">
        <v>32</v>
      </c>
      <c r="AY38" s="75" t="s">
        <v>32</v>
      </c>
      <c r="AZ38" s="75" t="s">
        <v>32</v>
      </c>
      <c r="BA38" s="75" t="s">
        <v>32</v>
      </c>
      <c r="BB38" s="12"/>
      <c r="BC38" s="12"/>
      <c r="BD38" s="75" t="s">
        <v>32</v>
      </c>
      <c r="BE38" s="75" t="s">
        <v>32</v>
      </c>
      <c r="BF38" s="75" t="s">
        <v>32</v>
      </c>
      <c r="BG38" s="75" t="s">
        <v>32</v>
      </c>
      <c r="BH38" s="75" t="s">
        <v>32</v>
      </c>
      <c r="BI38" s="12"/>
      <c r="BJ38" s="156"/>
      <c r="BK38" s="75" t="s">
        <v>32</v>
      </c>
      <c r="BL38" s="75" t="s">
        <v>32</v>
      </c>
      <c r="BM38" s="75" t="s">
        <v>32</v>
      </c>
      <c r="BN38" s="75" t="s">
        <v>32</v>
      </c>
      <c r="BO38" s="75" t="s">
        <v>32</v>
      </c>
    </row>
    <row r="39" spans="2:68" s="4" customFormat="1" ht="127.5" hidden="1" x14ac:dyDescent="0.25">
      <c r="B39" s="263"/>
      <c r="C39" s="264"/>
      <c r="D39" s="266"/>
      <c r="E39" s="268"/>
      <c r="F39" s="177">
        <v>19</v>
      </c>
      <c r="G39" s="39" t="s">
        <v>162</v>
      </c>
      <c r="H39" s="40"/>
      <c r="I39" s="175" t="s">
        <v>170</v>
      </c>
      <c r="J39" s="175" t="s">
        <v>171</v>
      </c>
      <c r="K39" s="176" t="s">
        <v>172</v>
      </c>
      <c r="L39" s="32" t="s">
        <v>169</v>
      </c>
      <c r="M39" s="12"/>
      <c r="N39" s="12"/>
      <c r="O39" s="12"/>
      <c r="P39" s="12"/>
      <c r="Q39" s="12"/>
      <c r="R39" s="12"/>
      <c r="S39" s="12"/>
      <c r="T39" s="12"/>
      <c r="U39" s="12"/>
      <c r="V39" s="12"/>
      <c r="W39" s="12"/>
      <c r="X39" s="12"/>
      <c r="Y39" s="12"/>
      <c r="Z39" s="12"/>
      <c r="AA39" s="12"/>
      <c r="AB39" s="12"/>
      <c r="AC39" s="12"/>
      <c r="AD39" s="12"/>
      <c r="AE39" s="12"/>
      <c r="AF39" s="12"/>
      <c r="AG39" s="12"/>
      <c r="AH39" s="156"/>
      <c r="AI39" s="75" t="s">
        <v>32</v>
      </c>
      <c r="AJ39" s="75" t="s">
        <v>32</v>
      </c>
      <c r="AK39" s="75" t="s">
        <v>32</v>
      </c>
      <c r="AL39" s="75" t="s">
        <v>32</v>
      </c>
      <c r="AM39" s="75" t="s">
        <v>32</v>
      </c>
      <c r="AN39" s="12"/>
      <c r="AO39" s="12"/>
      <c r="AP39" s="75" t="s">
        <v>32</v>
      </c>
      <c r="AQ39" s="75" t="s">
        <v>32</v>
      </c>
      <c r="AR39" s="75" t="s">
        <v>32</v>
      </c>
      <c r="AS39" s="75" t="s">
        <v>32</v>
      </c>
      <c r="AT39" s="75" t="s">
        <v>32</v>
      </c>
      <c r="AU39" s="12"/>
      <c r="AV39" s="12"/>
      <c r="AW39" s="75" t="s">
        <v>32</v>
      </c>
      <c r="AX39" s="75" t="s">
        <v>32</v>
      </c>
      <c r="AY39" s="75" t="s">
        <v>32</v>
      </c>
      <c r="AZ39" s="75" t="s">
        <v>32</v>
      </c>
      <c r="BA39" s="75" t="s">
        <v>32</v>
      </c>
      <c r="BB39" s="12"/>
      <c r="BC39" s="12"/>
      <c r="BD39" s="75" t="s">
        <v>32</v>
      </c>
      <c r="BE39" s="75" t="s">
        <v>32</v>
      </c>
      <c r="BF39" s="75" t="s">
        <v>32</v>
      </c>
      <c r="BG39" s="75" t="s">
        <v>32</v>
      </c>
      <c r="BH39" s="75" t="s">
        <v>32</v>
      </c>
      <c r="BI39" s="12"/>
      <c r="BJ39" s="156"/>
      <c r="BK39" s="75" t="s">
        <v>32</v>
      </c>
      <c r="BL39" s="75" t="s">
        <v>32</v>
      </c>
      <c r="BM39" s="75" t="s">
        <v>32</v>
      </c>
      <c r="BN39" s="75" t="s">
        <v>32</v>
      </c>
      <c r="BO39" s="75" t="s">
        <v>32</v>
      </c>
    </row>
    <row r="40" spans="2:68" s="4" customFormat="1" ht="76.5" hidden="1" x14ac:dyDescent="0.25">
      <c r="B40" s="263"/>
      <c r="C40" s="264"/>
      <c r="D40" s="266"/>
      <c r="E40" s="268"/>
      <c r="F40" s="177">
        <v>20</v>
      </c>
      <c r="G40" s="39" t="s">
        <v>173</v>
      </c>
      <c r="H40" s="40"/>
      <c r="I40" s="175" t="s">
        <v>174</v>
      </c>
      <c r="J40" s="175" t="s">
        <v>175</v>
      </c>
      <c r="K40" s="176" t="s">
        <v>172</v>
      </c>
      <c r="L40" s="32" t="s">
        <v>169</v>
      </c>
      <c r="M40" s="12"/>
      <c r="N40" s="12"/>
      <c r="O40" s="12"/>
      <c r="P40" s="12"/>
      <c r="Q40" s="12"/>
      <c r="R40" s="12"/>
      <c r="S40" s="12"/>
      <c r="T40" s="12"/>
      <c r="U40" s="12"/>
      <c r="V40" s="12"/>
      <c r="W40" s="12"/>
      <c r="X40" s="12"/>
      <c r="Y40" s="12"/>
      <c r="Z40" s="12"/>
      <c r="AA40" s="12"/>
      <c r="AB40" s="12"/>
      <c r="AC40" s="12"/>
      <c r="AD40" s="12"/>
      <c r="AE40" s="12"/>
      <c r="AF40" s="12"/>
      <c r="AG40" s="12"/>
      <c r="AH40" s="156"/>
      <c r="AI40" s="75" t="s">
        <v>32</v>
      </c>
      <c r="AJ40" s="75" t="s">
        <v>32</v>
      </c>
      <c r="AK40" s="75" t="s">
        <v>32</v>
      </c>
      <c r="AL40" s="75" t="s">
        <v>32</v>
      </c>
      <c r="AM40" s="75" t="s">
        <v>32</v>
      </c>
      <c r="AN40" s="12"/>
      <c r="AO40" s="12"/>
      <c r="AP40" s="75" t="s">
        <v>32</v>
      </c>
      <c r="AQ40" s="75" t="s">
        <v>32</v>
      </c>
      <c r="AR40" s="75" t="s">
        <v>32</v>
      </c>
      <c r="AS40" s="75" t="s">
        <v>32</v>
      </c>
      <c r="AT40" s="75" t="s">
        <v>32</v>
      </c>
      <c r="AU40" s="12"/>
      <c r="AV40" s="12"/>
      <c r="AW40" s="75" t="s">
        <v>32</v>
      </c>
      <c r="AX40" s="75" t="s">
        <v>32</v>
      </c>
      <c r="AY40" s="75" t="s">
        <v>32</v>
      </c>
      <c r="AZ40" s="75" t="s">
        <v>32</v>
      </c>
      <c r="BA40" s="75" t="s">
        <v>32</v>
      </c>
      <c r="BB40" s="12"/>
      <c r="BC40" s="12"/>
      <c r="BD40" s="75" t="s">
        <v>32</v>
      </c>
      <c r="BE40" s="75" t="s">
        <v>32</v>
      </c>
      <c r="BF40" s="75" t="s">
        <v>32</v>
      </c>
      <c r="BG40" s="75" t="s">
        <v>32</v>
      </c>
      <c r="BH40" s="75" t="s">
        <v>32</v>
      </c>
      <c r="BI40" s="12"/>
      <c r="BJ40" s="156"/>
      <c r="BK40" s="75" t="s">
        <v>32</v>
      </c>
      <c r="BL40" s="75" t="s">
        <v>32</v>
      </c>
      <c r="BM40" s="75" t="s">
        <v>32</v>
      </c>
      <c r="BN40" s="75" t="s">
        <v>32</v>
      </c>
      <c r="BO40" s="75" t="s">
        <v>32</v>
      </c>
    </row>
    <row r="41" spans="2:68" s="4" customFormat="1" ht="102" hidden="1" x14ac:dyDescent="0.25">
      <c r="B41" s="263"/>
      <c r="C41" s="264"/>
      <c r="D41" s="266"/>
      <c r="E41" s="268"/>
      <c r="F41" s="177">
        <v>21</v>
      </c>
      <c r="G41" s="39" t="s">
        <v>176</v>
      </c>
      <c r="H41" s="40"/>
      <c r="I41" s="175" t="s">
        <v>177</v>
      </c>
      <c r="J41" s="175" t="s">
        <v>178</v>
      </c>
      <c r="K41" s="176" t="s">
        <v>172</v>
      </c>
      <c r="L41" s="32" t="s">
        <v>169</v>
      </c>
      <c r="M41" s="12"/>
      <c r="N41" s="12"/>
      <c r="O41" s="12"/>
      <c r="P41" s="12"/>
      <c r="Q41" s="12"/>
      <c r="R41" s="12"/>
      <c r="S41" s="12"/>
      <c r="T41" s="12"/>
      <c r="U41" s="12"/>
      <c r="V41" s="12"/>
      <c r="W41" s="12"/>
      <c r="X41" s="12"/>
      <c r="Y41" s="12"/>
      <c r="Z41" s="12"/>
      <c r="AA41" s="12"/>
      <c r="AB41" s="12"/>
      <c r="AC41" s="12"/>
      <c r="AD41" s="12"/>
      <c r="AE41" s="12"/>
      <c r="AF41" s="12"/>
      <c r="AG41" s="12"/>
      <c r="AH41" s="156"/>
      <c r="AI41" s="75" t="s">
        <v>32</v>
      </c>
      <c r="AJ41" s="75" t="s">
        <v>32</v>
      </c>
      <c r="AK41" s="75" t="s">
        <v>32</v>
      </c>
      <c r="AL41" s="75" t="s">
        <v>32</v>
      </c>
      <c r="AM41" s="75" t="s">
        <v>32</v>
      </c>
      <c r="AN41" s="12"/>
      <c r="AO41" s="12"/>
      <c r="AP41" s="75" t="s">
        <v>32</v>
      </c>
      <c r="AQ41" s="75" t="s">
        <v>32</v>
      </c>
      <c r="AR41" s="75" t="s">
        <v>32</v>
      </c>
      <c r="AS41" s="75" t="s">
        <v>32</v>
      </c>
      <c r="AT41" s="75" t="s">
        <v>32</v>
      </c>
      <c r="AU41" s="12"/>
      <c r="AV41" s="12"/>
      <c r="AW41" s="75" t="s">
        <v>32</v>
      </c>
      <c r="AX41" s="75" t="s">
        <v>32</v>
      </c>
      <c r="AY41" s="75" t="s">
        <v>32</v>
      </c>
      <c r="AZ41" s="75" t="s">
        <v>32</v>
      </c>
      <c r="BA41" s="75" t="s">
        <v>32</v>
      </c>
      <c r="BB41" s="12"/>
      <c r="BC41" s="12"/>
      <c r="BD41" s="75" t="s">
        <v>32</v>
      </c>
      <c r="BE41" s="75" t="s">
        <v>32</v>
      </c>
      <c r="BF41" s="75" t="s">
        <v>32</v>
      </c>
      <c r="BG41" s="75" t="s">
        <v>32</v>
      </c>
      <c r="BH41" s="75" t="s">
        <v>32</v>
      </c>
      <c r="BI41" s="12"/>
      <c r="BJ41" s="156"/>
      <c r="BK41" s="75" t="s">
        <v>32</v>
      </c>
      <c r="BL41" s="75" t="s">
        <v>32</v>
      </c>
      <c r="BM41" s="75" t="s">
        <v>32</v>
      </c>
      <c r="BN41" s="75" t="s">
        <v>32</v>
      </c>
      <c r="BO41" s="75" t="s">
        <v>32</v>
      </c>
    </row>
    <row r="42" spans="2:68" s="4" customFormat="1" ht="167.25" customHeight="1" x14ac:dyDescent="0.25">
      <c r="B42" s="263"/>
      <c r="C42" s="264"/>
      <c r="D42" s="266"/>
      <c r="E42" s="268"/>
      <c r="F42" s="273">
        <v>22</v>
      </c>
      <c r="G42" s="280" t="s">
        <v>179</v>
      </c>
      <c r="H42" s="256" t="s">
        <v>180</v>
      </c>
      <c r="I42" s="175" t="s">
        <v>181</v>
      </c>
      <c r="J42" s="175" t="s">
        <v>182</v>
      </c>
      <c r="K42" s="176" t="s">
        <v>183</v>
      </c>
      <c r="L42" s="32" t="s">
        <v>40</v>
      </c>
      <c r="M42" s="156">
        <f t="shared" ref="M42:M48" si="11">1/$M$85</f>
        <v>4.1666666666666664E-2</v>
      </c>
      <c r="N42" s="156">
        <v>87444</v>
      </c>
      <c r="O42" s="156">
        <v>24139</v>
      </c>
      <c r="P42" s="102">
        <f t="shared" ref="P42:P48" si="12">+N42/O42</f>
        <v>3.6225195741331455</v>
      </c>
      <c r="Q42" s="156">
        <v>0</v>
      </c>
      <c r="R42" s="156">
        <f t="shared" ref="R42:R48" si="13">+M42*Q42</f>
        <v>0</v>
      </c>
      <c r="S42" s="169" t="s">
        <v>184</v>
      </c>
      <c r="T42" s="156">
        <f t="shared" ref="T42:T48" si="14">1/$T$85</f>
        <v>4.3478260869565216E-2</v>
      </c>
      <c r="U42" s="169">
        <v>63128</v>
      </c>
      <c r="V42" s="169">
        <v>22738</v>
      </c>
      <c r="W42" s="171">
        <f t="shared" ref="W42:W48" si="15">+U42/V42</f>
        <v>2.7763215762160258</v>
      </c>
      <c r="X42" s="158">
        <v>1</v>
      </c>
      <c r="Y42" s="19">
        <f t="shared" ref="Y42:Y48" si="16">+T42*X42</f>
        <v>4.3478260869565216E-2</v>
      </c>
      <c r="Z42" s="169" t="s">
        <v>185</v>
      </c>
      <c r="AA42" s="156">
        <f t="shared" ref="AA42:AA51" si="17">1/$AA$85</f>
        <v>2.2727272727272728E-2</v>
      </c>
      <c r="AB42" s="156">
        <v>74989</v>
      </c>
      <c r="AC42" s="156">
        <v>22111</v>
      </c>
      <c r="AD42" s="23">
        <f t="shared" ref="AD42:AD48" si="18">+AB42/AC42</f>
        <v>3.3914793541676089</v>
      </c>
      <c r="AE42" s="156">
        <v>0</v>
      </c>
      <c r="AF42" s="156">
        <f t="shared" ref="AF42:AF47" si="19">+AA42*AE42</f>
        <v>0</v>
      </c>
      <c r="AG42" s="169" t="s">
        <v>186</v>
      </c>
      <c r="AH42" s="156">
        <f t="shared" ref="AH42:AH51" si="20">1/$AH$85</f>
        <v>2.1739130434782608E-2</v>
      </c>
      <c r="AI42" s="156">
        <f t="shared" ref="AI42:AJ46" si="21">+AB42+U42+N42</f>
        <v>225561</v>
      </c>
      <c r="AJ42" s="156">
        <f t="shared" si="21"/>
        <v>68988</v>
      </c>
      <c r="AK42" s="171">
        <f t="shared" ref="AK42:AK47" si="22">+AI42/AJ42</f>
        <v>3.2695686206296748</v>
      </c>
      <c r="AL42" s="158">
        <v>1</v>
      </c>
      <c r="AM42" s="156">
        <f>+AH42*AL42</f>
        <v>2.1739130434782608E-2</v>
      </c>
      <c r="AN42" s="169" t="s">
        <v>391</v>
      </c>
      <c r="AO42" s="24"/>
      <c r="AP42" s="24">
        <v>81295</v>
      </c>
      <c r="AQ42" s="24">
        <v>15469</v>
      </c>
      <c r="AR42" s="24">
        <f>+AP42/AQ42</f>
        <v>5.2553494084944079</v>
      </c>
      <c r="AS42" s="157">
        <v>0</v>
      </c>
      <c r="AT42" s="71"/>
      <c r="AU42" s="69"/>
      <c r="AV42" s="24"/>
      <c r="AW42" s="24">
        <v>48305</v>
      </c>
      <c r="AX42" s="24">
        <v>14354</v>
      </c>
      <c r="AY42" s="24">
        <f>+AW42/AX42</f>
        <v>3.3652640378988434</v>
      </c>
      <c r="AZ42" s="18">
        <v>1</v>
      </c>
      <c r="BA42" s="71"/>
      <c r="BB42" s="69"/>
      <c r="BC42" s="24"/>
      <c r="BD42" s="24">
        <v>30388</v>
      </c>
      <c r="BE42" s="24">
        <v>10665</v>
      </c>
      <c r="BF42" s="24">
        <f>+BD42/BE42</f>
        <v>2.8493202062822318</v>
      </c>
      <c r="BG42" s="157">
        <v>1</v>
      </c>
      <c r="BH42" s="71"/>
      <c r="BI42" s="69"/>
      <c r="BJ42" s="24">
        <f t="shared" ref="BJ42:BJ51" si="23">1/$BJ$88</f>
        <v>0.02</v>
      </c>
      <c r="BK42" s="24">
        <f t="shared" ref="BK42:BL44" si="24">+BD42+AW42+AP42</f>
        <v>159988</v>
      </c>
      <c r="BL42" s="24">
        <f t="shared" si="24"/>
        <v>40488</v>
      </c>
      <c r="BM42" s="24">
        <f>+BK42/BL42</f>
        <v>3.9514918000395181</v>
      </c>
      <c r="BN42" s="25">
        <v>1</v>
      </c>
      <c r="BO42" s="153">
        <f t="shared" ref="BO42:BO51" si="25">+BJ42*BN42</f>
        <v>0.02</v>
      </c>
      <c r="BP42" s="165" t="s">
        <v>492</v>
      </c>
    </row>
    <row r="43" spans="2:68" s="4" customFormat="1" ht="204.75" customHeight="1" x14ac:dyDescent="0.25">
      <c r="B43" s="263"/>
      <c r="C43" s="264"/>
      <c r="D43" s="266"/>
      <c r="E43" s="268"/>
      <c r="F43" s="273"/>
      <c r="G43" s="280"/>
      <c r="H43" s="257"/>
      <c r="I43" s="175" t="s">
        <v>187</v>
      </c>
      <c r="J43" s="175" t="s">
        <v>188</v>
      </c>
      <c r="K43" s="176" t="s">
        <v>183</v>
      </c>
      <c r="L43" s="32" t="s">
        <v>40</v>
      </c>
      <c r="M43" s="156">
        <f t="shared" si="11"/>
        <v>4.1666666666666664E-2</v>
      </c>
      <c r="N43" s="156">
        <v>35035</v>
      </c>
      <c r="O43" s="156">
        <v>2155</v>
      </c>
      <c r="P43" s="23">
        <f t="shared" si="12"/>
        <v>16.257540603248259</v>
      </c>
      <c r="Q43" s="156">
        <v>0</v>
      </c>
      <c r="R43" s="156">
        <f t="shared" si="13"/>
        <v>0</v>
      </c>
      <c r="S43" s="169" t="s">
        <v>189</v>
      </c>
      <c r="T43" s="156">
        <f t="shared" si="14"/>
        <v>4.3478260869565216E-2</v>
      </c>
      <c r="U43" s="169">
        <v>21450</v>
      </c>
      <c r="V43" s="169">
        <v>1832</v>
      </c>
      <c r="W43" s="171">
        <f t="shared" si="15"/>
        <v>11.708515283842795</v>
      </c>
      <c r="X43" s="158">
        <v>1</v>
      </c>
      <c r="Y43" s="19">
        <f t="shared" si="16"/>
        <v>4.3478260869565216E-2</v>
      </c>
      <c r="Z43" s="169" t="s">
        <v>185</v>
      </c>
      <c r="AA43" s="156">
        <f t="shared" si="17"/>
        <v>2.2727272727272728E-2</v>
      </c>
      <c r="AB43" s="156">
        <v>19161</v>
      </c>
      <c r="AC43" s="156">
        <v>1669</v>
      </c>
      <c r="AD43" s="171">
        <f t="shared" si="18"/>
        <v>11.480527261833434</v>
      </c>
      <c r="AE43" s="158">
        <v>1</v>
      </c>
      <c r="AF43" s="19">
        <f t="shared" si="19"/>
        <v>2.2727272727272728E-2</v>
      </c>
      <c r="AG43" s="169" t="s">
        <v>190</v>
      </c>
      <c r="AH43" s="156">
        <f t="shared" si="20"/>
        <v>2.1739130434782608E-2</v>
      </c>
      <c r="AI43" s="156">
        <f t="shared" si="21"/>
        <v>75646</v>
      </c>
      <c r="AJ43" s="156">
        <f t="shared" si="21"/>
        <v>5656</v>
      </c>
      <c r="AK43" s="171">
        <f t="shared" si="22"/>
        <v>13.374469589816124</v>
      </c>
      <c r="AL43" s="158">
        <v>1</v>
      </c>
      <c r="AM43" s="19">
        <f>+AH43*AL43</f>
        <v>2.1739130434782608E-2</v>
      </c>
      <c r="AN43" s="169" t="s">
        <v>191</v>
      </c>
      <c r="AO43" s="24"/>
      <c r="AP43" s="24">
        <v>35735</v>
      </c>
      <c r="AQ43" s="24">
        <v>2118</v>
      </c>
      <c r="AR43" s="24">
        <f>+AP43/AQ43</f>
        <v>16.872049102927289</v>
      </c>
      <c r="AS43" s="157">
        <v>1</v>
      </c>
      <c r="AT43" s="71"/>
      <c r="AU43" s="69"/>
      <c r="AV43" s="24"/>
      <c r="AW43" s="24">
        <v>48851</v>
      </c>
      <c r="AX43" s="24">
        <v>1916</v>
      </c>
      <c r="AY43" s="24">
        <f>+AW43/AX43</f>
        <v>25.496346555323591</v>
      </c>
      <c r="AZ43" s="157">
        <v>0</v>
      </c>
      <c r="BA43" s="71"/>
      <c r="BB43" s="69"/>
      <c r="BC43" s="24"/>
      <c r="BD43" s="24">
        <v>21160</v>
      </c>
      <c r="BE43" s="24">
        <v>1180</v>
      </c>
      <c r="BF43" s="24">
        <f>+BD43/BE43</f>
        <v>17.932203389830509</v>
      </c>
      <c r="BG43" s="157">
        <v>0.9</v>
      </c>
      <c r="BH43" s="71"/>
      <c r="BI43" s="69"/>
      <c r="BJ43" s="24">
        <f t="shared" si="23"/>
        <v>0.02</v>
      </c>
      <c r="BK43" s="24">
        <f t="shared" si="24"/>
        <v>105746</v>
      </c>
      <c r="BL43" s="24">
        <f t="shared" si="24"/>
        <v>5214</v>
      </c>
      <c r="BM43" s="24">
        <v>17</v>
      </c>
      <c r="BN43" s="13">
        <v>0.9</v>
      </c>
      <c r="BO43" s="153">
        <f t="shared" si="25"/>
        <v>1.8000000000000002E-2</v>
      </c>
      <c r="BP43" s="165" t="s">
        <v>492</v>
      </c>
    </row>
    <row r="44" spans="2:68" s="4" customFormat="1" ht="204" customHeight="1" x14ac:dyDescent="0.25">
      <c r="B44" s="263"/>
      <c r="C44" s="264"/>
      <c r="D44" s="266"/>
      <c r="E44" s="268"/>
      <c r="F44" s="273"/>
      <c r="G44" s="280"/>
      <c r="H44" s="257"/>
      <c r="I44" s="175" t="s">
        <v>192</v>
      </c>
      <c r="J44" s="175" t="s">
        <v>193</v>
      </c>
      <c r="K44" s="176" t="s">
        <v>183</v>
      </c>
      <c r="L44" s="32" t="s">
        <v>40</v>
      </c>
      <c r="M44" s="156">
        <f t="shared" si="11"/>
        <v>4.1666666666666664E-2</v>
      </c>
      <c r="N44" s="156">
        <v>14070</v>
      </c>
      <c r="O44" s="156">
        <v>2481</v>
      </c>
      <c r="P44" s="23">
        <f t="shared" si="12"/>
        <v>5.6711003627569525</v>
      </c>
      <c r="Q44" s="156">
        <v>0</v>
      </c>
      <c r="R44" s="156">
        <f t="shared" si="13"/>
        <v>0</v>
      </c>
      <c r="S44" s="169" t="s">
        <v>194</v>
      </c>
      <c r="T44" s="156">
        <f t="shared" si="14"/>
        <v>4.3478260869565216E-2</v>
      </c>
      <c r="U44" s="169">
        <v>11020</v>
      </c>
      <c r="V44" s="169">
        <v>2486</v>
      </c>
      <c r="W44" s="171">
        <f t="shared" si="15"/>
        <v>4.432823813354787</v>
      </c>
      <c r="X44" s="158">
        <v>1</v>
      </c>
      <c r="Y44" s="19">
        <f t="shared" si="16"/>
        <v>4.3478260869565216E-2</v>
      </c>
      <c r="Z44" s="169" t="s">
        <v>185</v>
      </c>
      <c r="AA44" s="156">
        <f t="shared" si="17"/>
        <v>2.2727272727272728E-2</v>
      </c>
      <c r="AB44" s="156">
        <v>7516</v>
      </c>
      <c r="AC44" s="156">
        <v>1845</v>
      </c>
      <c r="AD44" s="171">
        <f t="shared" si="18"/>
        <v>4.0737127371273711</v>
      </c>
      <c r="AE44" s="158">
        <v>1</v>
      </c>
      <c r="AF44" s="19">
        <f t="shared" si="19"/>
        <v>2.2727272727272728E-2</v>
      </c>
      <c r="AG44" s="169" t="s">
        <v>190</v>
      </c>
      <c r="AH44" s="156">
        <f t="shared" si="20"/>
        <v>2.1739130434782608E-2</v>
      </c>
      <c r="AI44" s="156">
        <f t="shared" si="21"/>
        <v>32606</v>
      </c>
      <c r="AJ44" s="156">
        <f t="shared" si="21"/>
        <v>6812</v>
      </c>
      <c r="AK44" s="171">
        <f t="shared" si="22"/>
        <v>4.7865531415149736</v>
      </c>
      <c r="AL44" s="158">
        <v>1</v>
      </c>
      <c r="AM44" s="19">
        <f>+AH44*AL44</f>
        <v>2.1739130434782608E-2</v>
      </c>
      <c r="AN44" s="169" t="s">
        <v>481</v>
      </c>
      <c r="AO44" s="24"/>
      <c r="AP44" s="24">
        <v>11990</v>
      </c>
      <c r="AQ44" s="24">
        <v>1944</v>
      </c>
      <c r="AR44" s="24">
        <f>+AP44/AQ44</f>
        <v>6.1676954732510287</v>
      </c>
      <c r="AS44" s="157">
        <v>1</v>
      </c>
      <c r="AT44" s="71"/>
      <c r="AU44" s="69"/>
      <c r="AV44" s="24"/>
      <c r="AW44" s="24">
        <v>11866</v>
      </c>
      <c r="AX44" s="24">
        <v>1950</v>
      </c>
      <c r="AY44" s="24">
        <f>+AW44/AX44</f>
        <v>6.0851282051282052</v>
      </c>
      <c r="AZ44" s="18">
        <v>1</v>
      </c>
      <c r="BA44" s="71"/>
      <c r="BB44" s="69"/>
      <c r="BC44" s="24"/>
      <c r="BD44" s="24">
        <v>9014</v>
      </c>
      <c r="BE44" s="24">
        <v>1444</v>
      </c>
      <c r="BF44" s="24">
        <f>+BD44/BE44</f>
        <v>6.2423822714681441</v>
      </c>
      <c r="BG44" s="18">
        <v>1</v>
      </c>
      <c r="BH44" s="71"/>
      <c r="BI44" s="69"/>
      <c r="BJ44" s="24">
        <f t="shared" si="23"/>
        <v>0.02</v>
      </c>
      <c r="BK44" s="24">
        <f t="shared" si="24"/>
        <v>32870</v>
      </c>
      <c r="BL44" s="24">
        <f t="shared" si="24"/>
        <v>5338</v>
      </c>
      <c r="BM44" s="24">
        <f t="shared" ref="BM44:BM49" si="26">+BK44/BL44</f>
        <v>6.1577369801423751</v>
      </c>
      <c r="BN44" s="181">
        <v>1</v>
      </c>
      <c r="BO44" s="153">
        <f t="shared" si="25"/>
        <v>0.02</v>
      </c>
      <c r="BP44" s="165" t="s">
        <v>492</v>
      </c>
    </row>
    <row r="45" spans="2:68" s="4" customFormat="1" ht="120.75" customHeight="1" x14ac:dyDescent="0.25">
      <c r="B45" s="263"/>
      <c r="C45" s="264"/>
      <c r="D45" s="266"/>
      <c r="E45" s="268"/>
      <c r="F45" s="273"/>
      <c r="G45" s="280"/>
      <c r="H45" s="257"/>
      <c r="I45" s="175" t="s">
        <v>195</v>
      </c>
      <c r="J45" s="175" t="s">
        <v>196</v>
      </c>
      <c r="K45" s="176" t="s">
        <v>183</v>
      </c>
      <c r="L45" s="32" t="s">
        <v>40</v>
      </c>
      <c r="M45" s="156">
        <f t="shared" si="11"/>
        <v>4.1666666666666664E-2</v>
      </c>
      <c r="N45" s="156">
        <v>14024</v>
      </c>
      <c r="O45" s="156">
        <v>1161</v>
      </c>
      <c r="P45" s="23">
        <f t="shared" si="12"/>
        <v>12.079242032730404</v>
      </c>
      <c r="Q45" s="156">
        <v>0</v>
      </c>
      <c r="R45" s="156">
        <f t="shared" si="13"/>
        <v>0</v>
      </c>
      <c r="S45" s="169" t="s">
        <v>197</v>
      </c>
      <c r="T45" s="156">
        <f t="shared" si="14"/>
        <v>4.3478260869565216E-2</v>
      </c>
      <c r="U45" s="169">
        <v>15244</v>
      </c>
      <c r="V45" s="169">
        <v>947</v>
      </c>
      <c r="W45" s="23">
        <f t="shared" si="15"/>
        <v>16.097148891235481</v>
      </c>
      <c r="X45" s="156">
        <v>0</v>
      </c>
      <c r="Y45" s="156">
        <f t="shared" si="16"/>
        <v>0</v>
      </c>
      <c r="Z45" s="169" t="s">
        <v>198</v>
      </c>
      <c r="AA45" s="156">
        <f t="shared" si="17"/>
        <v>2.2727272727272728E-2</v>
      </c>
      <c r="AB45" s="156">
        <v>5815</v>
      </c>
      <c r="AC45" s="156">
        <v>682</v>
      </c>
      <c r="AD45" s="171">
        <f t="shared" si="18"/>
        <v>8.5263929618768337</v>
      </c>
      <c r="AE45" s="158">
        <v>1</v>
      </c>
      <c r="AF45" s="19">
        <f t="shared" si="19"/>
        <v>2.2727272727272728E-2</v>
      </c>
      <c r="AG45" s="169" t="s">
        <v>190</v>
      </c>
      <c r="AH45" s="156">
        <f t="shared" si="20"/>
        <v>2.1739130434782608E-2</v>
      </c>
      <c r="AI45" s="156">
        <f t="shared" si="21"/>
        <v>35083</v>
      </c>
      <c r="AJ45" s="156">
        <f t="shared" si="21"/>
        <v>2790</v>
      </c>
      <c r="AK45" s="23">
        <f t="shared" si="22"/>
        <v>12.574551971326166</v>
      </c>
      <c r="AL45" s="156">
        <v>0</v>
      </c>
      <c r="AM45" s="156">
        <f>+AL45*AH45</f>
        <v>0</v>
      </c>
      <c r="AN45" s="169" t="s">
        <v>199</v>
      </c>
      <c r="AO45" s="24"/>
      <c r="AP45" s="24">
        <v>10543</v>
      </c>
      <c r="AQ45" s="24">
        <v>1548</v>
      </c>
      <c r="AR45" s="24">
        <f>+AP45/AQ45</f>
        <v>6.8107235142118867</v>
      </c>
      <c r="AS45" s="18">
        <v>1</v>
      </c>
      <c r="AT45" s="71"/>
      <c r="AU45" s="69"/>
      <c r="AV45" s="24"/>
      <c r="AW45" s="24">
        <v>11800</v>
      </c>
      <c r="AX45" s="24">
        <v>1565</v>
      </c>
      <c r="AY45" s="24">
        <f>+AW45/AX45</f>
        <v>7.539936102236422</v>
      </c>
      <c r="AZ45" s="157">
        <v>1</v>
      </c>
      <c r="BA45" s="71"/>
      <c r="BB45" s="69"/>
      <c r="BC45" s="24"/>
      <c r="BD45" s="24">
        <v>9637</v>
      </c>
      <c r="BE45" s="24">
        <v>1227</v>
      </c>
      <c r="BF45" s="24">
        <f>+BD45/BE45</f>
        <v>7.8541157294213528</v>
      </c>
      <c r="BG45" s="18">
        <v>1</v>
      </c>
      <c r="BH45" s="71"/>
      <c r="BI45" s="69"/>
      <c r="BJ45" s="24">
        <f t="shared" si="23"/>
        <v>0.02</v>
      </c>
      <c r="BK45" s="24">
        <v>17818</v>
      </c>
      <c r="BL45" s="24">
        <v>1582</v>
      </c>
      <c r="BM45" s="24">
        <f t="shared" si="26"/>
        <v>11.262958280657395</v>
      </c>
      <c r="BN45" s="25">
        <v>1</v>
      </c>
      <c r="BO45" s="153">
        <f t="shared" si="25"/>
        <v>0.02</v>
      </c>
      <c r="BP45" s="165" t="s">
        <v>492</v>
      </c>
    </row>
    <row r="46" spans="2:68" s="4" customFormat="1" ht="108.75" customHeight="1" thickBot="1" x14ac:dyDescent="0.3">
      <c r="B46" s="263"/>
      <c r="C46" s="264"/>
      <c r="D46" s="266"/>
      <c r="E46" s="268"/>
      <c r="F46" s="279"/>
      <c r="G46" s="280"/>
      <c r="H46" s="258"/>
      <c r="I46" s="175" t="s">
        <v>200</v>
      </c>
      <c r="J46" s="175" t="s">
        <v>201</v>
      </c>
      <c r="K46" s="176" t="s">
        <v>183</v>
      </c>
      <c r="L46" s="32" t="s">
        <v>40</v>
      </c>
      <c r="M46" s="156">
        <f t="shared" si="11"/>
        <v>4.1666666666666664E-2</v>
      </c>
      <c r="N46" s="156">
        <v>21053</v>
      </c>
      <c r="O46" s="156">
        <v>2401</v>
      </c>
      <c r="P46" s="23">
        <f t="shared" si="12"/>
        <v>8.7684298209079543</v>
      </c>
      <c r="Q46" s="156">
        <v>0</v>
      </c>
      <c r="R46" s="156">
        <f t="shared" si="13"/>
        <v>0</v>
      </c>
      <c r="S46" s="169" t="s">
        <v>202</v>
      </c>
      <c r="T46" s="156">
        <f t="shared" si="14"/>
        <v>4.3478260869565216E-2</v>
      </c>
      <c r="U46" s="169">
        <v>14251</v>
      </c>
      <c r="V46" s="169">
        <v>2099</v>
      </c>
      <c r="W46" s="171">
        <f t="shared" si="15"/>
        <v>6.7894235350166747</v>
      </c>
      <c r="X46" s="158">
        <v>1</v>
      </c>
      <c r="Y46" s="19">
        <f t="shared" si="16"/>
        <v>4.3478260869565216E-2</v>
      </c>
      <c r="Z46" s="169" t="s">
        <v>203</v>
      </c>
      <c r="AA46" s="156">
        <f t="shared" si="17"/>
        <v>2.2727272727272728E-2</v>
      </c>
      <c r="AB46" s="156">
        <v>8202</v>
      </c>
      <c r="AC46" s="156">
        <v>1524</v>
      </c>
      <c r="AD46" s="171">
        <f t="shared" si="18"/>
        <v>5.3818897637795278</v>
      </c>
      <c r="AE46" s="158">
        <v>1</v>
      </c>
      <c r="AF46" s="19">
        <f t="shared" si="19"/>
        <v>2.2727272727272728E-2</v>
      </c>
      <c r="AG46" s="169" t="s">
        <v>190</v>
      </c>
      <c r="AH46" s="156">
        <f t="shared" si="20"/>
        <v>2.1739130434782608E-2</v>
      </c>
      <c r="AI46" s="156">
        <f t="shared" si="21"/>
        <v>43506</v>
      </c>
      <c r="AJ46" s="156">
        <f t="shared" si="21"/>
        <v>6024</v>
      </c>
      <c r="AK46" s="171">
        <f t="shared" si="22"/>
        <v>7.2221115537848606</v>
      </c>
      <c r="AL46" s="158">
        <v>1</v>
      </c>
      <c r="AM46" s="19">
        <f t="shared" ref="AM46:AM51" si="27">+AH46*AL46</f>
        <v>2.1739130434782608E-2</v>
      </c>
      <c r="AN46" s="169" t="s">
        <v>204</v>
      </c>
      <c r="AO46" s="24"/>
      <c r="AP46" s="97" t="s">
        <v>32</v>
      </c>
      <c r="AQ46" s="97" t="s">
        <v>32</v>
      </c>
      <c r="AR46" s="97" t="s">
        <v>32</v>
      </c>
      <c r="AS46" s="97" t="s">
        <v>32</v>
      </c>
      <c r="AT46" s="48"/>
      <c r="AU46" s="69"/>
      <c r="AV46" s="24"/>
      <c r="AW46" s="97" t="s">
        <v>32</v>
      </c>
      <c r="AX46" s="97" t="s">
        <v>32</v>
      </c>
      <c r="AY46" s="97" t="s">
        <v>32</v>
      </c>
      <c r="AZ46" s="97" t="s">
        <v>32</v>
      </c>
      <c r="BA46" s="48"/>
      <c r="BB46" s="69"/>
      <c r="BC46" s="24"/>
      <c r="BD46" s="97" t="s">
        <v>32</v>
      </c>
      <c r="BE46" s="97" t="s">
        <v>32</v>
      </c>
      <c r="BF46" s="97" t="s">
        <v>32</v>
      </c>
      <c r="BG46" s="97" t="s">
        <v>32</v>
      </c>
      <c r="BH46" s="48"/>
      <c r="BI46" s="69"/>
      <c r="BJ46" s="24">
        <f t="shared" si="23"/>
        <v>0.02</v>
      </c>
      <c r="BK46" s="24">
        <v>31980</v>
      </c>
      <c r="BL46" s="24">
        <v>4340</v>
      </c>
      <c r="BM46" s="24">
        <f t="shared" si="26"/>
        <v>7.3686635944700463</v>
      </c>
      <c r="BN46" s="13">
        <v>1</v>
      </c>
      <c r="BO46" s="153">
        <f t="shared" si="25"/>
        <v>0.02</v>
      </c>
      <c r="BP46" s="165" t="s">
        <v>492</v>
      </c>
    </row>
    <row r="47" spans="2:68" s="4" customFormat="1" ht="89.25" customHeight="1" thickBot="1" x14ac:dyDescent="0.3">
      <c r="B47" s="263"/>
      <c r="C47" s="264"/>
      <c r="D47" s="269"/>
      <c r="E47" s="270"/>
      <c r="F47" s="96">
        <v>23</v>
      </c>
      <c r="G47" s="94" t="s">
        <v>205</v>
      </c>
      <c r="H47" s="16" t="s">
        <v>206</v>
      </c>
      <c r="I47" s="42" t="s">
        <v>207</v>
      </c>
      <c r="J47" s="42" t="s">
        <v>208</v>
      </c>
      <c r="K47" s="176" t="s">
        <v>168</v>
      </c>
      <c r="L47" s="17" t="s">
        <v>209</v>
      </c>
      <c r="M47" s="156">
        <f t="shared" si="11"/>
        <v>4.1666666666666664E-2</v>
      </c>
      <c r="N47" s="42">
        <v>46096</v>
      </c>
      <c r="O47" s="42">
        <v>2006</v>
      </c>
      <c r="P47" s="171">
        <f t="shared" si="12"/>
        <v>22.979062811565303</v>
      </c>
      <c r="Q47" s="158">
        <v>1</v>
      </c>
      <c r="R47" s="159">
        <f t="shared" si="13"/>
        <v>4.1666666666666664E-2</v>
      </c>
      <c r="S47" s="169" t="s">
        <v>210</v>
      </c>
      <c r="T47" s="156">
        <f t="shared" si="14"/>
        <v>4.3478260869565216E-2</v>
      </c>
      <c r="U47" s="156">
        <v>47409</v>
      </c>
      <c r="V47" s="156">
        <v>1831</v>
      </c>
      <c r="W47" s="171">
        <f t="shared" si="15"/>
        <v>25.892408519934463</v>
      </c>
      <c r="X47" s="158">
        <v>1</v>
      </c>
      <c r="Y47" s="19">
        <f t="shared" si="16"/>
        <v>4.3478260869565216E-2</v>
      </c>
      <c r="Z47" s="169" t="s">
        <v>211</v>
      </c>
      <c r="AA47" s="156">
        <f t="shared" si="17"/>
        <v>2.2727272727272728E-2</v>
      </c>
      <c r="AB47" s="156">
        <v>54280</v>
      </c>
      <c r="AC47" s="156">
        <v>2269</v>
      </c>
      <c r="AD47" s="171">
        <f t="shared" si="18"/>
        <v>23.922432789775232</v>
      </c>
      <c r="AE47" s="158">
        <v>1</v>
      </c>
      <c r="AF47" s="14">
        <f t="shared" si="19"/>
        <v>2.2727272727272728E-2</v>
      </c>
      <c r="AG47" s="169" t="s">
        <v>212</v>
      </c>
      <c r="AH47" s="156">
        <f t="shared" si="20"/>
        <v>2.1739130434782608E-2</v>
      </c>
      <c r="AI47" s="156">
        <v>54280</v>
      </c>
      <c r="AJ47" s="156">
        <v>2269</v>
      </c>
      <c r="AK47" s="36">
        <f t="shared" si="22"/>
        <v>23.922432789775232</v>
      </c>
      <c r="AL47" s="158">
        <v>1</v>
      </c>
      <c r="AM47" s="14">
        <f t="shared" si="27"/>
        <v>2.1739130434782608E-2</v>
      </c>
      <c r="AN47" s="169" t="s">
        <v>213</v>
      </c>
      <c r="AO47" s="24"/>
      <c r="AP47" s="97" t="s">
        <v>32</v>
      </c>
      <c r="AQ47" s="97" t="s">
        <v>32</v>
      </c>
      <c r="AR47" s="97" t="s">
        <v>32</v>
      </c>
      <c r="AS47" s="97" t="s">
        <v>32</v>
      </c>
      <c r="AT47" s="48"/>
      <c r="AU47" s="69"/>
      <c r="AV47" s="24"/>
      <c r="AW47" s="97" t="s">
        <v>32</v>
      </c>
      <c r="AX47" s="97" t="s">
        <v>32</v>
      </c>
      <c r="AY47" s="97" t="s">
        <v>32</v>
      </c>
      <c r="AZ47" s="97" t="s">
        <v>32</v>
      </c>
      <c r="BA47" s="48"/>
      <c r="BB47" s="69"/>
      <c r="BC47" s="24"/>
      <c r="BD47" s="97" t="s">
        <v>32</v>
      </c>
      <c r="BE47" s="97" t="s">
        <v>32</v>
      </c>
      <c r="BF47" s="97" t="s">
        <v>32</v>
      </c>
      <c r="BG47" s="97" t="s">
        <v>32</v>
      </c>
      <c r="BH47" s="48"/>
      <c r="BI47" s="69"/>
      <c r="BJ47" s="24">
        <f t="shared" si="23"/>
        <v>0.02</v>
      </c>
      <c r="BK47" s="24">
        <v>131775</v>
      </c>
      <c r="BL47" s="24">
        <v>4967</v>
      </c>
      <c r="BM47" s="104">
        <f t="shared" si="26"/>
        <v>26.530098651097241</v>
      </c>
      <c r="BN47" s="13">
        <v>1</v>
      </c>
      <c r="BO47" s="153">
        <f t="shared" si="25"/>
        <v>0.02</v>
      </c>
      <c r="BP47" s="165" t="s">
        <v>492</v>
      </c>
    </row>
    <row r="48" spans="2:68" s="4" customFormat="1" ht="90.75" customHeight="1" x14ac:dyDescent="0.25">
      <c r="B48" s="263"/>
      <c r="C48" s="264"/>
      <c r="D48" s="266"/>
      <c r="E48" s="268"/>
      <c r="F48" s="95">
        <v>24</v>
      </c>
      <c r="G48" s="43" t="s">
        <v>214</v>
      </c>
      <c r="H48" s="16" t="s">
        <v>384</v>
      </c>
      <c r="I48" s="175" t="s">
        <v>215</v>
      </c>
      <c r="J48" s="175" t="s">
        <v>216</v>
      </c>
      <c r="K48" s="176" t="s">
        <v>138</v>
      </c>
      <c r="L48" s="17" t="s">
        <v>217</v>
      </c>
      <c r="M48" s="156">
        <f t="shared" si="11"/>
        <v>4.1666666666666664E-2</v>
      </c>
      <c r="N48" s="42">
        <v>55</v>
      </c>
      <c r="O48" s="42">
        <v>55</v>
      </c>
      <c r="P48" s="25">
        <f t="shared" si="12"/>
        <v>1</v>
      </c>
      <c r="Q48" s="158">
        <f>+P48</f>
        <v>1</v>
      </c>
      <c r="R48" s="44">
        <f t="shared" si="13"/>
        <v>4.1666666666666664E-2</v>
      </c>
      <c r="S48" s="169" t="s">
        <v>218</v>
      </c>
      <c r="T48" s="156">
        <f t="shared" si="14"/>
        <v>4.3478260869565216E-2</v>
      </c>
      <c r="U48" s="156">
        <v>42</v>
      </c>
      <c r="V48" s="156">
        <v>42</v>
      </c>
      <c r="W48" s="25">
        <f t="shared" si="15"/>
        <v>1</v>
      </c>
      <c r="X48" s="158">
        <f>+W48</f>
        <v>1</v>
      </c>
      <c r="Y48" s="19">
        <f t="shared" si="16"/>
        <v>4.3478260869565216E-2</v>
      </c>
      <c r="Z48" s="169" t="s">
        <v>219</v>
      </c>
      <c r="AA48" s="156">
        <f t="shared" si="17"/>
        <v>2.2727272727272728E-2</v>
      </c>
      <c r="AB48" s="156">
        <v>77</v>
      </c>
      <c r="AC48" s="156">
        <v>77</v>
      </c>
      <c r="AD48" s="25">
        <f t="shared" si="18"/>
        <v>1</v>
      </c>
      <c r="AE48" s="158">
        <f>+AD48</f>
        <v>1</v>
      </c>
      <c r="AF48" s="19">
        <f>+AA48*AE48</f>
        <v>2.2727272727272728E-2</v>
      </c>
      <c r="AG48" s="169" t="s">
        <v>220</v>
      </c>
      <c r="AH48" s="156">
        <f t="shared" si="20"/>
        <v>2.1739130434782608E-2</v>
      </c>
      <c r="AI48" s="156">
        <f>+AB48+U48+N48</f>
        <v>174</v>
      </c>
      <c r="AJ48" s="156">
        <f>+AC48+V48+O48</f>
        <v>174</v>
      </c>
      <c r="AK48" s="25">
        <f>+AI48/AJ48</f>
        <v>1</v>
      </c>
      <c r="AL48" s="158">
        <f>+AK48</f>
        <v>1</v>
      </c>
      <c r="AM48" s="19">
        <f t="shared" si="27"/>
        <v>2.1739130434782608E-2</v>
      </c>
      <c r="AN48" s="45" t="s">
        <v>221</v>
      </c>
      <c r="AO48" s="24"/>
      <c r="AP48" s="42">
        <v>56</v>
      </c>
      <c r="AQ48" s="42">
        <v>56</v>
      </c>
      <c r="AR48" s="157">
        <f>+AP48/AQ48</f>
        <v>1</v>
      </c>
      <c r="AS48" s="18">
        <f>+AR48</f>
        <v>1</v>
      </c>
      <c r="AT48" s="132"/>
      <c r="AU48" s="69" t="s">
        <v>431</v>
      </c>
      <c r="AV48" s="24"/>
      <c r="AW48" s="24">
        <v>56</v>
      </c>
      <c r="AX48" s="24">
        <v>56</v>
      </c>
      <c r="AY48" s="157">
        <f>+AW48/AX48</f>
        <v>1</v>
      </c>
      <c r="AZ48" s="18">
        <f>+AY48</f>
        <v>1</v>
      </c>
      <c r="BA48" s="133"/>
      <c r="BB48" s="69" t="s">
        <v>482</v>
      </c>
      <c r="BC48" s="24"/>
      <c r="BD48" s="24">
        <v>43</v>
      </c>
      <c r="BE48" s="24">
        <v>43</v>
      </c>
      <c r="BF48" s="157">
        <f>+BD48/BE48</f>
        <v>1</v>
      </c>
      <c r="BG48" s="18">
        <v>1</v>
      </c>
      <c r="BH48" s="133"/>
      <c r="BI48" s="69" t="s">
        <v>429</v>
      </c>
      <c r="BJ48" s="24">
        <f t="shared" si="23"/>
        <v>0.02</v>
      </c>
      <c r="BK48" s="24">
        <f>+BD48+AW48+AP48</f>
        <v>155</v>
      </c>
      <c r="BL48" s="24">
        <f>+BE48+AX48+AQ48</f>
        <v>155</v>
      </c>
      <c r="BM48" s="157">
        <f t="shared" si="26"/>
        <v>1</v>
      </c>
      <c r="BN48" s="13">
        <v>0.97</v>
      </c>
      <c r="BO48" s="153">
        <f t="shared" si="25"/>
        <v>1.9400000000000001E-2</v>
      </c>
      <c r="BP48" s="165" t="s">
        <v>492</v>
      </c>
    </row>
    <row r="49" spans="2:68" s="4" customFormat="1" ht="78.75" customHeight="1" x14ac:dyDescent="0.25">
      <c r="B49" s="263"/>
      <c r="C49" s="264"/>
      <c r="D49" s="266"/>
      <c r="E49" s="268"/>
      <c r="F49" s="177">
        <v>25</v>
      </c>
      <c r="G49" s="170" t="s">
        <v>222</v>
      </c>
      <c r="H49" s="16" t="s">
        <v>223</v>
      </c>
      <c r="I49" s="175" t="s">
        <v>224</v>
      </c>
      <c r="J49" s="175" t="s">
        <v>225</v>
      </c>
      <c r="K49" s="176" t="s">
        <v>138</v>
      </c>
      <c r="L49" s="17" t="s">
        <v>217</v>
      </c>
      <c r="M49" s="156"/>
      <c r="N49" s="156" t="s">
        <v>32</v>
      </c>
      <c r="O49" s="156" t="s">
        <v>32</v>
      </c>
      <c r="P49" s="11"/>
      <c r="Q49" s="12"/>
      <c r="R49" s="12"/>
      <c r="S49" s="169" t="s">
        <v>226</v>
      </c>
      <c r="T49" s="12"/>
      <c r="U49" s="156" t="s">
        <v>32</v>
      </c>
      <c r="V49" s="156" t="s">
        <v>32</v>
      </c>
      <c r="W49" s="11"/>
      <c r="X49" s="12"/>
      <c r="Y49" s="12"/>
      <c r="Z49" s="169" t="s">
        <v>226</v>
      </c>
      <c r="AA49" s="156">
        <f t="shared" si="17"/>
        <v>2.2727272727272728E-2</v>
      </c>
      <c r="AB49" s="156">
        <v>89</v>
      </c>
      <c r="AC49" s="156">
        <v>10814</v>
      </c>
      <c r="AD49" s="30">
        <f>+AB49/AC49</f>
        <v>8.2300721287220276E-3</v>
      </c>
      <c r="AE49" s="158">
        <v>1</v>
      </c>
      <c r="AF49" s="14">
        <f>+AA49*AE49</f>
        <v>2.2727272727272728E-2</v>
      </c>
      <c r="AH49" s="156">
        <f t="shared" si="20"/>
        <v>2.1739130434782608E-2</v>
      </c>
      <c r="AI49" s="156">
        <v>89</v>
      </c>
      <c r="AJ49" s="156">
        <v>10814</v>
      </c>
      <c r="AK49" s="30">
        <f>+AI49/AJ49</f>
        <v>8.2300721287220276E-3</v>
      </c>
      <c r="AL49" s="158">
        <v>1</v>
      </c>
      <c r="AM49" s="19">
        <f t="shared" si="27"/>
        <v>2.1739130434782608E-2</v>
      </c>
      <c r="AN49" s="169" t="s">
        <v>227</v>
      </c>
      <c r="AO49" s="24"/>
      <c r="AP49" s="24">
        <v>50</v>
      </c>
      <c r="AQ49" s="24">
        <v>4167</v>
      </c>
      <c r="AR49" s="157">
        <f>+AP49/AQ49</f>
        <v>1.1999040076793857E-2</v>
      </c>
      <c r="AS49" s="18">
        <v>1</v>
      </c>
      <c r="AT49" s="71"/>
      <c r="AU49" s="69" t="s">
        <v>432</v>
      </c>
      <c r="AV49" s="71"/>
      <c r="AW49" s="24">
        <v>50</v>
      </c>
      <c r="AX49" s="24">
        <v>4450</v>
      </c>
      <c r="AY49" s="157">
        <f>+AW49/AX49</f>
        <v>1.1235955056179775E-2</v>
      </c>
      <c r="AZ49" s="18">
        <v>1</v>
      </c>
      <c r="BA49" s="71"/>
      <c r="BB49" s="69" t="s">
        <v>433</v>
      </c>
      <c r="BC49" s="110"/>
      <c r="BD49" s="24">
        <v>50</v>
      </c>
      <c r="BE49" s="24">
        <v>4450</v>
      </c>
      <c r="BF49" s="113">
        <f>+BD49/BE49</f>
        <v>1.1235955056179775E-2</v>
      </c>
      <c r="BG49" s="112">
        <v>1</v>
      </c>
      <c r="BH49" s="113"/>
      <c r="BI49" s="117" t="s">
        <v>430</v>
      </c>
      <c r="BJ49" s="24">
        <f t="shared" si="23"/>
        <v>0.02</v>
      </c>
      <c r="BK49" s="24">
        <v>50</v>
      </c>
      <c r="BL49" s="24">
        <v>4450</v>
      </c>
      <c r="BM49" s="116">
        <f t="shared" si="26"/>
        <v>1.1235955056179775E-2</v>
      </c>
      <c r="BN49" s="13">
        <v>1</v>
      </c>
      <c r="BO49" s="153">
        <f t="shared" si="25"/>
        <v>0.02</v>
      </c>
      <c r="BP49" s="165" t="s">
        <v>492</v>
      </c>
    </row>
    <row r="50" spans="2:68" s="4" customFormat="1" ht="121.5" customHeight="1" x14ac:dyDescent="0.25">
      <c r="B50" s="263" t="s">
        <v>228</v>
      </c>
      <c r="C50" s="264"/>
      <c r="D50" s="266">
        <v>3</v>
      </c>
      <c r="E50" s="268" t="s">
        <v>229</v>
      </c>
      <c r="F50" s="177">
        <v>26</v>
      </c>
      <c r="G50" s="46" t="s">
        <v>230</v>
      </c>
      <c r="H50" s="16" t="s">
        <v>231</v>
      </c>
      <c r="I50" s="175" t="s">
        <v>232</v>
      </c>
      <c r="J50" s="175" t="s">
        <v>233</v>
      </c>
      <c r="K50" s="176" t="s">
        <v>234</v>
      </c>
      <c r="L50" s="47" t="s">
        <v>125</v>
      </c>
      <c r="M50" s="156"/>
      <c r="N50" s="156" t="s">
        <v>32</v>
      </c>
      <c r="O50" s="156" t="s">
        <v>32</v>
      </c>
      <c r="P50" s="11"/>
      <c r="Q50" s="12"/>
      <c r="R50" s="12"/>
      <c r="S50" s="12"/>
      <c r="T50" s="12"/>
      <c r="U50" s="156" t="s">
        <v>32</v>
      </c>
      <c r="V50" s="156" t="s">
        <v>32</v>
      </c>
      <c r="W50" s="11"/>
      <c r="X50" s="12"/>
      <c r="Y50" s="12"/>
      <c r="Z50" s="12"/>
      <c r="AA50" s="156">
        <f t="shared" si="17"/>
        <v>2.2727272727272728E-2</v>
      </c>
      <c r="AB50" s="156">
        <v>1</v>
      </c>
      <c r="AC50" s="156">
        <v>1</v>
      </c>
      <c r="AD50" s="13">
        <f>+AB50/AC50</f>
        <v>1</v>
      </c>
      <c r="AE50" s="158">
        <f>+AD50</f>
        <v>1</v>
      </c>
      <c r="AF50" s="19">
        <f>+AA50*AE50</f>
        <v>2.2727272727272728E-2</v>
      </c>
      <c r="AG50" s="12"/>
      <c r="AH50" s="156">
        <f t="shared" si="20"/>
        <v>2.1739130434782608E-2</v>
      </c>
      <c r="AI50" s="156">
        <v>1</v>
      </c>
      <c r="AJ50" s="156">
        <v>1</v>
      </c>
      <c r="AK50" s="13">
        <v>1</v>
      </c>
      <c r="AL50" s="158">
        <f>+AK50</f>
        <v>1</v>
      </c>
      <c r="AM50" s="19">
        <f t="shared" si="27"/>
        <v>2.1739130434782608E-2</v>
      </c>
      <c r="AN50" s="169" t="s">
        <v>385</v>
      </c>
      <c r="AO50" s="156"/>
      <c r="AP50" s="156">
        <v>1</v>
      </c>
      <c r="AQ50" s="156">
        <v>1</v>
      </c>
      <c r="AR50" s="18">
        <v>1</v>
      </c>
      <c r="AS50" s="158">
        <f>+AR50</f>
        <v>1</v>
      </c>
      <c r="AT50" s="19">
        <f t="shared" ref="AT50" si="28">+AO50*AS50</f>
        <v>0</v>
      </c>
      <c r="AU50" s="169" t="s">
        <v>405</v>
      </c>
      <c r="AV50" s="12"/>
      <c r="AW50" s="156">
        <v>1</v>
      </c>
      <c r="AX50" s="156">
        <v>1</v>
      </c>
      <c r="AY50" s="18">
        <v>1</v>
      </c>
      <c r="AZ50" s="158">
        <f>+AY50</f>
        <v>1</v>
      </c>
      <c r="BA50" s="19">
        <f t="shared" ref="BA50" si="29">+AV50*AZ50</f>
        <v>0</v>
      </c>
      <c r="BB50" s="169" t="s">
        <v>405</v>
      </c>
      <c r="BC50" s="156"/>
      <c r="BD50" s="156">
        <v>1</v>
      </c>
      <c r="BE50" s="156">
        <v>1</v>
      </c>
      <c r="BF50" s="13">
        <v>1</v>
      </c>
      <c r="BG50" s="158">
        <f>+BF50</f>
        <v>1</v>
      </c>
      <c r="BH50" s="19">
        <f t="shared" ref="BH50" si="30">+BC50*BG50</f>
        <v>0</v>
      </c>
      <c r="BI50" s="169" t="s">
        <v>405</v>
      </c>
      <c r="BJ50" s="24">
        <f t="shared" si="23"/>
        <v>0.02</v>
      </c>
      <c r="BK50" s="156">
        <v>1</v>
      </c>
      <c r="BL50" s="156">
        <v>1</v>
      </c>
      <c r="BM50" s="18">
        <v>1</v>
      </c>
      <c r="BN50" s="13">
        <f>+BM50</f>
        <v>1</v>
      </c>
      <c r="BO50" s="153">
        <f t="shared" si="25"/>
        <v>0.02</v>
      </c>
      <c r="BP50" s="165" t="s">
        <v>492</v>
      </c>
    </row>
    <row r="51" spans="2:68" s="4" customFormat="1" ht="165" x14ac:dyDescent="0.25">
      <c r="B51" s="263"/>
      <c r="C51" s="264"/>
      <c r="D51" s="266"/>
      <c r="E51" s="268"/>
      <c r="F51" s="177">
        <v>27</v>
      </c>
      <c r="G51" s="170" t="s">
        <v>235</v>
      </c>
      <c r="H51" s="16" t="s">
        <v>236</v>
      </c>
      <c r="I51" s="175" t="s">
        <v>237</v>
      </c>
      <c r="J51" s="175" t="s">
        <v>238</v>
      </c>
      <c r="K51" s="176" t="s">
        <v>138</v>
      </c>
      <c r="L51" s="32" t="s">
        <v>40</v>
      </c>
      <c r="M51" s="156"/>
      <c r="N51" s="156" t="s">
        <v>32</v>
      </c>
      <c r="O51" s="156" t="s">
        <v>32</v>
      </c>
      <c r="P51" s="11"/>
      <c r="Q51" s="12"/>
      <c r="R51" s="12"/>
      <c r="S51" s="169" t="s">
        <v>226</v>
      </c>
      <c r="T51" s="12"/>
      <c r="U51" s="156" t="s">
        <v>32</v>
      </c>
      <c r="V51" s="156" t="s">
        <v>32</v>
      </c>
      <c r="W51" s="11"/>
      <c r="X51" s="12"/>
      <c r="Y51" s="12"/>
      <c r="Z51" s="169" t="s">
        <v>226</v>
      </c>
      <c r="AA51" s="156">
        <f t="shared" si="17"/>
        <v>2.2727272727272728E-2</v>
      </c>
      <c r="AB51" s="156">
        <v>2</v>
      </c>
      <c r="AC51" s="156">
        <v>2</v>
      </c>
      <c r="AD51" s="30">
        <f>+AB51/AC51</f>
        <v>1</v>
      </c>
      <c r="AE51" s="158">
        <v>1</v>
      </c>
      <c r="AF51" s="14">
        <f>+AA51*AE51</f>
        <v>2.2727272727272728E-2</v>
      </c>
      <c r="AG51" s="12"/>
      <c r="AH51" s="156">
        <f t="shared" si="20"/>
        <v>2.1739130434782608E-2</v>
      </c>
      <c r="AI51" s="156">
        <v>2</v>
      </c>
      <c r="AJ51" s="156">
        <v>2</v>
      </c>
      <c r="AK51" s="13">
        <v>1</v>
      </c>
      <c r="AL51" s="158">
        <f>+AK51</f>
        <v>1</v>
      </c>
      <c r="AM51" s="19">
        <f t="shared" si="27"/>
        <v>2.1739130434782608E-2</v>
      </c>
      <c r="AN51" s="169" t="s">
        <v>434</v>
      </c>
      <c r="AO51" s="24"/>
      <c r="AP51" s="97" t="s">
        <v>32</v>
      </c>
      <c r="AQ51" s="97" t="s">
        <v>32</v>
      </c>
      <c r="AR51" s="97" t="s">
        <v>32</v>
      </c>
      <c r="AS51" s="97" t="s">
        <v>32</v>
      </c>
      <c r="AT51" s="48"/>
      <c r="AU51" s="69"/>
      <c r="AV51" s="71"/>
      <c r="AW51" s="97" t="s">
        <v>32</v>
      </c>
      <c r="AX51" s="97" t="s">
        <v>32</v>
      </c>
      <c r="AY51" s="97" t="s">
        <v>32</v>
      </c>
      <c r="AZ51" s="97" t="s">
        <v>32</v>
      </c>
      <c r="BA51" s="48"/>
      <c r="BB51" s="69"/>
      <c r="BC51" s="24"/>
      <c r="BD51" s="24">
        <v>26</v>
      </c>
      <c r="BE51" s="24">
        <v>26</v>
      </c>
      <c r="BF51" s="18">
        <f>+BD51/BE51</f>
        <v>1</v>
      </c>
      <c r="BG51" s="18">
        <f>+BF51</f>
        <v>1</v>
      </c>
      <c r="BH51" s="116"/>
      <c r="BI51" s="69" t="s">
        <v>435</v>
      </c>
      <c r="BJ51" s="24">
        <f t="shared" si="23"/>
        <v>0.02</v>
      </c>
      <c r="BK51" s="24">
        <v>26</v>
      </c>
      <c r="BL51" s="24">
        <v>26</v>
      </c>
      <c r="BM51" s="18">
        <f>+BK51/BL51</f>
        <v>1</v>
      </c>
      <c r="BN51" s="13">
        <f>+BM51</f>
        <v>1</v>
      </c>
      <c r="BO51" s="153">
        <f t="shared" si="25"/>
        <v>0.02</v>
      </c>
      <c r="BP51" s="165" t="s">
        <v>492</v>
      </c>
    </row>
    <row r="52" spans="2:68" s="4" customFormat="1" ht="66.75" hidden="1" x14ac:dyDescent="0.25">
      <c r="B52" s="263"/>
      <c r="C52" s="264"/>
      <c r="D52" s="266"/>
      <c r="E52" s="268"/>
      <c r="F52" s="177">
        <v>28</v>
      </c>
      <c r="G52" s="39" t="s">
        <v>239</v>
      </c>
      <c r="H52" s="40"/>
      <c r="I52" s="175" t="s">
        <v>240</v>
      </c>
      <c r="J52" s="175" t="s">
        <v>241</v>
      </c>
      <c r="K52" s="176" t="s">
        <v>138</v>
      </c>
      <c r="L52" s="17" t="s">
        <v>169</v>
      </c>
      <c r="M52" s="12"/>
      <c r="N52" s="12"/>
      <c r="O52" s="12"/>
      <c r="P52" s="12"/>
      <c r="Q52" s="12"/>
      <c r="R52" s="12"/>
      <c r="S52" s="12"/>
      <c r="T52" s="12"/>
      <c r="U52" s="12"/>
      <c r="V52" s="12"/>
      <c r="W52" s="12"/>
      <c r="X52" s="12"/>
      <c r="Y52" s="12"/>
      <c r="Z52" s="12"/>
      <c r="AA52" s="12"/>
      <c r="AB52" s="12"/>
      <c r="AC52" s="12"/>
      <c r="AD52" s="12"/>
      <c r="AE52" s="12"/>
      <c r="AF52" s="12"/>
      <c r="AG52" s="12"/>
      <c r="AH52" s="156"/>
      <c r="AI52" s="75" t="s">
        <v>32</v>
      </c>
      <c r="AJ52" s="75" t="s">
        <v>32</v>
      </c>
      <c r="AK52" s="75" t="s">
        <v>32</v>
      </c>
      <c r="AL52" s="75" t="s">
        <v>32</v>
      </c>
      <c r="AM52" s="75" t="s">
        <v>32</v>
      </c>
      <c r="AN52" s="12"/>
      <c r="AO52" s="12"/>
      <c r="AP52" s="75" t="s">
        <v>32</v>
      </c>
      <c r="AQ52" s="75" t="s">
        <v>32</v>
      </c>
      <c r="AR52" s="75" t="s">
        <v>32</v>
      </c>
      <c r="AS52" s="75" t="s">
        <v>32</v>
      </c>
      <c r="AT52" s="75" t="s">
        <v>32</v>
      </c>
      <c r="AU52" s="12"/>
      <c r="AV52" s="12"/>
      <c r="AW52" s="75" t="s">
        <v>32</v>
      </c>
      <c r="AX52" s="75" t="s">
        <v>32</v>
      </c>
      <c r="AY52" s="75" t="s">
        <v>32</v>
      </c>
      <c r="AZ52" s="75" t="s">
        <v>32</v>
      </c>
      <c r="BA52" s="75" t="s">
        <v>32</v>
      </c>
      <c r="BB52" s="12"/>
      <c r="BC52" s="12"/>
      <c r="BD52" s="75" t="s">
        <v>32</v>
      </c>
      <c r="BE52" s="75" t="s">
        <v>32</v>
      </c>
      <c r="BF52" s="75" t="s">
        <v>32</v>
      </c>
      <c r="BG52" s="75" t="s">
        <v>32</v>
      </c>
      <c r="BH52" s="75" t="s">
        <v>32</v>
      </c>
      <c r="BI52" s="12"/>
      <c r="BJ52" s="156"/>
      <c r="BK52" s="75" t="s">
        <v>32</v>
      </c>
      <c r="BL52" s="75" t="s">
        <v>32</v>
      </c>
      <c r="BM52" s="75" t="s">
        <v>32</v>
      </c>
      <c r="BN52" s="75" t="s">
        <v>32</v>
      </c>
      <c r="BO52" s="75" t="s">
        <v>32</v>
      </c>
    </row>
    <row r="53" spans="2:68" s="4" customFormat="1" ht="135" hidden="1" x14ac:dyDescent="0.25">
      <c r="B53" s="263"/>
      <c r="C53" s="264"/>
      <c r="D53" s="266"/>
      <c r="E53" s="268"/>
      <c r="F53" s="177">
        <v>29</v>
      </c>
      <c r="G53" s="39" t="s">
        <v>426</v>
      </c>
      <c r="H53" s="16" t="s">
        <v>242</v>
      </c>
      <c r="I53" s="175" t="s">
        <v>243</v>
      </c>
      <c r="J53" s="175" t="s">
        <v>244</v>
      </c>
      <c r="K53" s="176" t="s">
        <v>234</v>
      </c>
      <c r="L53" s="17" t="s">
        <v>169</v>
      </c>
      <c r="M53" s="12"/>
      <c r="N53" s="156">
        <v>7</v>
      </c>
      <c r="O53" s="156">
        <v>7</v>
      </c>
      <c r="P53" s="11"/>
      <c r="Q53" s="12"/>
      <c r="R53" s="12"/>
      <c r="S53" s="169" t="s">
        <v>245</v>
      </c>
      <c r="T53" s="12"/>
      <c r="U53" s="156">
        <v>7</v>
      </c>
      <c r="V53" s="156">
        <v>7</v>
      </c>
      <c r="W53" s="11"/>
      <c r="X53" s="12"/>
      <c r="Y53" s="12"/>
      <c r="Z53" s="169" t="s">
        <v>246</v>
      </c>
      <c r="AA53" s="12"/>
      <c r="AB53" s="156">
        <v>7</v>
      </c>
      <c r="AC53" s="156">
        <v>7</v>
      </c>
      <c r="AD53" s="11"/>
      <c r="AE53" s="12"/>
      <c r="AF53" s="12"/>
      <c r="AG53" s="169" t="s">
        <v>246</v>
      </c>
      <c r="AH53" s="156"/>
      <c r="AI53" s="156" t="s">
        <v>32</v>
      </c>
      <c r="AJ53" s="156" t="s">
        <v>32</v>
      </c>
      <c r="AK53" s="48"/>
      <c r="AL53" s="12"/>
      <c r="AM53" s="12"/>
      <c r="AN53" s="12"/>
      <c r="AO53" s="12"/>
      <c r="AP53" s="75" t="s">
        <v>32</v>
      </c>
      <c r="AQ53" s="75" t="s">
        <v>32</v>
      </c>
      <c r="AR53" s="75" t="s">
        <v>32</v>
      </c>
      <c r="AS53" s="75" t="s">
        <v>32</v>
      </c>
      <c r="AT53" s="75" t="s">
        <v>32</v>
      </c>
      <c r="AU53" s="169"/>
      <c r="AV53" s="12"/>
      <c r="AW53" s="75" t="s">
        <v>32</v>
      </c>
      <c r="AX53" s="75" t="s">
        <v>32</v>
      </c>
      <c r="AY53" s="75" t="s">
        <v>32</v>
      </c>
      <c r="AZ53" s="75" t="s">
        <v>32</v>
      </c>
      <c r="BA53" s="75" t="s">
        <v>32</v>
      </c>
      <c r="BB53" s="169"/>
      <c r="BC53" s="12"/>
      <c r="BD53" s="75" t="s">
        <v>32</v>
      </c>
      <c r="BE53" s="75" t="s">
        <v>32</v>
      </c>
      <c r="BF53" s="75" t="s">
        <v>32</v>
      </c>
      <c r="BG53" s="75" t="s">
        <v>32</v>
      </c>
      <c r="BH53" s="75" t="s">
        <v>32</v>
      </c>
      <c r="BI53" s="169"/>
      <c r="BJ53" s="123"/>
      <c r="BK53" s="126">
        <v>7</v>
      </c>
      <c r="BL53" s="126">
        <v>7</v>
      </c>
      <c r="BM53" s="127">
        <f>+BK53/BL53</f>
        <v>1</v>
      </c>
      <c r="BN53" s="128" t="s">
        <v>32</v>
      </c>
      <c r="BO53" s="125"/>
      <c r="BP53" s="12"/>
    </row>
    <row r="54" spans="2:68" s="4" customFormat="1" ht="150" x14ac:dyDescent="0.25">
      <c r="B54" s="271"/>
      <c r="C54" s="264"/>
      <c r="D54" s="266">
        <v>4</v>
      </c>
      <c r="E54" s="268" t="s">
        <v>247</v>
      </c>
      <c r="F54" s="49">
        <v>30</v>
      </c>
      <c r="G54" s="174" t="s">
        <v>248</v>
      </c>
      <c r="H54" s="172" t="s">
        <v>249</v>
      </c>
      <c r="I54" s="175" t="s">
        <v>250</v>
      </c>
      <c r="J54" s="175" t="s">
        <v>251</v>
      </c>
      <c r="K54" s="176" t="s">
        <v>234</v>
      </c>
      <c r="L54" s="32" t="s">
        <v>40</v>
      </c>
      <c r="M54" s="156"/>
      <c r="N54" s="156" t="s">
        <v>32</v>
      </c>
      <c r="O54" s="156" t="s">
        <v>252</v>
      </c>
      <c r="P54" s="11"/>
      <c r="Q54" s="12"/>
      <c r="R54" s="12"/>
      <c r="S54" s="169" t="s">
        <v>253</v>
      </c>
      <c r="T54" s="156">
        <f>1/$T$85</f>
        <v>4.3478260869565216E-2</v>
      </c>
      <c r="U54" s="156">
        <v>1</v>
      </c>
      <c r="V54" s="156">
        <v>1</v>
      </c>
      <c r="W54" s="25">
        <f>+U54/V54</f>
        <v>1</v>
      </c>
      <c r="X54" s="158">
        <f>+W54</f>
        <v>1</v>
      </c>
      <c r="Y54" s="19">
        <f>+T54*X54</f>
        <v>4.3478260869565216E-2</v>
      </c>
      <c r="Z54" s="169" t="s">
        <v>254</v>
      </c>
      <c r="AA54" s="156">
        <f>1/$AA$85</f>
        <v>2.2727272727272728E-2</v>
      </c>
      <c r="AB54" s="156">
        <v>3</v>
      </c>
      <c r="AC54" s="156">
        <v>3</v>
      </c>
      <c r="AD54" s="30">
        <f>+AB54/AC54</f>
        <v>1</v>
      </c>
      <c r="AE54" s="14">
        <f>+AD54</f>
        <v>1</v>
      </c>
      <c r="AF54" s="14">
        <f>+AA54*AE54</f>
        <v>2.2727272727272728E-2</v>
      </c>
      <c r="AG54" s="169" t="s">
        <v>255</v>
      </c>
      <c r="AH54" s="156">
        <f>1/$AH$85</f>
        <v>2.1739130434782608E-2</v>
      </c>
      <c r="AI54" s="156">
        <f>+AB54+U54</f>
        <v>4</v>
      </c>
      <c r="AJ54" s="156">
        <f>+AC54+V54</f>
        <v>4</v>
      </c>
      <c r="AK54" s="13">
        <f>+AI54/AJ54</f>
        <v>1</v>
      </c>
      <c r="AL54" s="158">
        <f>+AK54</f>
        <v>1</v>
      </c>
      <c r="AM54" s="14">
        <f>+AH54*AL54</f>
        <v>2.1739130434782608E-2</v>
      </c>
      <c r="AN54" s="169" t="s">
        <v>256</v>
      </c>
      <c r="AO54" s="156"/>
      <c r="AP54" s="156">
        <v>1</v>
      </c>
      <c r="AQ54" s="156">
        <v>1</v>
      </c>
      <c r="AR54" s="157">
        <f>+AP54/AQ54</f>
        <v>1</v>
      </c>
      <c r="AS54" s="158">
        <f>+AR54</f>
        <v>1</v>
      </c>
      <c r="AT54" s="12"/>
      <c r="AU54" s="169"/>
      <c r="AV54" s="156"/>
      <c r="AW54" s="156">
        <v>1</v>
      </c>
      <c r="AX54" s="156">
        <v>1</v>
      </c>
      <c r="AY54" s="157">
        <f>+AW54/AX54</f>
        <v>1</v>
      </c>
      <c r="AZ54" s="158">
        <f>+AY54</f>
        <v>1</v>
      </c>
      <c r="BA54" s="19"/>
      <c r="BB54" s="169" t="s">
        <v>406</v>
      </c>
      <c r="BC54" s="156"/>
      <c r="BD54" s="156">
        <v>2</v>
      </c>
      <c r="BE54" s="156">
        <v>2</v>
      </c>
      <c r="BF54" s="18">
        <f>+BD54/BE54</f>
        <v>1</v>
      </c>
      <c r="BG54" s="158">
        <f>+BF54</f>
        <v>1</v>
      </c>
      <c r="BH54" s="14"/>
      <c r="BI54" s="169" t="s">
        <v>406</v>
      </c>
      <c r="BJ54" s="24">
        <f t="shared" ref="BJ54" si="31">1/$BJ$88</f>
        <v>0.02</v>
      </c>
      <c r="BK54" s="156">
        <f>+BD54+AP54+AW54</f>
        <v>4</v>
      </c>
      <c r="BL54" s="156">
        <f>+BE54+AQ54+AX54</f>
        <v>4</v>
      </c>
      <c r="BM54" s="18">
        <f>+BK54/BL54</f>
        <v>1</v>
      </c>
      <c r="BN54" s="13">
        <f>+BM54</f>
        <v>1</v>
      </c>
      <c r="BO54" s="14">
        <f>+BJ54*BN54</f>
        <v>0.02</v>
      </c>
      <c r="BP54" s="165" t="s">
        <v>492</v>
      </c>
    </row>
    <row r="55" spans="2:68" s="4" customFormat="1" ht="124.5" customHeight="1" x14ac:dyDescent="0.25">
      <c r="B55" s="272"/>
      <c r="C55" s="264"/>
      <c r="D55" s="266"/>
      <c r="E55" s="268"/>
      <c r="F55" s="273">
        <v>31</v>
      </c>
      <c r="G55" s="274" t="s">
        <v>257</v>
      </c>
      <c r="H55" s="50" t="s">
        <v>258</v>
      </c>
      <c r="I55" s="275" t="s">
        <v>259</v>
      </c>
      <c r="J55" s="275" t="s">
        <v>260</v>
      </c>
      <c r="K55" s="276" t="s">
        <v>261</v>
      </c>
      <c r="L55" s="290" t="s">
        <v>125</v>
      </c>
      <c r="M55" s="281">
        <f>1/$M$85</f>
        <v>4.1666666666666664E-2</v>
      </c>
      <c r="N55" s="281">
        <v>172</v>
      </c>
      <c r="O55" s="281">
        <v>174</v>
      </c>
      <c r="P55" s="287">
        <f>+N55/O55</f>
        <v>0.9885057471264368</v>
      </c>
      <c r="Q55" s="293">
        <v>1</v>
      </c>
      <c r="R55" s="281">
        <f>+M55*Q55</f>
        <v>4.1666666666666664E-2</v>
      </c>
      <c r="S55" s="284" t="s">
        <v>262</v>
      </c>
      <c r="T55" s="281">
        <v>4.3478260869565216E-2</v>
      </c>
      <c r="U55" s="281">
        <v>120</v>
      </c>
      <c r="V55" s="281">
        <v>127</v>
      </c>
      <c r="W55" s="287">
        <f>+U55/V55</f>
        <v>0.94488188976377951</v>
      </c>
      <c r="X55" s="300">
        <v>0.95</v>
      </c>
      <c r="Y55" s="301">
        <f>+T55*X55</f>
        <v>4.1304347826086954E-2</v>
      </c>
      <c r="Z55" s="284" t="s">
        <v>263</v>
      </c>
      <c r="AA55" s="281">
        <f>1/$AA$85</f>
        <v>2.2727272727272728E-2</v>
      </c>
      <c r="AB55" s="281">
        <v>61</v>
      </c>
      <c r="AC55" s="281">
        <v>64</v>
      </c>
      <c r="AD55" s="296">
        <f>+AB55/AC55</f>
        <v>0.953125</v>
      </c>
      <c r="AE55" s="297">
        <v>1</v>
      </c>
      <c r="AF55" s="297">
        <f>+AA55*AE55</f>
        <v>2.2727272727272728E-2</v>
      </c>
      <c r="AG55" s="284" t="s">
        <v>264</v>
      </c>
      <c r="AH55" s="281">
        <f>1/$AH$85</f>
        <v>2.1739130434782608E-2</v>
      </c>
      <c r="AI55" s="281">
        <f>+N55+U55+AB55</f>
        <v>353</v>
      </c>
      <c r="AJ55" s="281">
        <f>+O55+V55+AC55</f>
        <v>365</v>
      </c>
      <c r="AK55" s="296">
        <f>+AI55/AJ55</f>
        <v>0.9671232876712329</v>
      </c>
      <c r="AL55" s="300">
        <v>1</v>
      </c>
      <c r="AM55" s="297">
        <f>+AH55*AL55</f>
        <v>2.1739130434782608E-2</v>
      </c>
      <c r="AN55" s="284" t="s">
        <v>265</v>
      </c>
      <c r="AO55" s="281"/>
      <c r="AP55" s="304">
        <v>112</v>
      </c>
      <c r="AQ55" s="304">
        <v>119</v>
      </c>
      <c r="AR55" s="307">
        <f>+AP55/AQ55</f>
        <v>0.94117647058823528</v>
      </c>
      <c r="AS55" s="307">
        <v>0.98</v>
      </c>
      <c r="AT55" s="310"/>
      <c r="AU55" s="307" t="s">
        <v>409</v>
      </c>
      <c r="AV55" s="310"/>
      <c r="AW55" s="281">
        <v>86</v>
      </c>
      <c r="AX55" s="281">
        <v>94</v>
      </c>
      <c r="AY55" s="315">
        <f>+AW55/AX55</f>
        <v>0.91489361702127658</v>
      </c>
      <c r="AZ55" s="300">
        <v>0.95</v>
      </c>
      <c r="BA55" s="301"/>
      <c r="BB55" s="284" t="s">
        <v>410</v>
      </c>
      <c r="BC55" s="281"/>
      <c r="BD55" s="281">
        <v>102</v>
      </c>
      <c r="BE55" s="281">
        <v>114</v>
      </c>
      <c r="BF55" s="315">
        <f>+BD55/BE55</f>
        <v>0.89473684210526316</v>
      </c>
      <c r="BG55" s="300">
        <v>0.93</v>
      </c>
      <c r="BH55" s="297"/>
      <c r="BI55" s="284" t="s">
        <v>411</v>
      </c>
      <c r="BJ55" s="281">
        <f>1/$BJ$88</f>
        <v>0.02</v>
      </c>
      <c r="BK55" s="281">
        <f>+BD55+AW55+AP55</f>
        <v>300</v>
      </c>
      <c r="BL55" s="281">
        <f>+BE55+AX55+AQ55</f>
        <v>327</v>
      </c>
      <c r="BM55" s="325">
        <f>+BK55/BL55</f>
        <v>0.91743119266055051</v>
      </c>
      <c r="BN55" s="322">
        <v>0.96</v>
      </c>
      <c r="BO55" s="297">
        <f>+BJ55*BN55</f>
        <v>1.9199999999999998E-2</v>
      </c>
      <c r="BP55" s="165" t="s">
        <v>492</v>
      </c>
    </row>
    <row r="56" spans="2:68" s="4" customFormat="1" ht="38.25" hidden="1" customHeight="1" x14ac:dyDescent="0.25">
      <c r="B56" s="272"/>
      <c r="C56" s="264"/>
      <c r="D56" s="266"/>
      <c r="E56" s="268"/>
      <c r="F56" s="273"/>
      <c r="G56" s="261"/>
      <c r="H56" s="51" t="s">
        <v>266</v>
      </c>
      <c r="I56" s="254"/>
      <c r="J56" s="254"/>
      <c r="K56" s="277"/>
      <c r="L56" s="291"/>
      <c r="M56" s="282"/>
      <c r="N56" s="282"/>
      <c r="O56" s="282"/>
      <c r="P56" s="288"/>
      <c r="Q56" s="294"/>
      <c r="R56" s="282"/>
      <c r="S56" s="285"/>
      <c r="T56" s="282"/>
      <c r="U56" s="282"/>
      <c r="V56" s="282"/>
      <c r="W56" s="288"/>
      <c r="X56" s="282"/>
      <c r="Y56" s="302"/>
      <c r="Z56" s="285"/>
      <c r="AA56" s="282"/>
      <c r="AB56" s="282"/>
      <c r="AC56" s="282"/>
      <c r="AD56" s="282"/>
      <c r="AE56" s="282"/>
      <c r="AF56" s="298"/>
      <c r="AG56" s="285"/>
      <c r="AH56" s="282"/>
      <c r="AI56" s="282"/>
      <c r="AJ56" s="282"/>
      <c r="AK56" s="313"/>
      <c r="AL56" s="282"/>
      <c r="AM56" s="298"/>
      <c r="AN56" s="285"/>
      <c r="AO56" s="282"/>
      <c r="AP56" s="305"/>
      <c r="AQ56" s="305"/>
      <c r="AR56" s="308"/>
      <c r="AS56" s="308"/>
      <c r="AT56" s="311"/>
      <c r="AU56" s="308"/>
      <c r="AV56" s="311"/>
      <c r="AW56" s="282"/>
      <c r="AX56" s="282"/>
      <c r="AY56" s="288"/>
      <c r="AZ56" s="282"/>
      <c r="BA56" s="302"/>
      <c r="BB56" s="285"/>
      <c r="BC56" s="282"/>
      <c r="BD56" s="282"/>
      <c r="BE56" s="282"/>
      <c r="BF56" s="282"/>
      <c r="BG56" s="282"/>
      <c r="BH56" s="298"/>
      <c r="BI56" s="285"/>
      <c r="BJ56" s="282"/>
      <c r="BK56" s="282"/>
      <c r="BL56" s="282"/>
      <c r="BM56" s="313"/>
      <c r="BN56" s="282"/>
      <c r="BO56" s="298"/>
    </row>
    <row r="57" spans="2:68" s="4" customFormat="1" ht="76.5" hidden="1" customHeight="1" x14ac:dyDescent="0.25">
      <c r="B57" s="272"/>
      <c r="C57" s="264"/>
      <c r="D57" s="266"/>
      <c r="E57" s="268"/>
      <c r="F57" s="273"/>
      <c r="G57" s="274"/>
      <c r="H57" s="50" t="s">
        <v>407</v>
      </c>
      <c r="I57" s="255"/>
      <c r="J57" s="255"/>
      <c r="K57" s="278"/>
      <c r="L57" s="292"/>
      <c r="M57" s="283"/>
      <c r="N57" s="283"/>
      <c r="O57" s="283"/>
      <c r="P57" s="289"/>
      <c r="Q57" s="295"/>
      <c r="R57" s="283"/>
      <c r="S57" s="286"/>
      <c r="T57" s="283"/>
      <c r="U57" s="283"/>
      <c r="V57" s="283"/>
      <c r="W57" s="289"/>
      <c r="X57" s="283"/>
      <c r="Y57" s="303"/>
      <c r="Z57" s="286"/>
      <c r="AA57" s="283"/>
      <c r="AB57" s="283"/>
      <c r="AC57" s="283"/>
      <c r="AD57" s="283"/>
      <c r="AE57" s="283"/>
      <c r="AF57" s="299"/>
      <c r="AG57" s="285"/>
      <c r="AH57" s="283"/>
      <c r="AI57" s="283"/>
      <c r="AJ57" s="283"/>
      <c r="AK57" s="314"/>
      <c r="AL57" s="283"/>
      <c r="AM57" s="299"/>
      <c r="AN57" s="286"/>
      <c r="AO57" s="283"/>
      <c r="AP57" s="306"/>
      <c r="AQ57" s="306"/>
      <c r="AR57" s="309"/>
      <c r="AS57" s="309"/>
      <c r="AT57" s="312"/>
      <c r="AU57" s="309"/>
      <c r="AV57" s="312"/>
      <c r="AW57" s="283"/>
      <c r="AX57" s="283"/>
      <c r="AY57" s="316"/>
      <c r="AZ57" s="283"/>
      <c r="BA57" s="303"/>
      <c r="BB57" s="286"/>
      <c r="BC57" s="283"/>
      <c r="BD57" s="283"/>
      <c r="BE57" s="283"/>
      <c r="BF57" s="316"/>
      <c r="BG57" s="317"/>
      <c r="BH57" s="299"/>
      <c r="BI57" s="285"/>
      <c r="BJ57" s="283"/>
      <c r="BK57" s="283"/>
      <c r="BL57" s="283"/>
      <c r="BM57" s="326"/>
      <c r="BN57" s="283"/>
      <c r="BO57" s="299"/>
    </row>
    <row r="58" spans="2:68" s="4" customFormat="1" ht="69" customHeight="1" x14ac:dyDescent="0.25">
      <c r="B58" s="272"/>
      <c r="C58" s="264"/>
      <c r="D58" s="266"/>
      <c r="E58" s="268"/>
      <c r="F58" s="273"/>
      <c r="G58" s="274"/>
      <c r="H58" s="52" t="s">
        <v>408</v>
      </c>
      <c r="I58" s="275" t="s">
        <v>267</v>
      </c>
      <c r="J58" s="275" t="s">
        <v>268</v>
      </c>
      <c r="K58" s="276" t="s">
        <v>261</v>
      </c>
      <c r="L58" s="323" t="s">
        <v>125</v>
      </c>
      <c r="M58" s="281">
        <f>1/$M$85</f>
        <v>4.1666666666666664E-2</v>
      </c>
      <c r="N58" s="324">
        <v>289</v>
      </c>
      <c r="O58" s="324">
        <v>300</v>
      </c>
      <c r="P58" s="318">
        <f>+N58/O58</f>
        <v>0.96333333333333337</v>
      </c>
      <c r="Q58" s="319">
        <v>1</v>
      </c>
      <c r="R58" s="320">
        <f>+M58*Q58</f>
        <v>4.1666666666666664E-2</v>
      </c>
      <c r="S58" s="284" t="s">
        <v>269</v>
      </c>
      <c r="T58" s="281">
        <v>4.3478260869565216E-2</v>
      </c>
      <c r="U58" s="281">
        <v>710</v>
      </c>
      <c r="V58" s="281">
        <v>764</v>
      </c>
      <c r="W58" s="287">
        <f>+U58/V58</f>
        <v>0.9293193717277487</v>
      </c>
      <c r="X58" s="300">
        <v>0.94</v>
      </c>
      <c r="Y58" s="301">
        <f>+T58*X58</f>
        <v>4.0869565217391303E-2</v>
      </c>
      <c r="Z58" s="284" t="s">
        <v>270</v>
      </c>
      <c r="AA58" s="281">
        <f>1/$AA$85</f>
        <v>2.2727272727272728E-2</v>
      </c>
      <c r="AB58" s="281">
        <v>905</v>
      </c>
      <c r="AC58" s="281">
        <v>1018</v>
      </c>
      <c r="AD58" s="327">
        <f>+AB58/AC58</f>
        <v>0.88899803536345778</v>
      </c>
      <c r="AE58" s="297">
        <v>0.93569999999999998</v>
      </c>
      <c r="AF58" s="297">
        <f>+AA58*AE58</f>
        <v>2.1265909090909092E-2</v>
      </c>
      <c r="AG58" s="284" t="s">
        <v>271</v>
      </c>
      <c r="AH58" s="281">
        <f>1/AH85</f>
        <v>2.1739130434782608E-2</v>
      </c>
      <c r="AI58" s="281">
        <f>+N58+U58+AB58</f>
        <v>1904</v>
      </c>
      <c r="AJ58" s="281">
        <f>+O58+V58+AC58</f>
        <v>2082</v>
      </c>
      <c r="AK58" s="329">
        <f>+AI58/AJ58</f>
        <v>0.91450528338136405</v>
      </c>
      <c r="AL58" s="297">
        <f>+AK58</f>
        <v>0.91450528338136405</v>
      </c>
      <c r="AM58" s="297">
        <f>+AH58*AL58</f>
        <v>1.9880549638725306E-2</v>
      </c>
      <c r="AN58" s="284" t="s">
        <v>272</v>
      </c>
      <c r="AO58" s="281"/>
      <c r="AP58" s="324">
        <v>594</v>
      </c>
      <c r="AQ58" s="324">
        <v>600</v>
      </c>
      <c r="AR58" s="328">
        <f>+AP58/AQ58</f>
        <v>0.99</v>
      </c>
      <c r="AS58" s="319">
        <v>1</v>
      </c>
      <c r="AT58" s="320"/>
      <c r="AU58" s="284" t="s">
        <v>412</v>
      </c>
      <c r="AV58" s="281"/>
      <c r="AW58" s="281">
        <v>598</v>
      </c>
      <c r="AX58" s="281">
        <v>615</v>
      </c>
      <c r="AY58" s="315">
        <f>+AW58/AX58</f>
        <v>0.97235772357723582</v>
      </c>
      <c r="AZ58" s="300">
        <v>1</v>
      </c>
      <c r="BA58" s="301"/>
      <c r="BB58" s="284" t="s">
        <v>413</v>
      </c>
      <c r="BC58" s="281"/>
      <c r="BD58" s="281">
        <v>840</v>
      </c>
      <c r="BE58" s="281">
        <v>850</v>
      </c>
      <c r="BF58" s="325">
        <f>+BD58/BE58</f>
        <v>0.9882352941176471</v>
      </c>
      <c r="BG58" s="300">
        <v>1</v>
      </c>
      <c r="BH58" s="297"/>
      <c r="BI58" s="284" t="s">
        <v>414</v>
      </c>
      <c r="BJ58" s="281">
        <f>1/$BJ$88</f>
        <v>0.02</v>
      </c>
      <c r="BK58" s="281">
        <f>+BD58+AW58+AP58</f>
        <v>2032</v>
      </c>
      <c r="BL58" s="281">
        <f>+BE58+AX58+AQ58</f>
        <v>2065</v>
      </c>
      <c r="BM58" s="331">
        <f>+BK58/BL58</f>
        <v>0.98401937046004839</v>
      </c>
      <c r="BN58" s="322">
        <v>1</v>
      </c>
      <c r="BO58" s="300">
        <f>+BJ58*BN58</f>
        <v>0.02</v>
      </c>
      <c r="BP58" s="165" t="s">
        <v>492</v>
      </c>
    </row>
    <row r="59" spans="2:68" s="4" customFormat="1" ht="51" hidden="1" customHeight="1" x14ac:dyDescent="0.25">
      <c r="B59" s="272"/>
      <c r="C59" s="264"/>
      <c r="D59" s="266"/>
      <c r="E59" s="268"/>
      <c r="F59" s="273"/>
      <c r="G59" s="261"/>
      <c r="H59" s="53" t="s">
        <v>273</v>
      </c>
      <c r="I59" s="255"/>
      <c r="J59" s="255"/>
      <c r="K59" s="278"/>
      <c r="L59" s="292"/>
      <c r="M59" s="283"/>
      <c r="N59" s="283"/>
      <c r="O59" s="283"/>
      <c r="P59" s="289"/>
      <c r="Q59" s="283"/>
      <c r="R59" s="321"/>
      <c r="S59" s="286"/>
      <c r="T59" s="283"/>
      <c r="U59" s="283"/>
      <c r="V59" s="283"/>
      <c r="W59" s="289"/>
      <c r="X59" s="283"/>
      <c r="Y59" s="303"/>
      <c r="Z59" s="286"/>
      <c r="AA59" s="283"/>
      <c r="AB59" s="283"/>
      <c r="AC59" s="283"/>
      <c r="AD59" s="283"/>
      <c r="AE59" s="283"/>
      <c r="AF59" s="299"/>
      <c r="AG59" s="286"/>
      <c r="AH59" s="283"/>
      <c r="AI59" s="283"/>
      <c r="AJ59" s="283"/>
      <c r="AK59" s="330"/>
      <c r="AL59" s="283"/>
      <c r="AM59" s="299"/>
      <c r="AN59" s="286"/>
      <c r="AO59" s="283"/>
      <c r="AP59" s="283"/>
      <c r="AQ59" s="283"/>
      <c r="AR59" s="289"/>
      <c r="AS59" s="283"/>
      <c r="AT59" s="321"/>
      <c r="AU59" s="286"/>
      <c r="AV59" s="283"/>
      <c r="AW59" s="283"/>
      <c r="AX59" s="283"/>
      <c r="AY59" s="289"/>
      <c r="AZ59" s="283"/>
      <c r="BA59" s="303"/>
      <c r="BB59" s="286"/>
      <c r="BC59" s="283"/>
      <c r="BD59" s="283"/>
      <c r="BE59" s="283"/>
      <c r="BF59" s="283"/>
      <c r="BG59" s="283"/>
      <c r="BH59" s="299"/>
      <c r="BI59" s="286"/>
      <c r="BJ59" s="283"/>
      <c r="BK59" s="283"/>
      <c r="BL59" s="283"/>
      <c r="BM59" s="330"/>
      <c r="BN59" s="283"/>
      <c r="BO59" s="299"/>
    </row>
    <row r="60" spans="2:68" s="4" customFormat="1" ht="57" hidden="1" customHeight="1" x14ac:dyDescent="0.25">
      <c r="B60" s="271" t="s">
        <v>274</v>
      </c>
      <c r="C60" s="333" t="s">
        <v>275</v>
      </c>
      <c r="D60" s="335">
        <v>5</v>
      </c>
      <c r="E60" s="337" t="s">
        <v>276</v>
      </c>
      <c r="F60" s="177">
        <v>32</v>
      </c>
      <c r="G60" s="54" t="s">
        <v>277</v>
      </c>
      <c r="H60" s="55"/>
      <c r="I60" s="167" t="s">
        <v>278</v>
      </c>
      <c r="J60" s="167" t="s">
        <v>279</v>
      </c>
      <c r="K60" s="168" t="s">
        <v>280</v>
      </c>
      <c r="L60" s="56" t="s">
        <v>169</v>
      </c>
      <c r="M60" s="12"/>
      <c r="N60" s="12"/>
      <c r="O60" s="12"/>
      <c r="P60" s="12"/>
      <c r="Q60" s="12"/>
      <c r="R60" s="12"/>
      <c r="S60" s="12"/>
      <c r="T60" s="12"/>
      <c r="U60" s="12"/>
      <c r="V60" s="12"/>
      <c r="W60" s="12"/>
      <c r="X60" s="12"/>
      <c r="Y60" s="12"/>
      <c r="Z60" s="12"/>
      <c r="AA60" s="12"/>
      <c r="AB60" s="12"/>
      <c r="AC60" s="12"/>
      <c r="AD60" s="12"/>
      <c r="AE60" s="12"/>
      <c r="AF60" s="12"/>
      <c r="AG60" s="57"/>
      <c r="AH60" s="12"/>
      <c r="AI60" s="75" t="s">
        <v>32</v>
      </c>
      <c r="AJ60" s="75" t="s">
        <v>32</v>
      </c>
      <c r="AK60" s="75" t="s">
        <v>32</v>
      </c>
      <c r="AL60" s="75" t="s">
        <v>32</v>
      </c>
      <c r="AM60" s="75" t="s">
        <v>32</v>
      </c>
      <c r="AN60" s="12"/>
      <c r="AO60" s="12"/>
      <c r="AP60" s="75" t="s">
        <v>32</v>
      </c>
      <c r="AQ60" s="75" t="s">
        <v>32</v>
      </c>
      <c r="AR60" s="75" t="s">
        <v>32</v>
      </c>
      <c r="AS60" s="75" t="s">
        <v>32</v>
      </c>
      <c r="AT60" s="75" t="s">
        <v>32</v>
      </c>
      <c r="AU60" s="12"/>
      <c r="AV60" s="12"/>
      <c r="AW60" s="75" t="s">
        <v>32</v>
      </c>
      <c r="AX60" s="75" t="s">
        <v>32</v>
      </c>
      <c r="AY60" s="75" t="s">
        <v>32</v>
      </c>
      <c r="AZ60" s="75" t="s">
        <v>32</v>
      </c>
      <c r="BA60" s="75" t="s">
        <v>32</v>
      </c>
      <c r="BB60" s="12"/>
      <c r="BC60" s="12"/>
      <c r="BD60" s="75" t="s">
        <v>32</v>
      </c>
      <c r="BE60" s="75" t="s">
        <v>32</v>
      </c>
      <c r="BF60" s="75" t="s">
        <v>32</v>
      </c>
      <c r="BG60" s="75" t="s">
        <v>32</v>
      </c>
      <c r="BH60" s="75" t="s">
        <v>32</v>
      </c>
      <c r="BI60" s="57"/>
      <c r="BJ60" s="12"/>
      <c r="BK60" s="75" t="s">
        <v>32</v>
      </c>
      <c r="BL60" s="75" t="s">
        <v>32</v>
      </c>
      <c r="BM60" s="75" t="s">
        <v>32</v>
      </c>
      <c r="BN60" s="75" t="s">
        <v>32</v>
      </c>
      <c r="BO60" s="75" t="s">
        <v>32</v>
      </c>
    </row>
    <row r="61" spans="2:68" s="4" customFormat="1" ht="105" x14ac:dyDescent="0.25">
      <c r="B61" s="332"/>
      <c r="C61" s="334"/>
      <c r="D61" s="336"/>
      <c r="E61" s="338"/>
      <c r="F61" s="177">
        <v>33</v>
      </c>
      <c r="G61" s="174" t="s">
        <v>281</v>
      </c>
      <c r="H61" s="172" t="s">
        <v>282</v>
      </c>
      <c r="I61" s="175" t="s">
        <v>283</v>
      </c>
      <c r="J61" s="175" t="s">
        <v>284</v>
      </c>
      <c r="K61" s="176" t="s">
        <v>285</v>
      </c>
      <c r="L61" s="32" t="s">
        <v>40</v>
      </c>
      <c r="M61" s="156"/>
      <c r="N61" s="156" t="s">
        <v>32</v>
      </c>
      <c r="O61" s="156" t="s">
        <v>32</v>
      </c>
      <c r="P61" s="11"/>
      <c r="Q61" s="12"/>
      <c r="R61" s="12"/>
      <c r="S61" s="12"/>
      <c r="T61" s="12"/>
      <c r="U61" s="156" t="s">
        <v>32</v>
      </c>
      <c r="V61" s="156" t="s">
        <v>32</v>
      </c>
      <c r="W61" s="11"/>
      <c r="X61" s="12"/>
      <c r="Y61" s="12"/>
      <c r="Z61" s="12"/>
      <c r="AA61" s="156">
        <f>1/$AA$85</f>
        <v>2.2727272727272728E-2</v>
      </c>
      <c r="AB61" s="156">
        <v>1</v>
      </c>
      <c r="AC61" s="156">
        <v>1</v>
      </c>
      <c r="AD61" s="30">
        <f>+AB61/AC61</f>
        <v>1</v>
      </c>
      <c r="AE61" s="14">
        <f>+AD61</f>
        <v>1</v>
      </c>
      <c r="AF61" s="14">
        <f>+AA61*AE61</f>
        <v>2.2727272727272728E-2</v>
      </c>
      <c r="AG61" s="169" t="s">
        <v>286</v>
      </c>
      <c r="AH61" s="156">
        <f>1/$AH$85</f>
        <v>2.1739130434782608E-2</v>
      </c>
      <c r="AI61" s="156">
        <v>1</v>
      </c>
      <c r="AJ61" s="156">
        <v>1</v>
      </c>
      <c r="AK61" s="13">
        <f>+AI61/AJ61</f>
        <v>1</v>
      </c>
      <c r="AL61" s="158">
        <f>+AK61</f>
        <v>1</v>
      </c>
      <c r="AM61" s="14">
        <f>+AH61*AL61</f>
        <v>2.1739130434782608E-2</v>
      </c>
      <c r="AN61" s="169" t="s">
        <v>287</v>
      </c>
      <c r="AO61" s="156"/>
      <c r="AP61" s="156">
        <v>3</v>
      </c>
      <c r="AQ61" s="156">
        <v>3</v>
      </c>
      <c r="AR61" s="157">
        <f>+AP61/AQ61</f>
        <v>1</v>
      </c>
      <c r="AS61" s="158">
        <f>+AR61</f>
        <v>1</v>
      </c>
      <c r="AT61" s="12"/>
      <c r="AU61" s="169" t="s">
        <v>417</v>
      </c>
      <c r="AV61" s="12"/>
      <c r="AW61" s="156">
        <v>3</v>
      </c>
      <c r="AX61" s="156">
        <v>3</v>
      </c>
      <c r="AY61" s="157">
        <f>+AW61/AX61</f>
        <v>1</v>
      </c>
      <c r="AZ61" s="158">
        <f>+AY61</f>
        <v>1</v>
      </c>
      <c r="BA61" s="12"/>
      <c r="BB61" s="169" t="s">
        <v>416</v>
      </c>
      <c r="BC61" s="156"/>
      <c r="BD61" s="156">
        <v>2</v>
      </c>
      <c r="BE61" s="156">
        <v>2</v>
      </c>
      <c r="BF61" s="157">
        <f>+BD61/BE61</f>
        <v>1</v>
      </c>
      <c r="BG61" s="158">
        <f>+BF61</f>
        <v>1</v>
      </c>
      <c r="BH61" s="14"/>
      <c r="BI61" s="169" t="s">
        <v>415</v>
      </c>
      <c r="BJ61" s="154">
        <f>1/$BJ$88</f>
        <v>0.02</v>
      </c>
      <c r="BK61" s="156">
        <f>+BD61+AW61+AP61</f>
        <v>8</v>
      </c>
      <c r="BL61" s="156">
        <f>+BE61+AX61+AQ61</f>
        <v>8</v>
      </c>
      <c r="BM61" s="18">
        <f>+BK61/BL61</f>
        <v>1</v>
      </c>
      <c r="BN61" s="13">
        <f>+BM61</f>
        <v>1</v>
      </c>
      <c r="BO61" s="158">
        <f>+BJ61*BN61</f>
        <v>0.02</v>
      </c>
      <c r="BP61" s="165" t="s">
        <v>492</v>
      </c>
    </row>
    <row r="62" spans="2:68" s="4" customFormat="1" ht="137.25" customHeight="1" thickBot="1" x14ac:dyDescent="0.3">
      <c r="B62" s="332"/>
      <c r="C62" s="334"/>
      <c r="D62" s="336"/>
      <c r="E62" s="338"/>
      <c r="F62" s="177">
        <v>34</v>
      </c>
      <c r="G62" s="166" t="s">
        <v>288</v>
      </c>
      <c r="H62" s="16" t="s">
        <v>289</v>
      </c>
      <c r="I62" s="175" t="s">
        <v>290</v>
      </c>
      <c r="J62" s="175" t="s">
        <v>291</v>
      </c>
      <c r="K62" s="176" t="s">
        <v>285</v>
      </c>
      <c r="L62" s="32" t="s">
        <v>40</v>
      </c>
      <c r="M62" s="156">
        <f>1/$M$85</f>
        <v>4.1666666666666664E-2</v>
      </c>
      <c r="N62" s="156">
        <v>3</v>
      </c>
      <c r="O62" s="156">
        <v>3</v>
      </c>
      <c r="P62" s="25">
        <f>+N62/O62</f>
        <v>1</v>
      </c>
      <c r="Q62" s="158">
        <f>+P62</f>
        <v>1</v>
      </c>
      <c r="R62" s="159">
        <f>+M62*Q62</f>
        <v>4.1666666666666664E-2</v>
      </c>
      <c r="S62" s="169" t="s">
        <v>292</v>
      </c>
      <c r="T62" s="58">
        <v>4.3478260869565216E-2</v>
      </c>
      <c r="U62" s="156">
        <v>29</v>
      </c>
      <c r="V62" s="156">
        <v>29</v>
      </c>
      <c r="W62" s="25">
        <f>+U62/V62</f>
        <v>1</v>
      </c>
      <c r="X62" s="158">
        <f>+W62</f>
        <v>1</v>
      </c>
      <c r="Y62" s="19">
        <f>+T62*X62</f>
        <v>4.3478260869565216E-2</v>
      </c>
      <c r="Z62" s="169" t="s">
        <v>293</v>
      </c>
      <c r="AA62" s="156"/>
      <c r="AB62" s="156">
        <v>0</v>
      </c>
      <c r="AC62" s="156">
        <v>0</v>
      </c>
      <c r="AD62" s="97"/>
      <c r="AE62" s="156"/>
      <c r="AF62" s="156"/>
      <c r="AG62" s="169" t="s">
        <v>294</v>
      </c>
      <c r="AH62" s="156">
        <f>1/$AH$85</f>
        <v>2.1739130434782608E-2</v>
      </c>
      <c r="AI62" s="156">
        <f>+AB62+U62+N62</f>
        <v>32</v>
      </c>
      <c r="AJ62" s="156">
        <f>+AC62+V62+O62</f>
        <v>32</v>
      </c>
      <c r="AK62" s="13">
        <f>+AI62/AJ62</f>
        <v>1</v>
      </c>
      <c r="AL62" s="158">
        <f>+AK62</f>
        <v>1</v>
      </c>
      <c r="AM62" s="14">
        <f>+AH62*AL62</f>
        <v>2.1739130434782608E-2</v>
      </c>
      <c r="AN62" s="169" t="s">
        <v>295</v>
      </c>
      <c r="AO62" s="156"/>
      <c r="AP62" s="156">
        <v>0</v>
      </c>
      <c r="AQ62" s="156">
        <v>8</v>
      </c>
      <c r="AR62" s="75" t="s">
        <v>32</v>
      </c>
      <c r="AS62" s="75" t="s">
        <v>32</v>
      </c>
      <c r="AT62" s="159"/>
      <c r="AU62" s="169" t="s">
        <v>418</v>
      </c>
      <c r="AV62" s="58"/>
      <c r="AW62" s="156">
        <v>0</v>
      </c>
      <c r="AX62" s="156">
        <v>35</v>
      </c>
      <c r="AY62" s="75" t="s">
        <v>32</v>
      </c>
      <c r="AZ62" s="75" t="s">
        <v>32</v>
      </c>
      <c r="BA62" s="19"/>
      <c r="BB62" s="169" t="s">
        <v>418</v>
      </c>
      <c r="BC62" s="156"/>
      <c r="BD62" s="156">
        <v>46</v>
      </c>
      <c r="BE62" s="156">
        <v>39</v>
      </c>
      <c r="BF62" s="157">
        <f>+BD62/BE62</f>
        <v>1.1794871794871795</v>
      </c>
      <c r="BG62" s="158">
        <v>1</v>
      </c>
      <c r="BH62" s="156"/>
      <c r="BI62" s="169" t="s">
        <v>419</v>
      </c>
      <c r="BJ62" s="154">
        <f>1/$BJ$88</f>
        <v>0.02</v>
      </c>
      <c r="BK62" s="156">
        <f>+BD62+AW62+AP62</f>
        <v>46</v>
      </c>
      <c r="BL62" s="156">
        <f>+BE62+AX62+AQ62</f>
        <v>82</v>
      </c>
      <c r="BM62" s="157">
        <f>+BK62/BL62</f>
        <v>0.56097560975609762</v>
      </c>
      <c r="BN62" s="13">
        <v>1</v>
      </c>
      <c r="BO62" s="158">
        <f>+BJ62*BN62</f>
        <v>0.02</v>
      </c>
      <c r="BP62" s="165" t="s">
        <v>492</v>
      </c>
    </row>
    <row r="63" spans="2:68" s="4" customFormat="1" ht="120.75" hidden="1" thickBot="1" x14ac:dyDescent="0.3">
      <c r="B63" s="332"/>
      <c r="C63" s="334"/>
      <c r="D63" s="336"/>
      <c r="E63" s="338"/>
      <c r="F63" s="59">
        <v>35</v>
      </c>
      <c r="G63" s="60" t="s">
        <v>296</v>
      </c>
      <c r="H63" s="61" t="s">
        <v>297</v>
      </c>
      <c r="I63" s="62" t="s">
        <v>298</v>
      </c>
      <c r="J63" s="62" t="s">
        <v>299</v>
      </c>
      <c r="K63" s="176" t="s">
        <v>285</v>
      </c>
      <c r="L63" s="63" t="s">
        <v>40</v>
      </c>
      <c r="M63" s="156"/>
      <c r="N63" s="156" t="s">
        <v>32</v>
      </c>
      <c r="O63" s="156" t="s">
        <v>32</v>
      </c>
      <c r="P63" s="11"/>
      <c r="Q63" s="12"/>
      <c r="R63" s="12"/>
      <c r="S63" s="12"/>
      <c r="T63" s="64"/>
      <c r="U63" s="156" t="s">
        <v>32</v>
      </c>
      <c r="V63" s="156" t="s">
        <v>32</v>
      </c>
      <c r="W63" s="11"/>
      <c r="X63" s="12"/>
      <c r="Y63" s="12"/>
      <c r="Z63" s="12"/>
      <c r="AA63" s="156"/>
      <c r="AB63" s="156" t="s">
        <v>32</v>
      </c>
      <c r="AC63" s="156" t="s">
        <v>32</v>
      </c>
      <c r="AD63" s="11"/>
      <c r="AE63" s="12"/>
      <c r="AF63" s="12"/>
      <c r="AG63" s="169" t="s">
        <v>300</v>
      </c>
      <c r="AH63" s="156"/>
      <c r="AI63" s="24" t="s">
        <v>32</v>
      </c>
      <c r="AJ63" s="24" t="s">
        <v>32</v>
      </c>
      <c r="AK63" s="48"/>
      <c r="AL63" s="24" t="s">
        <v>386</v>
      </c>
      <c r="AM63" s="24" t="s">
        <v>386</v>
      </c>
      <c r="AN63" s="169" t="s">
        <v>300</v>
      </c>
      <c r="AO63" s="156"/>
      <c r="AP63" s="75" t="s">
        <v>32</v>
      </c>
      <c r="AQ63" s="75" t="s">
        <v>32</v>
      </c>
      <c r="AR63" s="75" t="s">
        <v>32</v>
      </c>
      <c r="AS63" s="75" t="s">
        <v>32</v>
      </c>
      <c r="AT63" s="12"/>
      <c r="AU63" s="169" t="s">
        <v>420</v>
      </c>
      <c r="AV63" s="64"/>
      <c r="AW63" s="75" t="s">
        <v>32</v>
      </c>
      <c r="AX63" s="75" t="s">
        <v>32</v>
      </c>
      <c r="AY63" s="75" t="s">
        <v>32</v>
      </c>
      <c r="AZ63" s="75" t="s">
        <v>32</v>
      </c>
      <c r="BA63" s="75" t="s">
        <v>32</v>
      </c>
      <c r="BB63" s="169" t="s">
        <v>420</v>
      </c>
      <c r="BC63" s="156"/>
      <c r="BD63" s="75" t="s">
        <v>32</v>
      </c>
      <c r="BE63" s="75" t="s">
        <v>32</v>
      </c>
      <c r="BF63" s="75" t="s">
        <v>32</v>
      </c>
      <c r="BG63" s="75" t="s">
        <v>32</v>
      </c>
      <c r="BH63" s="75" t="s">
        <v>32</v>
      </c>
      <c r="BI63" s="169" t="s">
        <v>420</v>
      </c>
      <c r="BJ63" s="154"/>
      <c r="BK63" s="75" t="s">
        <v>32</v>
      </c>
      <c r="BL63" s="75" t="s">
        <v>32</v>
      </c>
      <c r="BM63" s="75" t="s">
        <v>32</v>
      </c>
      <c r="BN63" s="75" t="s">
        <v>32</v>
      </c>
      <c r="BO63" s="75" t="s">
        <v>32</v>
      </c>
      <c r="BP63" s="12"/>
    </row>
    <row r="64" spans="2:68" s="4" customFormat="1" ht="192" hidden="1" thickBot="1" x14ac:dyDescent="0.3">
      <c r="B64" s="332"/>
      <c r="C64" s="334"/>
      <c r="D64" s="336"/>
      <c r="E64" s="338"/>
      <c r="F64" s="65">
        <v>36</v>
      </c>
      <c r="G64" s="106" t="s">
        <v>301</v>
      </c>
      <c r="H64" s="107"/>
      <c r="I64" s="7" t="s">
        <v>302</v>
      </c>
      <c r="J64" s="7" t="s">
        <v>303</v>
      </c>
      <c r="K64" s="10" t="s">
        <v>304</v>
      </c>
      <c r="L64" s="10" t="s">
        <v>169</v>
      </c>
      <c r="M64" s="12"/>
      <c r="N64" s="12"/>
      <c r="O64" s="12"/>
      <c r="P64" s="12"/>
      <c r="Q64" s="12"/>
      <c r="R64" s="12"/>
      <c r="S64" s="12"/>
      <c r="T64" s="12"/>
      <c r="U64" s="12"/>
      <c r="V64" s="12"/>
      <c r="W64" s="12"/>
      <c r="X64" s="12"/>
      <c r="Y64" s="12"/>
      <c r="Z64" s="12"/>
      <c r="AA64" s="12"/>
      <c r="AB64" s="12"/>
      <c r="AC64" s="12"/>
      <c r="AD64" s="12"/>
      <c r="AE64" s="12"/>
      <c r="AF64" s="12"/>
      <c r="AG64" s="12"/>
      <c r="AH64" s="12"/>
      <c r="AI64" s="75" t="s">
        <v>32</v>
      </c>
      <c r="AJ64" s="75" t="s">
        <v>32</v>
      </c>
      <c r="AK64" s="75" t="s">
        <v>32</v>
      </c>
      <c r="AL64" s="75" t="s">
        <v>32</v>
      </c>
      <c r="AM64" s="75" t="s">
        <v>32</v>
      </c>
      <c r="AN64" s="12"/>
      <c r="AO64" s="12"/>
      <c r="AP64" s="75" t="s">
        <v>32</v>
      </c>
      <c r="AQ64" s="75" t="s">
        <v>32</v>
      </c>
      <c r="AR64" s="75" t="s">
        <v>32</v>
      </c>
      <c r="AS64" s="75" t="s">
        <v>32</v>
      </c>
      <c r="AT64" s="75" t="s">
        <v>32</v>
      </c>
      <c r="AU64" s="12"/>
      <c r="AV64" s="12"/>
      <c r="AW64" s="75" t="s">
        <v>32</v>
      </c>
      <c r="AX64" s="75" t="s">
        <v>32</v>
      </c>
      <c r="AY64" s="75" t="s">
        <v>32</v>
      </c>
      <c r="AZ64" s="75" t="s">
        <v>32</v>
      </c>
      <c r="BA64" s="75" t="s">
        <v>32</v>
      </c>
      <c r="BB64" s="12"/>
      <c r="BC64" s="12"/>
      <c r="BD64" s="75" t="s">
        <v>32</v>
      </c>
      <c r="BE64" s="75" t="s">
        <v>32</v>
      </c>
      <c r="BF64" s="75" t="s">
        <v>32</v>
      </c>
      <c r="BG64" s="75" t="s">
        <v>32</v>
      </c>
      <c r="BH64" s="75" t="s">
        <v>32</v>
      </c>
      <c r="BI64" s="12"/>
      <c r="BJ64" s="12"/>
      <c r="BK64" s="75" t="s">
        <v>32</v>
      </c>
      <c r="BL64" s="75" t="s">
        <v>32</v>
      </c>
      <c r="BM64" s="75" t="s">
        <v>32</v>
      </c>
      <c r="BN64" s="75" t="s">
        <v>32</v>
      </c>
      <c r="BO64" s="75" t="s">
        <v>32</v>
      </c>
    </row>
    <row r="65" spans="2:68" s="4" customFormat="1" ht="142.5" customHeight="1" x14ac:dyDescent="0.25">
      <c r="B65" s="345" t="s">
        <v>305</v>
      </c>
      <c r="C65" s="346" t="s">
        <v>306</v>
      </c>
      <c r="D65" s="347">
        <v>8</v>
      </c>
      <c r="E65" s="345" t="s">
        <v>307</v>
      </c>
      <c r="F65" s="348">
        <v>37</v>
      </c>
      <c r="G65" s="280" t="s">
        <v>308</v>
      </c>
      <c r="H65" s="66" t="s">
        <v>309</v>
      </c>
      <c r="I65" s="339" t="s">
        <v>310</v>
      </c>
      <c r="J65" s="339" t="s">
        <v>311</v>
      </c>
      <c r="K65" s="340" t="s">
        <v>312</v>
      </c>
      <c r="L65" s="341" t="s">
        <v>40</v>
      </c>
      <c r="M65" s="281">
        <f>1/$M$85</f>
        <v>4.1666666666666664E-2</v>
      </c>
      <c r="N65" s="342">
        <v>17775441698</v>
      </c>
      <c r="O65" s="342">
        <v>66989048411</v>
      </c>
      <c r="P65" s="349">
        <f>+N65/O65</f>
        <v>0.26534847291667407</v>
      </c>
      <c r="Q65" s="300">
        <v>1</v>
      </c>
      <c r="R65" s="355">
        <f>+M65*Q65</f>
        <v>4.1666666666666664E-2</v>
      </c>
      <c r="S65" s="352"/>
      <c r="T65" s="281">
        <v>4.3478260869565216E-2</v>
      </c>
      <c r="U65" s="342">
        <v>98829638209</v>
      </c>
      <c r="V65" s="342">
        <v>157944233143</v>
      </c>
      <c r="W65" s="349">
        <f>+U65/V65</f>
        <v>0.62572489189599811</v>
      </c>
      <c r="X65" s="300">
        <v>1</v>
      </c>
      <c r="Y65" s="301">
        <f>+T65*X65</f>
        <v>4.3478260869565216E-2</v>
      </c>
      <c r="Z65" s="352"/>
      <c r="AA65" s="281">
        <f>1/$AA$85</f>
        <v>2.2727272727272728E-2</v>
      </c>
      <c r="AB65" s="342">
        <v>151368888689</v>
      </c>
      <c r="AC65" s="342">
        <v>214571397898</v>
      </c>
      <c r="AD65" s="329">
        <f>+AB65/AC65</f>
        <v>0.70544765132655596</v>
      </c>
      <c r="AE65" s="293">
        <v>1</v>
      </c>
      <c r="AF65" s="297">
        <f>+AA65*AE65</f>
        <v>2.2727272727272728E-2</v>
      </c>
      <c r="AG65" s="357" t="s">
        <v>313</v>
      </c>
      <c r="AH65" s="281">
        <v>2.2727272727272728E-2</v>
      </c>
      <c r="AI65" s="342">
        <v>151368888689</v>
      </c>
      <c r="AJ65" s="342">
        <v>214571397898</v>
      </c>
      <c r="AK65" s="329">
        <f>+AI65/AJ65</f>
        <v>0.70544765132655596</v>
      </c>
      <c r="AL65" s="300">
        <v>1</v>
      </c>
      <c r="AM65" s="297">
        <f>+AH65*AL65</f>
        <v>2.2727272727272728E-2</v>
      </c>
      <c r="AN65" s="284" t="s">
        <v>313</v>
      </c>
      <c r="AO65" s="362"/>
      <c r="AP65" s="362">
        <v>174789572353</v>
      </c>
      <c r="AQ65" s="362">
        <v>229727283344</v>
      </c>
      <c r="AR65" s="315">
        <f>+AP65/AQ65</f>
        <v>0.76085682905702257</v>
      </c>
      <c r="AS65" s="325">
        <v>1</v>
      </c>
      <c r="AT65" s="375"/>
      <c r="AU65" s="374"/>
      <c r="AV65" s="362"/>
      <c r="AW65" s="363">
        <v>197770176021</v>
      </c>
      <c r="AX65" s="363">
        <v>282344730578</v>
      </c>
      <c r="AY65" s="315">
        <f>+AW65/AX65</f>
        <v>0.70045640878842041</v>
      </c>
      <c r="AZ65" s="325">
        <v>1</v>
      </c>
      <c r="BA65" s="373"/>
      <c r="BB65" s="374"/>
      <c r="BC65" s="362"/>
      <c r="BD65" s="363">
        <v>231695374348</v>
      </c>
      <c r="BE65" s="369">
        <v>311776155103</v>
      </c>
      <c r="BF65" s="315">
        <f>+BD65/BE65</f>
        <v>0.74314655099732019</v>
      </c>
      <c r="BG65" s="372">
        <v>1</v>
      </c>
      <c r="BH65" s="151"/>
      <c r="BI65" s="144" t="s">
        <v>483</v>
      </c>
      <c r="BJ65" s="304">
        <f>1/$BJ$88</f>
        <v>0.02</v>
      </c>
      <c r="BK65" s="342">
        <v>231695374348</v>
      </c>
      <c r="BL65" s="342">
        <v>311776155103</v>
      </c>
      <c r="BM65" s="331">
        <f>+BK65/BL65</f>
        <v>0.74314655099732019</v>
      </c>
      <c r="BN65" s="322">
        <v>1</v>
      </c>
      <c r="BO65" s="325">
        <f>+BJ65*BN65</f>
        <v>0.02</v>
      </c>
      <c r="BP65" s="165" t="s">
        <v>492</v>
      </c>
    </row>
    <row r="66" spans="2:68" s="4" customFormat="1" ht="51" hidden="1" customHeight="1" x14ac:dyDescent="0.25">
      <c r="B66" s="345"/>
      <c r="C66" s="346"/>
      <c r="D66" s="347"/>
      <c r="E66" s="345"/>
      <c r="F66" s="348"/>
      <c r="G66" s="280"/>
      <c r="H66" s="66" t="s">
        <v>314</v>
      </c>
      <c r="I66" s="254"/>
      <c r="J66" s="254"/>
      <c r="K66" s="277"/>
      <c r="L66" s="277"/>
      <c r="M66" s="282"/>
      <c r="N66" s="343"/>
      <c r="O66" s="343"/>
      <c r="P66" s="350"/>
      <c r="Q66" s="282"/>
      <c r="R66" s="356"/>
      <c r="S66" s="353"/>
      <c r="T66" s="282"/>
      <c r="U66" s="343"/>
      <c r="V66" s="343"/>
      <c r="W66" s="350"/>
      <c r="X66" s="282"/>
      <c r="Y66" s="302"/>
      <c r="Z66" s="353"/>
      <c r="AA66" s="282"/>
      <c r="AB66" s="343"/>
      <c r="AC66" s="343"/>
      <c r="AD66" s="360"/>
      <c r="AE66" s="294"/>
      <c r="AF66" s="298"/>
      <c r="AG66" s="357"/>
      <c r="AH66" s="282"/>
      <c r="AI66" s="343"/>
      <c r="AJ66" s="343"/>
      <c r="AK66" s="358"/>
      <c r="AL66" s="359"/>
      <c r="AM66" s="298"/>
      <c r="AN66" s="285"/>
      <c r="AO66" s="282"/>
      <c r="AP66" s="364"/>
      <c r="AQ66" s="364"/>
      <c r="AR66" s="350"/>
      <c r="AS66" s="282"/>
      <c r="AT66" s="356"/>
      <c r="AU66" s="353"/>
      <c r="AV66" s="282"/>
      <c r="AW66" s="364"/>
      <c r="AX66" s="364"/>
      <c r="AY66" s="350"/>
      <c r="AZ66" s="282"/>
      <c r="BA66" s="302"/>
      <c r="BB66" s="353"/>
      <c r="BC66" s="282"/>
      <c r="BD66" s="364"/>
      <c r="BE66" s="364"/>
      <c r="BF66" s="370"/>
      <c r="BG66" s="364"/>
      <c r="BH66" s="143"/>
      <c r="BI66" s="143"/>
      <c r="BJ66" s="305"/>
      <c r="BK66" s="343"/>
      <c r="BL66" s="343"/>
      <c r="BM66" s="358"/>
      <c r="BN66" s="359"/>
      <c r="BO66" s="298"/>
    </row>
    <row r="67" spans="2:68" s="4" customFormat="1" ht="63.75" hidden="1" customHeight="1" x14ac:dyDescent="0.25">
      <c r="B67" s="345"/>
      <c r="C67" s="346"/>
      <c r="D67" s="347"/>
      <c r="E67" s="345"/>
      <c r="F67" s="348"/>
      <c r="G67" s="280"/>
      <c r="H67" s="66" t="s">
        <v>315</v>
      </c>
      <c r="I67" s="255"/>
      <c r="J67" s="255"/>
      <c r="K67" s="278"/>
      <c r="L67" s="278"/>
      <c r="M67" s="283"/>
      <c r="N67" s="344"/>
      <c r="O67" s="344"/>
      <c r="P67" s="351"/>
      <c r="Q67" s="283"/>
      <c r="R67" s="321"/>
      <c r="S67" s="354"/>
      <c r="T67" s="283"/>
      <c r="U67" s="344"/>
      <c r="V67" s="344"/>
      <c r="W67" s="351"/>
      <c r="X67" s="283"/>
      <c r="Y67" s="303"/>
      <c r="Z67" s="354"/>
      <c r="AA67" s="283"/>
      <c r="AB67" s="344"/>
      <c r="AC67" s="344"/>
      <c r="AD67" s="361"/>
      <c r="AE67" s="295"/>
      <c r="AF67" s="299"/>
      <c r="AG67" s="357"/>
      <c r="AH67" s="283"/>
      <c r="AI67" s="344"/>
      <c r="AJ67" s="344"/>
      <c r="AK67" s="330"/>
      <c r="AL67" s="317"/>
      <c r="AM67" s="299"/>
      <c r="AN67" s="286"/>
      <c r="AO67" s="283"/>
      <c r="AP67" s="365"/>
      <c r="AQ67" s="365"/>
      <c r="AR67" s="351"/>
      <c r="AS67" s="283"/>
      <c r="AT67" s="321"/>
      <c r="AU67" s="354"/>
      <c r="AV67" s="283"/>
      <c r="AW67" s="365"/>
      <c r="AX67" s="365"/>
      <c r="AY67" s="351"/>
      <c r="AZ67" s="283"/>
      <c r="BA67" s="303"/>
      <c r="BB67" s="354"/>
      <c r="BC67" s="283"/>
      <c r="BD67" s="365"/>
      <c r="BE67" s="365"/>
      <c r="BF67" s="371"/>
      <c r="BG67" s="365"/>
      <c r="BH67" s="73"/>
      <c r="BI67" s="73"/>
      <c r="BJ67" s="306"/>
      <c r="BK67" s="344"/>
      <c r="BL67" s="344"/>
      <c r="BM67" s="330"/>
      <c r="BN67" s="317"/>
      <c r="BO67" s="299"/>
    </row>
    <row r="68" spans="2:68" s="4" customFormat="1" ht="172.5" customHeight="1" x14ac:dyDescent="0.25">
      <c r="B68" s="345"/>
      <c r="C68" s="346"/>
      <c r="D68" s="347"/>
      <c r="E68" s="345"/>
      <c r="F68" s="165">
        <v>38</v>
      </c>
      <c r="G68" s="166" t="s">
        <v>316</v>
      </c>
      <c r="H68" s="16" t="s">
        <v>317</v>
      </c>
      <c r="I68" s="175" t="s">
        <v>318</v>
      </c>
      <c r="J68" s="67" t="s">
        <v>319</v>
      </c>
      <c r="K68" s="17" t="s">
        <v>312</v>
      </c>
      <c r="L68" s="17" t="s">
        <v>40</v>
      </c>
      <c r="M68" s="156">
        <f>1/M85</f>
        <v>4.1666666666666664E-2</v>
      </c>
      <c r="N68" s="24">
        <v>360</v>
      </c>
      <c r="O68" s="24">
        <v>1.32</v>
      </c>
      <c r="P68" s="23">
        <f>+N68/O68</f>
        <v>272.72727272727269</v>
      </c>
      <c r="Q68" s="158">
        <v>0.5</v>
      </c>
      <c r="R68" s="159">
        <f>+M68*Q68</f>
        <v>2.0833333333333332E-2</v>
      </c>
      <c r="S68" s="169" t="s">
        <v>320</v>
      </c>
      <c r="T68" s="156">
        <f>1/$T$85</f>
        <v>4.3478260869565216E-2</v>
      </c>
      <c r="U68" s="169">
        <v>360</v>
      </c>
      <c r="V68" s="169">
        <v>1.3</v>
      </c>
      <c r="W68" s="23">
        <f>+U68/V68</f>
        <v>276.92307692307691</v>
      </c>
      <c r="X68" s="158">
        <v>0.5</v>
      </c>
      <c r="Y68" s="19">
        <f>+T68*X68</f>
        <v>2.1739130434782608E-2</v>
      </c>
      <c r="Z68" s="169" t="s">
        <v>321</v>
      </c>
      <c r="AA68" s="156">
        <f>1/AA85</f>
        <v>2.2727272727272728E-2</v>
      </c>
      <c r="AB68" s="156">
        <v>360</v>
      </c>
      <c r="AC68" s="156">
        <v>128</v>
      </c>
      <c r="AD68" s="23">
        <f>+AB68/AC68</f>
        <v>2.8125</v>
      </c>
      <c r="AE68" s="158">
        <v>0.5</v>
      </c>
      <c r="AF68" s="14">
        <f>+AA68*AE68</f>
        <v>1.1363636363636364E-2</v>
      </c>
      <c r="AG68" s="169" t="s">
        <v>322</v>
      </c>
      <c r="AH68" s="156">
        <f>1/$AH$85</f>
        <v>2.1739130434782608E-2</v>
      </c>
      <c r="AI68" s="156">
        <v>360</v>
      </c>
      <c r="AJ68" s="156">
        <v>1.258</v>
      </c>
      <c r="AK68" s="21">
        <f>+AI68/AJ68</f>
        <v>286.16852146263909</v>
      </c>
      <c r="AL68" s="158">
        <v>0.5</v>
      </c>
      <c r="AM68" s="14">
        <f>+AH68*AL68</f>
        <v>1.0869565217391304E-2</v>
      </c>
      <c r="AN68" s="169" t="s">
        <v>323</v>
      </c>
      <c r="AO68" s="24"/>
      <c r="AP68" s="126">
        <v>360</v>
      </c>
      <c r="AQ68" s="126">
        <v>1.2884566988189636</v>
      </c>
      <c r="AR68" s="24">
        <f>+AP68/AQ68</f>
        <v>279.40403455543856</v>
      </c>
      <c r="AS68" s="18">
        <v>0.5</v>
      </c>
      <c r="AT68" s="129"/>
      <c r="AU68" s="69" t="s">
        <v>484</v>
      </c>
      <c r="AV68" s="24"/>
      <c r="AW68" s="126">
        <v>360</v>
      </c>
      <c r="AX68" s="126">
        <f>+(294772218422/((238735782067+224449706819)/2))</f>
        <v>1.2728042026141706</v>
      </c>
      <c r="AY68" s="24">
        <f>+AW68/AX68</f>
        <v>282.84004661566001</v>
      </c>
      <c r="AZ68" s="18">
        <v>0.5</v>
      </c>
      <c r="BA68" s="133"/>
      <c r="BB68" s="69" t="s">
        <v>485</v>
      </c>
      <c r="BC68" s="24"/>
      <c r="BD68" s="126">
        <v>360</v>
      </c>
      <c r="BE68" s="126">
        <f>+(295482488183/((232417064011+215178482007)/2))</f>
        <v>1.3203102256567907</v>
      </c>
      <c r="BF68" s="24">
        <f>+BD68/BE68</f>
        <v>272.66319157750775</v>
      </c>
      <c r="BG68" s="18">
        <v>0.5</v>
      </c>
      <c r="BH68" s="116"/>
      <c r="BI68" s="69" t="s">
        <v>486</v>
      </c>
      <c r="BJ68" s="162">
        <f>1/$BJ$88</f>
        <v>0.02</v>
      </c>
      <c r="BK68" s="126">
        <v>360</v>
      </c>
      <c r="BL68" s="126">
        <f>+(295482488183/((232417064011+215178482007)/2))</f>
        <v>1.3203102256567907</v>
      </c>
      <c r="BM68" s="103">
        <f>+BK68/BL68</f>
        <v>272.66319157750775</v>
      </c>
      <c r="BN68" s="140">
        <v>0.5</v>
      </c>
      <c r="BO68" s="18">
        <f>+BJ68*BN68</f>
        <v>0.01</v>
      </c>
      <c r="BP68" s="165" t="s">
        <v>493</v>
      </c>
    </row>
    <row r="69" spans="2:68" s="4" customFormat="1" ht="99.75" customHeight="1" x14ac:dyDescent="0.25">
      <c r="B69" s="345"/>
      <c r="C69" s="346"/>
      <c r="D69" s="347"/>
      <c r="E69" s="345"/>
      <c r="F69" s="348">
        <v>39</v>
      </c>
      <c r="G69" s="274" t="s">
        <v>324</v>
      </c>
      <c r="H69" s="66" t="s">
        <v>325</v>
      </c>
      <c r="I69" s="253" t="s">
        <v>326</v>
      </c>
      <c r="J69" s="253" t="s">
        <v>327</v>
      </c>
      <c r="K69" s="340" t="s">
        <v>328</v>
      </c>
      <c r="L69" s="366" t="s">
        <v>40</v>
      </c>
      <c r="M69" s="281">
        <f>1/$M$85</f>
        <v>4.1666666666666664E-2</v>
      </c>
      <c r="N69" s="342">
        <v>21591572392</v>
      </c>
      <c r="O69" s="342">
        <v>22575169818</v>
      </c>
      <c r="P69" s="349">
        <f>+N69/O69</f>
        <v>0.95643012061793031</v>
      </c>
      <c r="Q69" s="300">
        <v>0.96</v>
      </c>
      <c r="R69" s="355">
        <f>+M69*Q69</f>
        <v>3.9999999999999994E-2</v>
      </c>
      <c r="S69" s="284" t="s">
        <v>329</v>
      </c>
      <c r="T69" s="281">
        <v>4.3478260869565216E-2</v>
      </c>
      <c r="U69" s="376">
        <v>21399577607</v>
      </c>
      <c r="V69" s="376">
        <v>22250342436</v>
      </c>
      <c r="W69" s="349">
        <f>+U69/V69</f>
        <v>0.96176396693906596</v>
      </c>
      <c r="X69" s="300">
        <v>0.97</v>
      </c>
      <c r="Y69" s="301">
        <f>+T69*X69</f>
        <v>4.2173913043478256E-2</v>
      </c>
      <c r="Z69" s="284" t="s">
        <v>330</v>
      </c>
      <c r="AA69" s="281">
        <f>1/$AA$85</f>
        <v>2.2727272727272728E-2</v>
      </c>
      <c r="AB69" s="342">
        <v>24615252827</v>
      </c>
      <c r="AC69" s="342">
        <v>25290732604</v>
      </c>
      <c r="AD69" s="296">
        <f>+AB69/AC69</f>
        <v>0.97329141122257701</v>
      </c>
      <c r="AE69" s="297">
        <f>+AD69</f>
        <v>0.97329141122257701</v>
      </c>
      <c r="AF69" s="297">
        <f>+AA69*AE69</f>
        <v>2.2120259345967661E-2</v>
      </c>
      <c r="AG69" s="284" t="s">
        <v>331</v>
      </c>
      <c r="AH69" s="281">
        <f>1/$AH$85</f>
        <v>2.1739130434782608E-2</v>
      </c>
      <c r="AI69" s="377">
        <f>+AB69+U69+N69</f>
        <v>67606402826</v>
      </c>
      <c r="AJ69" s="377">
        <f>+O69+V69+AC69</f>
        <v>70116244858</v>
      </c>
      <c r="AK69" s="329">
        <f>+AI69/AJ69</f>
        <v>0.96420455720235798</v>
      </c>
      <c r="AL69" s="300">
        <v>1</v>
      </c>
      <c r="AM69" s="297">
        <f>+AH69*AL69</f>
        <v>2.1739130434782608E-2</v>
      </c>
      <c r="AN69" s="284" t="s">
        <v>332</v>
      </c>
      <c r="AO69" s="362"/>
      <c r="AP69" s="363">
        <v>23342023987</v>
      </c>
      <c r="AQ69" s="363">
        <v>23616348887</v>
      </c>
      <c r="AR69" s="315">
        <f>+AP69/AQ69</f>
        <v>0.98838411046040198</v>
      </c>
      <c r="AS69" s="325">
        <v>1</v>
      </c>
      <c r="AT69" s="375"/>
      <c r="AU69" s="384" t="s">
        <v>487</v>
      </c>
      <c r="AV69" s="362"/>
      <c r="AW69" s="363">
        <v>27157342070</v>
      </c>
      <c r="AX69" s="363">
        <v>27742589780</v>
      </c>
      <c r="AY69" s="315">
        <f>+AW69/AX69</f>
        <v>0.9789043591589307</v>
      </c>
      <c r="AZ69" s="325">
        <v>1</v>
      </c>
      <c r="BA69" s="373"/>
      <c r="BB69" s="384"/>
      <c r="BC69" s="362"/>
      <c r="BD69" s="363">
        <v>24130532309</v>
      </c>
      <c r="BE69" s="363">
        <v>25155768859</v>
      </c>
      <c r="BF69" s="390">
        <f>+BD69/BE69</f>
        <v>0.95924447566096949</v>
      </c>
      <c r="BG69" s="325">
        <v>0.96</v>
      </c>
      <c r="BH69" s="390"/>
      <c r="BI69" s="384"/>
      <c r="BJ69" s="362">
        <f>1/$BJ$88</f>
        <v>0.02</v>
      </c>
      <c r="BK69" s="392">
        <f>+BD69+AW69+AP69</f>
        <v>74629898366</v>
      </c>
      <c r="BL69" s="392">
        <f>+BE69+AX69+AQ69</f>
        <v>76514707526</v>
      </c>
      <c r="BM69" s="395">
        <f>+BK69/BL69</f>
        <v>0.97536670764428479</v>
      </c>
      <c r="BN69" s="322">
        <v>0.99</v>
      </c>
      <c r="BO69" s="390">
        <f>+BJ69*BN69</f>
        <v>1.9800000000000002E-2</v>
      </c>
      <c r="BP69" s="387" t="s">
        <v>492</v>
      </c>
    </row>
    <row r="70" spans="2:68" s="4" customFormat="1" ht="38.25" hidden="1" x14ac:dyDescent="0.25">
      <c r="B70" s="345"/>
      <c r="C70" s="346"/>
      <c r="D70" s="347"/>
      <c r="E70" s="345"/>
      <c r="F70" s="348"/>
      <c r="G70" s="274"/>
      <c r="H70" s="66" t="s">
        <v>333</v>
      </c>
      <c r="I70" s="254"/>
      <c r="J70" s="254"/>
      <c r="K70" s="277"/>
      <c r="L70" s="367"/>
      <c r="M70" s="282"/>
      <c r="N70" s="343"/>
      <c r="O70" s="343"/>
      <c r="P70" s="350"/>
      <c r="Q70" s="282"/>
      <c r="R70" s="356"/>
      <c r="S70" s="285"/>
      <c r="T70" s="282"/>
      <c r="U70" s="364"/>
      <c r="V70" s="364"/>
      <c r="W70" s="350"/>
      <c r="X70" s="282"/>
      <c r="Y70" s="302"/>
      <c r="Z70" s="285"/>
      <c r="AA70" s="282"/>
      <c r="AB70" s="380"/>
      <c r="AC70" s="380"/>
      <c r="AD70" s="382"/>
      <c r="AE70" s="282"/>
      <c r="AF70" s="298"/>
      <c r="AG70" s="285"/>
      <c r="AH70" s="282"/>
      <c r="AI70" s="364">
        <v>67606402826</v>
      </c>
      <c r="AJ70" s="378"/>
      <c r="AK70" s="358"/>
      <c r="AL70" s="359"/>
      <c r="AM70" s="298"/>
      <c r="AN70" s="285"/>
      <c r="AO70" s="282"/>
      <c r="AP70" s="364">
        <v>23342023987</v>
      </c>
      <c r="AQ70" s="364">
        <v>23616348887</v>
      </c>
      <c r="AR70" s="350"/>
      <c r="AS70" s="282"/>
      <c r="AT70" s="356"/>
      <c r="AU70" s="285"/>
      <c r="AV70" s="282"/>
      <c r="AW70" s="364">
        <v>27157342070</v>
      </c>
      <c r="AX70" s="364">
        <v>27742589780</v>
      </c>
      <c r="AY70" s="350"/>
      <c r="AZ70" s="282"/>
      <c r="BA70" s="302"/>
      <c r="BB70" s="285"/>
      <c r="BC70" s="282"/>
      <c r="BD70" s="364">
        <v>24130532309</v>
      </c>
      <c r="BE70" s="364">
        <v>25155768859</v>
      </c>
      <c r="BF70" s="382"/>
      <c r="BG70" s="282"/>
      <c r="BH70" s="298"/>
      <c r="BI70" s="285"/>
      <c r="BJ70" s="282"/>
      <c r="BK70" s="364"/>
      <c r="BL70" s="393"/>
      <c r="BM70" s="358"/>
      <c r="BN70" s="359"/>
      <c r="BO70" s="298"/>
      <c r="BP70" s="388"/>
    </row>
    <row r="71" spans="2:68" s="4" customFormat="1" ht="38.25" hidden="1" x14ac:dyDescent="0.25">
      <c r="B71" s="345"/>
      <c r="C71" s="346"/>
      <c r="D71" s="347"/>
      <c r="E71" s="345"/>
      <c r="F71" s="348"/>
      <c r="G71" s="274"/>
      <c r="H71" s="66" t="s">
        <v>334</v>
      </c>
      <c r="I71" s="255"/>
      <c r="J71" s="255"/>
      <c r="K71" s="278"/>
      <c r="L71" s="368"/>
      <c r="M71" s="283"/>
      <c r="N71" s="344"/>
      <c r="O71" s="344"/>
      <c r="P71" s="351"/>
      <c r="Q71" s="283"/>
      <c r="R71" s="321"/>
      <c r="S71" s="286"/>
      <c r="T71" s="283"/>
      <c r="U71" s="365"/>
      <c r="V71" s="365"/>
      <c r="W71" s="351"/>
      <c r="X71" s="283"/>
      <c r="Y71" s="303"/>
      <c r="Z71" s="286"/>
      <c r="AA71" s="283"/>
      <c r="AB71" s="381"/>
      <c r="AC71" s="381"/>
      <c r="AD71" s="383"/>
      <c r="AE71" s="283"/>
      <c r="AF71" s="299"/>
      <c r="AG71" s="285"/>
      <c r="AH71" s="283"/>
      <c r="AI71" s="365">
        <v>67606402826</v>
      </c>
      <c r="AJ71" s="379"/>
      <c r="AK71" s="330"/>
      <c r="AL71" s="317"/>
      <c r="AM71" s="299"/>
      <c r="AN71" s="286"/>
      <c r="AO71" s="283"/>
      <c r="AP71" s="365">
        <v>23342023987</v>
      </c>
      <c r="AQ71" s="365">
        <v>23616348887</v>
      </c>
      <c r="AR71" s="351"/>
      <c r="AS71" s="283"/>
      <c r="AT71" s="321"/>
      <c r="AU71" s="286"/>
      <c r="AV71" s="283"/>
      <c r="AW71" s="365">
        <v>27157342070</v>
      </c>
      <c r="AX71" s="365">
        <v>27742589780</v>
      </c>
      <c r="AY71" s="351"/>
      <c r="AZ71" s="283"/>
      <c r="BA71" s="303"/>
      <c r="BB71" s="286"/>
      <c r="BC71" s="283"/>
      <c r="BD71" s="365">
        <v>24130532309</v>
      </c>
      <c r="BE71" s="365">
        <v>25155768859</v>
      </c>
      <c r="BF71" s="383"/>
      <c r="BG71" s="283"/>
      <c r="BH71" s="299"/>
      <c r="BI71" s="285"/>
      <c r="BJ71" s="283"/>
      <c r="BK71" s="365"/>
      <c r="BL71" s="394"/>
      <c r="BM71" s="330"/>
      <c r="BN71" s="317"/>
      <c r="BO71" s="299"/>
      <c r="BP71" s="389"/>
    </row>
    <row r="72" spans="2:68" s="4" customFormat="1" ht="127.5" x14ac:dyDescent="0.25">
      <c r="B72" s="345"/>
      <c r="C72" s="346"/>
      <c r="D72" s="347"/>
      <c r="E72" s="345"/>
      <c r="F72" s="165">
        <v>40</v>
      </c>
      <c r="G72" s="166" t="s">
        <v>335</v>
      </c>
      <c r="H72" s="16" t="s">
        <v>336</v>
      </c>
      <c r="I72" s="175" t="s">
        <v>337</v>
      </c>
      <c r="J72" s="175" t="s">
        <v>338</v>
      </c>
      <c r="K72" s="17" t="s">
        <v>312</v>
      </c>
      <c r="L72" s="32" t="s">
        <v>40</v>
      </c>
      <c r="M72" s="156"/>
      <c r="N72" s="68"/>
      <c r="O72" s="68"/>
      <c r="P72" s="103"/>
      <c r="Q72" s="156"/>
      <c r="R72" s="12"/>
      <c r="S72" s="69"/>
      <c r="T72" s="58"/>
      <c r="U72" s="70"/>
      <c r="V72" s="70"/>
      <c r="W72" s="104"/>
      <c r="X72" s="156"/>
      <c r="Y72" s="156"/>
      <c r="Z72" s="71"/>
      <c r="AA72" s="156">
        <f>1/$AA$85</f>
        <v>2.2727272727272728E-2</v>
      </c>
      <c r="AB72" s="72">
        <v>607530322</v>
      </c>
      <c r="AC72" s="72">
        <v>67606402826</v>
      </c>
      <c r="AD72" s="30">
        <f>+AB72/AC72</f>
        <v>8.9862837927291196E-3</v>
      </c>
      <c r="AE72" s="14">
        <v>1</v>
      </c>
      <c r="AF72" s="14">
        <f>+AA72*AE72</f>
        <v>2.2727272727272728E-2</v>
      </c>
      <c r="AG72" s="71"/>
      <c r="AH72" s="156">
        <f>1/$AH$85</f>
        <v>2.1739130434782608E-2</v>
      </c>
      <c r="AI72" s="72">
        <v>607530322</v>
      </c>
      <c r="AJ72" s="72">
        <v>67606402826</v>
      </c>
      <c r="AK72" s="30">
        <v>8.9999999999999993E-3</v>
      </c>
      <c r="AL72" s="158">
        <v>1</v>
      </c>
      <c r="AM72" s="14">
        <f>+AH72*AL72</f>
        <v>2.1739130434782608E-2</v>
      </c>
      <c r="AN72" s="105" t="s">
        <v>392</v>
      </c>
      <c r="AO72" s="24"/>
      <c r="AP72" s="126">
        <v>1377434090</v>
      </c>
      <c r="AQ72" s="126">
        <v>23020923409</v>
      </c>
      <c r="AR72" s="104">
        <f>+AP72/AQ72</f>
        <v>5.9834006895722262E-2</v>
      </c>
      <c r="AS72" s="24"/>
      <c r="AT72" s="71"/>
      <c r="AU72" s="69"/>
      <c r="AV72" s="131"/>
      <c r="AW72" s="126">
        <v>5641591</v>
      </c>
      <c r="AX72" s="126">
        <v>28154230430</v>
      </c>
      <c r="AY72" s="104">
        <f>+AW72/AX72</f>
        <v>2.0038164474169221E-4</v>
      </c>
      <c r="AZ72" s="18">
        <v>1</v>
      </c>
      <c r="BA72" s="24"/>
      <c r="BB72" s="69" t="s">
        <v>488</v>
      </c>
      <c r="BC72" s="24"/>
      <c r="BD72" s="75" t="s">
        <v>32</v>
      </c>
      <c r="BE72" s="75" t="s">
        <v>32</v>
      </c>
      <c r="BF72" s="75" t="s">
        <v>32</v>
      </c>
      <c r="BG72" s="75" t="s">
        <v>32</v>
      </c>
      <c r="BH72" s="75" t="s">
        <v>32</v>
      </c>
      <c r="BI72" s="69" t="s">
        <v>489</v>
      </c>
      <c r="BJ72" s="148">
        <f>1/$BJ$88</f>
        <v>0.02</v>
      </c>
      <c r="BK72" s="123">
        <v>1383075681</v>
      </c>
      <c r="BL72" s="123">
        <v>76396467780</v>
      </c>
      <c r="BM72" s="104">
        <f>+BK72/BL72</f>
        <v>1.8103921832915926E-2</v>
      </c>
      <c r="BN72" s="181">
        <v>1</v>
      </c>
      <c r="BO72" s="116">
        <f>+BJ72*BN72</f>
        <v>0.02</v>
      </c>
      <c r="BP72" s="165" t="s">
        <v>492</v>
      </c>
    </row>
    <row r="73" spans="2:68" s="4" customFormat="1" ht="38.25" hidden="1" x14ac:dyDescent="0.25">
      <c r="B73" s="345"/>
      <c r="C73" s="346"/>
      <c r="D73" s="347"/>
      <c r="E73" s="345"/>
      <c r="F73" s="165">
        <v>41</v>
      </c>
      <c r="G73" s="39" t="s">
        <v>339</v>
      </c>
      <c r="H73" s="40"/>
      <c r="I73" s="175" t="s">
        <v>340</v>
      </c>
      <c r="J73" s="175" t="s">
        <v>341</v>
      </c>
      <c r="K73" s="10" t="s">
        <v>304</v>
      </c>
      <c r="L73" s="17" t="s">
        <v>139</v>
      </c>
      <c r="M73" s="12"/>
      <c r="N73" s="73"/>
      <c r="O73" s="73"/>
      <c r="P73" s="12"/>
      <c r="Q73" s="12"/>
      <c r="R73" s="12"/>
      <c r="S73" s="12"/>
      <c r="T73" s="58"/>
      <c r="U73" s="12"/>
      <c r="V73" s="12"/>
      <c r="W73" s="12"/>
      <c r="X73" s="12"/>
      <c r="Y73" s="12"/>
      <c r="Z73" s="12"/>
      <c r="AA73" s="12"/>
      <c r="AB73" s="12"/>
      <c r="AC73" s="12"/>
      <c r="AD73" s="12"/>
      <c r="AE73" s="12"/>
      <c r="AF73" s="12"/>
      <c r="AG73" s="74"/>
      <c r="AH73" s="58"/>
      <c r="AI73" s="75" t="s">
        <v>32</v>
      </c>
      <c r="AJ73" s="75" t="s">
        <v>32</v>
      </c>
      <c r="AK73" s="75" t="s">
        <v>32</v>
      </c>
      <c r="AL73" s="75" t="s">
        <v>32</v>
      </c>
      <c r="AM73" s="75" t="s">
        <v>32</v>
      </c>
      <c r="AN73" s="12"/>
      <c r="AO73" s="12"/>
      <c r="AP73" s="75" t="s">
        <v>32</v>
      </c>
      <c r="AQ73" s="75" t="s">
        <v>32</v>
      </c>
      <c r="AR73" s="75" t="s">
        <v>32</v>
      </c>
      <c r="AS73" s="75" t="s">
        <v>32</v>
      </c>
      <c r="AT73" s="75" t="s">
        <v>32</v>
      </c>
      <c r="AU73" s="12"/>
      <c r="AV73" s="58"/>
      <c r="AW73" s="75" t="s">
        <v>32</v>
      </c>
      <c r="AX73" s="75" t="s">
        <v>32</v>
      </c>
      <c r="AY73" s="75" t="s">
        <v>32</v>
      </c>
      <c r="AZ73" s="75" t="s">
        <v>32</v>
      </c>
      <c r="BA73" s="75" t="s">
        <v>32</v>
      </c>
      <c r="BB73" s="12"/>
      <c r="BC73" s="12"/>
      <c r="BD73" s="75" t="s">
        <v>32</v>
      </c>
      <c r="BE73" s="75" t="s">
        <v>32</v>
      </c>
      <c r="BF73" s="75" t="s">
        <v>32</v>
      </c>
      <c r="BG73" s="75" t="s">
        <v>32</v>
      </c>
      <c r="BH73" s="75" t="s">
        <v>32</v>
      </c>
      <c r="BI73" s="74"/>
      <c r="BJ73" s="58"/>
      <c r="BK73" s="75" t="s">
        <v>32</v>
      </c>
      <c r="BL73" s="75" t="s">
        <v>32</v>
      </c>
      <c r="BM73" s="75" t="s">
        <v>32</v>
      </c>
      <c r="BN73" s="75" t="s">
        <v>32</v>
      </c>
      <c r="BO73" s="75" t="s">
        <v>32</v>
      </c>
    </row>
    <row r="74" spans="2:68" s="4" customFormat="1" ht="114.75" x14ac:dyDescent="0.25">
      <c r="B74" s="345"/>
      <c r="C74" s="346"/>
      <c r="D74" s="347"/>
      <c r="E74" s="345"/>
      <c r="F74" s="165">
        <v>42</v>
      </c>
      <c r="G74" s="166" t="s">
        <v>342</v>
      </c>
      <c r="H74" s="16" t="s">
        <v>343</v>
      </c>
      <c r="I74" s="175" t="s">
        <v>344</v>
      </c>
      <c r="J74" s="175" t="s">
        <v>345</v>
      </c>
      <c r="K74" s="17" t="s">
        <v>234</v>
      </c>
      <c r="L74" s="32" t="s">
        <v>40</v>
      </c>
      <c r="M74" s="156"/>
      <c r="N74" s="156" t="s">
        <v>32</v>
      </c>
      <c r="O74" s="156" t="s">
        <v>32</v>
      </c>
      <c r="P74" s="75"/>
      <c r="Q74" s="156"/>
      <c r="R74" s="156"/>
      <c r="S74" s="156"/>
      <c r="T74" s="64"/>
      <c r="U74" s="156" t="s">
        <v>32</v>
      </c>
      <c r="V74" s="156" t="s">
        <v>32</v>
      </c>
      <c r="W74" s="11"/>
      <c r="X74" s="12"/>
      <c r="Y74" s="12"/>
      <c r="Z74" s="12"/>
      <c r="AA74" s="156">
        <f>1/$AA$85</f>
        <v>2.2727272727272728E-2</v>
      </c>
      <c r="AB74" s="76">
        <v>62739205165</v>
      </c>
      <c r="AC74" s="76">
        <v>62987928717.25</v>
      </c>
      <c r="AD74" s="77">
        <f>(+AC74/AB74)-1*100%</f>
        <v>3.9644039416162347E-3</v>
      </c>
      <c r="AE74" s="158">
        <v>0</v>
      </c>
      <c r="AF74" s="156">
        <f>+AA74*AE74</f>
        <v>0</v>
      </c>
      <c r="AG74" s="12"/>
      <c r="AH74" s="150">
        <f>1/$AH$85</f>
        <v>2.1739130434782608E-2</v>
      </c>
      <c r="AI74" s="76">
        <v>58748</v>
      </c>
      <c r="AJ74" s="76">
        <v>62759</v>
      </c>
      <c r="AK74" s="99">
        <f>(+AJ74/AI74)-1*100%</f>
        <v>6.8274664669435658E-2</v>
      </c>
      <c r="AL74" s="78">
        <v>1</v>
      </c>
      <c r="AM74" s="19">
        <f>+AH74*AL74</f>
        <v>2.1739130434782608E-2</v>
      </c>
      <c r="AN74" s="169" t="s">
        <v>389</v>
      </c>
      <c r="AO74" s="156"/>
      <c r="AP74" s="75" t="s">
        <v>32</v>
      </c>
      <c r="AQ74" s="75" t="s">
        <v>32</v>
      </c>
      <c r="AR74" s="75" t="s">
        <v>32</v>
      </c>
      <c r="AS74" s="75" t="s">
        <v>32</v>
      </c>
      <c r="AT74" s="75" t="s">
        <v>32</v>
      </c>
      <c r="AU74" s="156"/>
      <c r="AV74" s="64"/>
      <c r="AW74" s="75" t="s">
        <v>32</v>
      </c>
      <c r="AX74" s="75" t="s">
        <v>32</v>
      </c>
      <c r="AY74" s="75" t="s">
        <v>32</v>
      </c>
      <c r="AZ74" s="75" t="s">
        <v>32</v>
      </c>
      <c r="BA74" s="75" t="s">
        <v>32</v>
      </c>
      <c r="BB74" s="12"/>
      <c r="BC74" s="156"/>
      <c r="BD74" s="119">
        <v>66229990526</v>
      </c>
      <c r="BE74" s="119">
        <v>62987928717.25</v>
      </c>
      <c r="BF74" s="118">
        <f>+BD74/BE74</f>
        <v>1.0514711608204084</v>
      </c>
      <c r="BG74" s="158">
        <v>1</v>
      </c>
      <c r="BH74" s="156"/>
      <c r="BI74" s="169" t="s">
        <v>421</v>
      </c>
      <c r="BJ74" s="148">
        <f t="shared" ref="BJ74:BJ83" si="32">1/$BJ$88</f>
        <v>0.02</v>
      </c>
      <c r="BK74" s="119">
        <v>66229990526</v>
      </c>
      <c r="BL74" s="119">
        <v>62987928717.25</v>
      </c>
      <c r="BM74" s="118">
        <f t="shared" ref="BM74:BM83" si="33">+BK74/BL74</f>
        <v>1.0514711608204084</v>
      </c>
      <c r="BN74" s="13">
        <v>1</v>
      </c>
      <c r="BO74" s="26">
        <f>+BJ74*BN74</f>
        <v>0.02</v>
      </c>
      <c r="BP74" s="165" t="s">
        <v>492</v>
      </c>
    </row>
    <row r="75" spans="2:68" s="4" customFormat="1" ht="145.5" customHeight="1" thickBot="1" x14ac:dyDescent="0.3">
      <c r="B75" s="345"/>
      <c r="C75" s="346"/>
      <c r="D75" s="347"/>
      <c r="E75" s="345"/>
      <c r="F75" s="165">
        <v>43</v>
      </c>
      <c r="G75" s="170" t="s">
        <v>346</v>
      </c>
      <c r="H75" s="40"/>
      <c r="I75" s="175" t="s">
        <v>347</v>
      </c>
      <c r="J75" s="175" t="s">
        <v>348</v>
      </c>
      <c r="K75" s="17" t="s">
        <v>312</v>
      </c>
      <c r="L75" s="32" t="s">
        <v>349</v>
      </c>
      <c r="M75" s="12"/>
      <c r="N75" s="12"/>
      <c r="O75" s="12"/>
      <c r="P75" s="12"/>
      <c r="Q75" s="12"/>
      <c r="R75" s="12"/>
      <c r="S75" s="12"/>
      <c r="T75" s="12"/>
      <c r="U75" s="12"/>
      <c r="V75" s="12"/>
      <c r="W75" s="12"/>
      <c r="X75" s="12"/>
      <c r="Y75" s="12"/>
      <c r="Z75" s="12"/>
      <c r="AA75" s="12"/>
      <c r="AB75" s="12"/>
      <c r="AC75" s="12"/>
      <c r="AD75" s="12"/>
      <c r="AE75" s="12"/>
      <c r="AF75" s="12"/>
      <c r="AG75" s="12"/>
      <c r="AH75" s="12"/>
      <c r="AI75" s="75" t="s">
        <v>32</v>
      </c>
      <c r="AJ75" s="75" t="s">
        <v>32</v>
      </c>
      <c r="AK75" s="75" t="s">
        <v>32</v>
      </c>
      <c r="AL75" s="75" t="s">
        <v>32</v>
      </c>
      <c r="AM75" s="12"/>
      <c r="AN75" s="12"/>
      <c r="AO75" s="111"/>
      <c r="AP75" s="111"/>
      <c r="AQ75" s="111"/>
      <c r="AR75" s="111"/>
      <c r="AS75" s="111"/>
      <c r="AT75" s="111"/>
      <c r="AU75" s="111"/>
      <c r="AV75" s="111"/>
      <c r="AW75" s="111"/>
      <c r="AX75" s="111"/>
      <c r="AY75" s="111"/>
      <c r="AZ75" s="111"/>
      <c r="BA75" s="111"/>
      <c r="BB75" s="111"/>
      <c r="BC75" s="111"/>
      <c r="BD75" s="111"/>
      <c r="BE75" s="111"/>
      <c r="BF75" s="111"/>
      <c r="BG75" s="111"/>
      <c r="BH75" s="111"/>
      <c r="BI75" s="111"/>
      <c r="BJ75" s="148">
        <f t="shared" si="32"/>
        <v>0.02</v>
      </c>
      <c r="BK75" s="185">
        <v>11133.45</v>
      </c>
      <c r="BL75" s="185">
        <v>9886.91</v>
      </c>
      <c r="BM75" s="104">
        <f t="shared" si="33"/>
        <v>1.1260798368752221</v>
      </c>
      <c r="BN75" s="179">
        <v>0.72</v>
      </c>
      <c r="BO75" s="157">
        <f>+BJ75*BN75</f>
        <v>1.44E-2</v>
      </c>
      <c r="BP75" s="165" t="s">
        <v>492</v>
      </c>
    </row>
    <row r="76" spans="2:68" s="4" customFormat="1" ht="180" x14ac:dyDescent="0.25">
      <c r="B76" s="345"/>
      <c r="C76" s="346"/>
      <c r="D76" s="347"/>
      <c r="E76" s="345"/>
      <c r="F76" s="165">
        <v>44</v>
      </c>
      <c r="G76" s="166" t="s">
        <v>350</v>
      </c>
      <c r="H76" s="16" t="s">
        <v>351</v>
      </c>
      <c r="I76" s="175" t="s">
        <v>352</v>
      </c>
      <c r="J76" s="175" t="s">
        <v>353</v>
      </c>
      <c r="K76" s="10" t="s">
        <v>234</v>
      </c>
      <c r="L76" s="32" t="s">
        <v>40</v>
      </c>
      <c r="M76" s="156">
        <f>1/$M$85</f>
        <v>4.1666666666666664E-2</v>
      </c>
      <c r="N76" s="156">
        <v>7</v>
      </c>
      <c r="O76" s="156">
        <v>7</v>
      </c>
      <c r="P76" s="13">
        <f>+N76/O76</f>
        <v>1</v>
      </c>
      <c r="Q76" s="158">
        <f>+P76</f>
        <v>1</v>
      </c>
      <c r="R76" s="159">
        <f>+M76*Q76</f>
        <v>4.1666666666666664E-2</v>
      </c>
      <c r="S76" s="169" t="s">
        <v>354</v>
      </c>
      <c r="T76" s="58">
        <v>4.3478260869565216E-2</v>
      </c>
      <c r="U76" s="156">
        <v>7</v>
      </c>
      <c r="V76" s="156">
        <v>7</v>
      </c>
      <c r="W76" s="13">
        <f>+U76/V76</f>
        <v>1</v>
      </c>
      <c r="X76" s="158">
        <f>+W76</f>
        <v>1</v>
      </c>
      <c r="Y76" s="19">
        <f>+T76*X76</f>
        <v>4.3478260869565216E-2</v>
      </c>
      <c r="Z76" s="169" t="s">
        <v>354</v>
      </c>
      <c r="AA76" s="156">
        <f>1/$AA$85</f>
        <v>2.2727272727272728E-2</v>
      </c>
      <c r="AB76" s="156">
        <v>7</v>
      </c>
      <c r="AC76" s="156">
        <v>7</v>
      </c>
      <c r="AD76" s="13">
        <f>+AB76/AC76</f>
        <v>1</v>
      </c>
      <c r="AE76" s="158">
        <f>+AD76</f>
        <v>1</v>
      </c>
      <c r="AF76" s="14">
        <f>+AA76*AE76</f>
        <v>2.2727272727272728E-2</v>
      </c>
      <c r="AG76" s="169" t="s">
        <v>354</v>
      </c>
      <c r="AH76" s="150">
        <f>1/$AH$85</f>
        <v>2.1739130434782608E-2</v>
      </c>
      <c r="AI76" s="156">
        <v>7</v>
      </c>
      <c r="AJ76" s="156">
        <v>7</v>
      </c>
      <c r="AK76" s="13">
        <f>+AI76/AJ76</f>
        <v>1</v>
      </c>
      <c r="AL76" s="158">
        <f>+AK76</f>
        <v>1</v>
      </c>
      <c r="AM76" s="14">
        <f>+AH76*AL76</f>
        <v>2.1739130434782608E-2</v>
      </c>
      <c r="AN76" s="169" t="s">
        <v>354</v>
      </c>
      <c r="AO76" s="24"/>
      <c r="AP76" s="24">
        <v>0</v>
      </c>
      <c r="AQ76" s="24">
        <v>0</v>
      </c>
      <c r="AR76" s="18">
        <v>1</v>
      </c>
      <c r="AS76" s="18">
        <f>+AR76</f>
        <v>1</v>
      </c>
      <c r="AT76" s="129"/>
      <c r="AU76" s="69" t="s">
        <v>354</v>
      </c>
      <c r="AV76" s="131"/>
      <c r="AW76" s="126">
        <v>40</v>
      </c>
      <c r="AX76" s="126">
        <v>100</v>
      </c>
      <c r="AY76" s="127">
        <f>+AW76/AX76</f>
        <v>0.4</v>
      </c>
      <c r="AZ76" s="127">
        <v>1</v>
      </c>
      <c r="BA76" s="125"/>
      <c r="BB76" s="124" t="s">
        <v>427</v>
      </c>
      <c r="BC76" s="24"/>
      <c r="BD76" s="24">
        <v>40</v>
      </c>
      <c r="BE76" s="24">
        <v>100</v>
      </c>
      <c r="BF76" s="18">
        <f>+BD76/BE76</f>
        <v>0.4</v>
      </c>
      <c r="BG76" s="18">
        <v>1</v>
      </c>
      <c r="BH76" s="116"/>
      <c r="BI76" s="124" t="s">
        <v>428</v>
      </c>
      <c r="BJ76" s="148">
        <f t="shared" si="32"/>
        <v>0.02</v>
      </c>
      <c r="BK76" s="24">
        <v>40</v>
      </c>
      <c r="BL76" s="24">
        <v>100</v>
      </c>
      <c r="BM76" s="18">
        <f t="shared" si="33"/>
        <v>0.4</v>
      </c>
      <c r="BN76" s="13">
        <v>1</v>
      </c>
      <c r="BO76" s="18">
        <f>+BJ76*BN76</f>
        <v>0.02</v>
      </c>
      <c r="BP76" s="165" t="s">
        <v>492</v>
      </c>
    </row>
    <row r="77" spans="2:68" s="4" customFormat="1" ht="150.75" customHeight="1" thickBot="1" x14ac:dyDescent="0.3">
      <c r="B77" s="345"/>
      <c r="C77" s="346"/>
      <c r="D77" s="347"/>
      <c r="E77" s="345"/>
      <c r="F77" s="165">
        <v>45</v>
      </c>
      <c r="G77" s="178" t="s">
        <v>393</v>
      </c>
      <c r="H77" s="108"/>
      <c r="I77" s="62" t="s">
        <v>394</v>
      </c>
      <c r="J77" s="62" t="s">
        <v>395</v>
      </c>
      <c r="K77" s="63" t="s">
        <v>396</v>
      </c>
      <c r="L77" s="109" t="s">
        <v>397</v>
      </c>
      <c r="M77" s="156"/>
      <c r="N77" s="156"/>
      <c r="O77" s="156"/>
      <c r="P77" s="13"/>
      <c r="Q77" s="158"/>
      <c r="R77" s="159"/>
      <c r="S77" s="169"/>
      <c r="T77" s="58"/>
      <c r="U77" s="156"/>
      <c r="V77" s="156"/>
      <c r="W77" s="13"/>
      <c r="X77" s="158"/>
      <c r="Y77" s="19"/>
      <c r="Z77" s="169"/>
      <c r="AA77" s="156"/>
      <c r="AB77" s="156"/>
      <c r="AC77" s="156"/>
      <c r="AD77" s="13"/>
      <c r="AE77" s="158"/>
      <c r="AF77" s="14"/>
      <c r="AG77" s="169"/>
      <c r="AH77" s="150"/>
      <c r="AI77" s="75" t="s">
        <v>32</v>
      </c>
      <c r="AJ77" s="75" t="s">
        <v>32</v>
      </c>
      <c r="AK77" s="75" t="s">
        <v>32</v>
      </c>
      <c r="AL77" s="75" t="s">
        <v>32</v>
      </c>
      <c r="AM77" s="14"/>
      <c r="AN77" s="169"/>
      <c r="AO77" s="156"/>
      <c r="AP77" s="75" t="s">
        <v>32</v>
      </c>
      <c r="AQ77" s="75" t="s">
        <v>32</v>
      </c>
      <c r="AR77" s="75" t="s">
        <v>32</v>
      </c>
      <c r="AS77" s="75" t="s">
        <v>32</v>
      </c>
      <c r="AT77" s="75" t="s">
        <v>32</v>
      </c>
      <c r="AU77" s="169"/>
      <c r="AV77" s="58"/>
      <c r="AW77" s="75" t="s">
        <v>32</v>
      </c>
      <c r="AX77" s="75" t="s">
        <v>32</v>
      </c>
      <c r="AY77" s="130" t="s">
        <v>32</v>
      </c>
      <c r="AZ77" s="75" t="s">
        <v>32</v>
      </c>
      <c r="BA77" s="75" t="s">
        <v>32</v>
      </c>
      <c r="BB77" s="169"/>
      <c r="BC77" s="156"/>
      <c r="BD77" s="119">
        <v>20670822230</v>
      </c>
      <c r="BE77" s="119">
        <v>27720960798</v>
      </c>
      <c r="BF77" s="18">
        <f>+BD77/BE77</f>
        <v>0.74567481194560004</v>
      </c>
      <c r="BG77" s="158">
        <f>+BF77</f>
        <v>0.74567481194560004</v>
      </c>
      <c r="BH77" s="14"/>
      <c r="BI77" s="169"/>
      <c r="BJ77" s="148">
        <f t="shared" si="32"/>
        <v>0.02</v>
      </c>
      <c r="BK77" s="119">
        <v>20670822230</v>
      </c>
      <c r="BL77" s="119">
        <v>27720960798</v>
      </c>
      <c r="BM77" s="18">
        <f t="shared" si="33"/>
        <v>0.74567481194560004</v>
      </c>
      <c r="BN77" s="13">
        <v>1</v>
      </c>
      <c r="BO77" s="18">
        <f>+BJ77*BN77</f>
        <v>0.02</v>
      </c>
      <c r="BP77" s="165" t="s">
        <v>492</v>
      </c>
    </row>
    <row r="78" spans="2:68" s="4" customFormat="1" ht="113.25" customHeight="1" thickBot="1" x14ac:dyDescent="0.3">
      <c r="B78" s="345" t="s">
        <v>355</v>
      </c>
      <c r="C78" s="391" t="s">
        <v>356</v>
      </c>
      <c r="D78" s="164">
        <v>9</v>
      </c>
      <c r="E78" s="163" t="s">
        <v>357</v>
      </c>
      <c r="F78" s="165">
        <v>46</v>
      </c>
      <c r="G78" s="166" t="s">
        <v>358</v>
      </c>
      <c r="H78" s="16" t="s">
        <v>359</v>
      </c>
      <c r="I78" s="7" t="s">
        <v>360</v>
      </c>
      <c r="J78" s="7" t="s">
        <v>361</v>
      </c>
      <c r="K78" s="10" t="s">
        <v>234</v>
      </c>
      <c r="L78" s="10" t="s">
        <v>40</v>
      </c>
      <c r="M78" s="156"/>
      <c r="N78" s="156" t="s">
        <v>32</v>
      </c>
      <c r="O78" s="156" t="s">
        <v>32</v>
      </c>
      <c r="P78" s="11"/>
      <c r="Q78" s="12"/>
      <c r="R78" s="12"/>
      <c r="S78" s="12"/>
      <c r="T78" s="12"/>
      <c r="U78" s="156" t="s">
        <v>32</v>
      </c>
      <c r="V78" s="156" t="s">
        <v>32</v>
      </c>
      <c r="W78" s="11"/>
      <c r="X78" s="12"/>
      <c r="Y78" s="12"/>
      <c r="Z78" s="12"/>
      <c r="AA78" s="156"/>
      <c r="AB78" s="156" t="s">
        <v>32</v>
      </c>
      <c r="AC78" s="156" t="s">
        <v>32</v>
      </c>
      <c r="AD78" s="11"/>
      <c r="AE78" s="12"/>
      <c r="AF78" s="12"/>
      <c r="AG78" s="12"/>
      <c r="AH78" s="150">
        <f>1/$AH$85</f>
        <v>2.1739130434782608E-2</v>
      </c>
      <c r="AI78" s="12"/>
      <c r="AJ78" s="12"/>
      <c r="AK78" s="30">
        <v>0.99399999999999999</v>
      </c>
      <c r="AL78" s="158">
        <v>1</v>
      </c>
      <c r="AM78" s="14">
        <f>+AH78*AL78</f>
        <v>2.1739130434782608E-2</v>
      </c>
      <c r="AN78" s="169" t="s">
        <v>362</v>
      </c>
      <c r="AO78" s="156"/>
      <c r="AP78" s="156">
        <v>27</v>
      </c>
      <c r="AQ78" s="156">
        <v>28</v>
      </c>
      <c r="AR78" s="157">
        <f>+AP78/AQ78</f>
        <v>0.9642857142857143</v>
      </c>
      <c r="AS78" s="158">
        <f>+AR78</f>
        <v>0.9642857142857143</v>
      </c>
      <c r="AT78" s="12"/>
      <c r="AU78" s="12"/>
      <c r="AV78" s="12"/>
      <c r="AW78" s="75" t="s">
        <v>32</v>
      </c>
      <c r="AX78" s="75" t="s">
        <v>32</v>
      </c>
      <c r="AY78" s="75" t="s">
        <v>32</v>
      </c>
      <c r="AZ78" s="75" t="s">
        <v>32</v>
      </c>
      <c r="BA78" s="75" t="s">
        <v>32</v>
      </c>
      <c r="BB78" s="12"/>
      <c r="BC78" s="156"/>
      <c r="BD78" s="75" t="s">
        <v>32</v>
      </c>
      <c r="BE78" s="75" t="s">
        <v>32</v>
      </c>
      <c r="BF78" s="75" t="s">
        <v>32</v>
      </c>
      <c r="BG78" s="75" t="s">
        <v>32</v>
      </c>
      <c r="BH78" s="12"/>
      <c r="BI78" s="12"/>
      <c r="BJ78" s="148">
        <f t="shared" si="32"/>
        <v>0.02</v>
      </c>
      <c r="BK78" s="156">
        <v>27</v>
      </c>
      <c r="BL78" s="156">
        <v>28</v>
      </c>
      <c r="BM78" s="116">
        <f t="shared" si="33"/>
        <v>0.9642857142857143</v>
      </c>
      <c r="BN78" s="13">
        <v>1</v>
      </c>
      <c r="BO78" s="18">
        <f t="shared" ref="BO78:BO83" si="34">+BJ78*BN78</f>
        <v>0.02</v>
      </c>
      <c r="BP78" s="165" t="s">
        <v>492</v>
      </c>
    </row>
    <row r="79" spans="2:68" s="4" customFormat="1" ht="83.25" customHeight="1" x14ac:dyDescent="0.25">
      <c r="B79" s="345"/>
      <c r="C79" s="391"/>
      <c r="D79" s="347">
        <v>10</v>
      </c>
      <c r="E79" s="345" t="s">
        <v>363</v>
      </c>
      <c r="F79" s="165">
        <v>47</v>
      </c>
      <c r="G79" s="166" t="s">
        <v>364</v>
      </c>
      <c r="H79" s="16" t="s">
        <v>365</v>
      </c>
      <c r="I79" s="175" t="s">
        <v>366</v>
      </c>
      <c r="J79" s="175" t="s">
        <v>367</v>
      </c>
      <c r="K79" s="10" t="s">
        <v>234</v>
      </c>
      <c r="L79" s="32" t="s">
        <v>40</v>
      </c>
      <c r="M79" s="156"/>
      <c r="N79" s="156" t="s">
        <v>32</v>
      </c>
      <c r="O79" s="156" t="s">
        <v>32</v>
      </c>
      <c r="P79" s="11"/>
      <c r="Q79" s="12"/>
      <c r="R79" s="12"/>
      <c r="S79" s="12"/>
      <c r="T79" s="12"/>
      <c r="U79" s="156" t="s">
        <v>32</v>
      </c>
      <c r="V79" s="156" t="s">
        <v>32</v>
      </c>
      <c r="W79" s="11"/>
      <c r="X79" s="12"/>
      <c r="Y79" s="12"/>
      <c r="Z79" s="12"/>
      <c r="AA79" s="156">
        <f>1/$AA$85</f>
        <v>2.2727272727272728E-2</v>
      </c>
      <c r="AB79" s="156">
        <v>1</v>
      </c>
      <c r="AC79" s="156">
        <v>1</v>
      </c>
      <c r="AD79" s="25">
        <f>+AB79/AC79</f>
        <v>1</v>
      </c>
      <c r="AE79" s="158">
        <f>+AD79</f>
        <v>1</v>
      </c>
      <c r="AF79" s="19">
        <f>+AA79*AE79</f>
        <v>2.2727272727272728E-2</v>
      </c>
      <c r="AG79" s="12"/>
      <c r="AH79" s="150">
        <f>1/$AH$85</f>
        <v>2.1739130434782608E-2</v>
      </c>
      <c r="AI79" s="156">
        <v>1</v>
      </c>
      <c r="AJ79" s="156">
        <v>1</v>
      </c>
      <c r="AK79" s="25">
        <f>+AI79/AJ79</f>
        <v>1</v>
      </c>
      <c r="AL79" s="158">
        <f>+AK79</f>
        <v>1</v>
      </c>
      <c r="AM79" s="19">
        <f>+AH79*AL79</f>
        <v>2.1739130434782608E-2</v>
      </c>
      <c r="AN79" s="169" t="s">
        <v>368</v>
      </c>
      <c r="AO79" s="110"/>
      <c r="AP79" s="110"/>
      <c r="AQ79" s="110"/>
      <c r="AR79" s="111"/>
      <c r="AS79" s="111"/>
      <c r="AT79" s="111"/>
      <c r="AU79" s="111"/>
      <c r="AV79" s="111"/>
      <c r="AW79" s="110"/>
      <c r="AX79" s="110"/>
      <c r="AY79" s="111"/>
      <c r="AZ79" s="111"/>
      <c r="BA79" s="111"/>
      <c r="BB79" s="111"/>
      <c r="BC79" s="110"/>
      <c r="BD79" s="110"/>
      <c r="BE79" s="110"/>
      <c r="BF79" s="114"/>
      <c r="BG79" s="112"/>
      <c r="BH79" s="115"/>
      <c r="BI79" s="111"/>
      <c r="BJ79" s="148">
        <f t="shared" si="32"/>
        <v>0.02</v>
      </c>
      <c r="BK79" s="24">
        <v>4</v>
      </c>
      <c r="BL79" s="24">
        <v>7</v>
      </c>
      <c r="BM79" s="157">
        <f t="shared" si="33"/>
        <v>0.5714285714285714</v>
      </c>
      <c r="BN79" s="179">
        <v>0.71</v>
      </c>
      <c r="BO79" s="18">
        <f t="shared" si="34"/>
        <v>1.4199999999999999E-2</v>
      </c>
      <c r="BP79" s="165" t="s">
        <v>492</v>
      </c>
    </row>
    <row r="80" spans="2:68" s="4" customFormat="1" ht="120.75" customHeight="1" x14ac:dyDescent="0.25">
      <c r="B80" s="345"/>
      <c r="C80" s="391"/>
      <c r="D80" s="347"/>
      <c r="E80" s="345"/>
      <c r="F80" s="165">
        <v>48</v>
      </c>
      <c r="G80" s="170" t="s">
        <v>398</v>
      </c>
      <c r="H80" s="16" t="s">
        <v>490</v>
      </c>
      <c r="I80" s="175" t="s">
        <v>399</v>
      </c>
      <c r="J80" s="175" t="s">
        <v>400</v>
      </c>
      <c r="K80" s="17" t="s">
        <v>172</v>
      </c>
      <c r="L80" s="32" t="s">
        <v>349</v>
      </c>
      <c r="M80" s="156"/>
      <c r="N80" s="156"/>
      <c r="O80" s="156"/>
      <c r="P80" s="11"/>
      <c r="Q80" s="12"/>
      <c r="R80" s="12"/>
      <c r="S80" s="12"/>
      <c r="T80" s="12"/>
      <c r="U80" s="156"/>
      <c r="V80" s="156"/>
      <c r="W80" s="11"/>
      <c r="X80" s="12"/>
      <c r="Y80" s="12"/>
      <c r="Z80" s="12"/>
      <c r="AA80" s="156"/>
      <c r="AB80" s="156"/>
      <c r="AC80" s="156"/>
      <c r="AD80" s="25"/>
      <c r="AE80" s="158"/>
      <c r="AF80" s="19"/>
      <c r="AG80" s="12"/>
      <c r="AH80" s="150"/>
      <c r="AI80" s="75" t="s">
        <v>32</v>
      </c>
      <c r="AJ80" s="75" t="s">
        <v>32</v>
      </c>
      <c r="AK80" s="75" t="s">
        <v>32</v>
      </c>
      <c r="AL80" s="75" t="s">
        <v>32</v>
      </c>
      <c r="AM80" s="19"/>
      <c r="AN80" s="69"/>
      <c r="AO80" s="24"/>
      <c r="AP80" s="75" t="s">
        <v>32</v>
      </c>
      <c r="AQ80" s="75" t="s">
        <v>32</v>
      </c>
      <c r="AR80" s="75" t="s">
        <v>32</v>
      </c>
      <c r="AS80" s="75" t="s">
        <v>32</v>
      </c>
      <c r="AT80" s="75" t="s">
        <v>32</v>
      </c>
      <c r="AU80" s="71"/>
      <c r="AV80" s="71"/>
      <c r="AW80" s="75" t="s">
        <v>32</v>
      </c>
      <c r="AX80" s="75" t="s">
        <v>32</v>
      </c>
      <c r="AY80" s="75" t="s">
        <v>32</v>
      </c>
      <c r="AZ80" s="75" t="s">
        <v>32</v>
      </c>
      <c r="BA80" s="75" t="s">
        <v>32</v>
      </c>
      <c r="BB80" s="71"/>
      <c r="BC80" s="110"/>
      <c r="BD80" s="110">
        <v>13</v>
      </c>
      <c r="BE80" s="110">
        <v>13</v>
      </c>
      <c r="BF80" s="114">
        <f>+BD80/BE80</f>
        <v>1</v>
      </c>
      <c r="BG80" s="112">
        <f>+BF80</f>
        <v>1</v>
      </c>
      <c r="BH80" s="115"/>
      <c r="BI80" s="111"/>
      <c r="BJ80" s="148">
        <f t="shared" si="32"/>
        <v>0.02</v>
      </c>
      <c r="BK80" s="24">
        <v>13</v>
      </c>
      <c r="BL80" s="24">
        <v>13</v>
      </c>
      <c r="BM80" s="157">
        <f t="shared" si="33"/>
        <v>1</v>
      </c>
      <c r="BN80" s="13">
        <v>1</v>
      </c>
      <c r="BO80" s="18">
        <f t="shared" si="34"/>
        <v>0.02</v>
      </c>
      <c r="BP80" s="165" t="s">
        <v>492</v>
      </c>
    </row>
    <row r="81" spans="2:73" s="4" customFormat="1" ht="265.5" customHeight="1" x14ac:dyDescent="0.25">
      <c r="B81" s="345"/>
      <c r="C81" s="391"/>
      <c r="D81" s="347"/>
      <c r="E81" s="345"/>
      <c r="F81" s="165">
        <v>49</v>
      </c>
      <c r="G81" s="166" t="s">
        <v>369</v>
      </c>
      <c r="H81" s="16" t="s">
        <v>370</v>
      </c>
      <c r="I81" s="175" t="s">
        <v>371</v>
      </c>
      <c r="J81" s="175" t="s">
        <v>372</v>
      </c>
      <c r="K81" s="17" t="s">
        <v>373</v>
      </c>
      <c r="L81" s="47" t="s">
        <v>374</v>
      </c>
      <c r="M81" s="24">
        <f>1/$M$85</f>
        <v>4.1666666666666664E-2</v>
      </c>
      <c r="N81" s="156" t="s">
        <v>32</v>
      </c>
      <c r="O81" s="156" t="s">
        <v>32</v>
      </c>
      <c r="P81" s="11"/>
      <c r="Q81" s="12"/>
      <c r="R81" s="12"/>
      <c r="S81" s="12"/>
      <c r="T81" s="12"/>
      <c r="U81" s="156" t="s">
        <v>32</v>
      </c>
      <c r="V81" s="156" t="s">
        <v>32</v>
      </c>
      <c r="W81" s="11"/>
      <c r="X81" s="12"/>
      <c r="Y81" s="12"/>
      <c r="Z81" s="12"/>
      <c r="AA81" s="156">
        <f>1/$AA$85</f>
        <v>2.2727272727272728E-2</v>
      </c>
      <c r="AB81" s="156">
        <v>8622</v>
      </c>
      <c r="AC81" s="156">
        <v>8907</v>
      </c>
      <c r="AD81" s="30">
        <f>+AB81/AC81</f>
        <v>0.96800269450993603</v>
      </c>
      <c r="AE81" s="14">
        <f>+AD81</f>
        <v>0.96800269450993603</v>
      </c>
      <c r="AF81" s="14">
        <f>+AA81*AE81</f>
        <v>2.2000061238862185E-2</v>
      </c>
      <c r="AG81" s="169" t="s">
        <v>375</v>
      </c>
      <c r="AH81" s="150">
        <f>1/$AH$85</f>
        <v>2.1739130434782608E-2</v>
      </c>
      <c r="AI81" s="156">
        <v>8622</v>
      </c>
      <c r="AJ81" s="156">
        <v>8907</v>
      </c>
      <c r="AK81" s="30">
        <f>+AI81/AJ81</f>
        <v>0.96800269450993603</v>
      </c>
      <c r="AL81" s="158">
        <v>1</v>
      </c>
      <c r="AM81" s="14">
        <f>+AH81*AL81</f>
        <v>2.1739130434782608E-2</v>
      </c>
      <c r="AN81" s="169" t="s">
        <v>375</v>
      </c>
      <c r="AO81" s="24"/>
      <c r="AP81" s="75" t="s">
        <v>32</v>
      </c>
      <c r="AQ81" s="75" t="s">
        <v>32</v>
      </c>
      <c r="AR81" s="75" t="s">
        <v>32</v>
      </c>
      <c r="AS81" s="75" t="s">
        <v>32</v>
      </c>
      <c r="AT81" s="75" t="s">
        <v>32</v>
      </c>
      <c r="AU81" s="12"/>
      <c r="AV81" s="12"/>
      <c r="AW81" s="75" t="s">
        <v>32</v>
      </c>
      <c r="AX81" s="75" t="s">
        <v>32</v>
      </c>
      <c r="AY81" s="75" t="s">
        <v>32</v>
      </c>
      <c r="AZ81" s="75" t="s">
        <v>32</v>
      </c>
      <c r="BA81" s="75" t="s">
        <v>32</v>
      </c>
      <c r="BB81" s="12"/>
      <c r="BC81" s="156"/>
      <c r="BD81" s="156">
        <v>8622</v>
      </c>
      <c r="BE81" s="156">
        <v>8907</v>
      </c>
      <c r="BF81" s="157">
        <f>+BD81/BE81</f>
        <v>0.96800269450993603</v>
      </c>
      <c r="BG81" s="158">
        <v>1</v>
      </c>
      <c r="BH81" s="14"/>
      <c r="BI81" s="169" t="s">
        <v>422</v>
      </c>
      <c r="BJ81" s="148">
        <f t="shared" si="32"/>
        <v>0.02</v>
      </c>
      <c r="BK81" s="156">
        <v>8622</v>
      </c>
      <c r="BL81" s="156">
        <v>8907</v>
      </c>
      <c r="BM81" s="157">
        <f t="shared" si="33"/>
        <v>0.96800269450993603</v>
      </c>
      <c r="BN81" s="13">
        <v>1</v>
      </c>
      <c r="BO81" s="18">
        <f t="shared" si="34"/>
        <v>0.02</v>
      </c>
      <c r="BP81" s="165" t="s">
        <v>492</v>
      </c>
    </row>
    <row r="82" spans="2:73" s="4" customFormat="1" ht="265.5" customHeight="1" x14ac:dyDescent="0.25">
      <c r="B82" s="345"/>
      <c r="C82" s="391"/>
      <c r="D82" s="347"/>
      <c r="E82" s="345"/>
      <c r="F82" s="165">
        <v>50</v>
      </c>
      <c r="G82" s="170" t="s">
        <v>376</v>
      </c>
      <c r="H82" s="42" t="s">
        <v>423</v>
      </c>
      <c r="I82" s="175" t="s">
        <v>377</v>
      </c>
      <c r="J82" s="175" t="s">
        <v>378</v>
      </c>
      <c r="K82" s="17" t="s">
        <v>373</v>
      </c>
      <c r="L82" s="47" t="s">
        <v>349</v>
      </c>
      <c r="M82" s="148"/>
      <c r="N82" s="156"/>
      <c r="O82" s="156"/>
      <c r="P82" s="11"/>
      <c r="Q82" s="12"/>
      <c r="R82" s="12"/>
      <c r="S82" s="12"/>
      <c r="T82" s="80"/>
      <c r="U82" s="156"/>
      <c r="V82" s="156"/>
      <c r="W82" s="11"/>
      <c r="X82" s="12"/>
      <c r="Y82" s="12"/>
      <c r="Z82" s="12"/>
      <c r="AA82" s="154"/>
      <c r="AB82" s="156"/>
      <c r="AC82" s="156"/>
      <c r="AD82" s="30"/>
      <c r="AE82" s="14"/>
      <c r="AF82" s="14"/>
      <c r="AG82" s="169"/>
      <c r="AH82" s="156"/>
      <c r="AI82" s="75" t="s">
        <v>32</v>
      </c>
      <c r="AJ82" s="75" t="s">
        <v>32</v>
      </c>
      <c r="AK82" s="75" t="s">
        <v>32</v>
      </c>
      <c r="AL82" s="75" t="s">
        <v>32</v>
      </c>
      <c r="AM82" s="14"/>
      <c r="AN82" s="169"/>
      <c r="AO82" s="148"/>
      <c r="AP82" s="75" t="s">
        <v>32</v>
      </c>
      <c r="AQ82" s="75" t="s">
        <v>32</v>
      </c>
      <c r="AR82" s="75" t="s">
        <v>32</v>
      </c>
      <c r="AS82" s="75" t="s">
        <v>32</v>
      </c>
      <c r="AT82" s="75" t="s">
        <v>32</v>
      </c>
      <c r="AU82" s="12"/>
      <c r="AV82" s="12"/>
      <c r="AW82" s="75" t="s">
        <v>32</v>
      </c>
      <c r="AX82" s="75" t="s">
        <v>32</v>
      </c>
      <c r="AY82" s="75" t="s">
        <v>32</v>
      </c>
      <c r="AZ82" s="75" t="s">
        <v>32</v>
      </c>
      <c r="BA82" s="75" t="s">
        <v>32</v>
      </c>
      <c r="BB82" s="12"/>
      <c r="BC82" s="154"/>
      <c r="BD82" s="156">
        <v>19</v>
      </c>
      <c r="BE82" s="156">
        <v>19</v>
      </c>
      <c r="BF82" s="157">
        <f>+BD82/BE82</f>
        <v>1</v>
      </c>
      <c r="BG82" s="158">
        <f>+BF82</f>
        <v>1</v>
      </c>
      <c r="BH82" s="12"/>
      <c r="BI82" s="169" t="s">
        <v>424</v>
      </c>
      <c r="BJ82" s="148">
        <f t="shared" si="32"/>
        <v>0.02</v>
      </c>
      <c r="BK82" s="156">
        <v>19</v>
      </c>
      <c r="BL82" s="156">
        <v>19</v>
      </c>
      <c r="BM82" s="157">
        <f t="shared" si="33"/>
        <v>1</v>
      </c>
      <c r="BN82" s="13">
        <f>+BM82</f>
        <v>1</v>
      </c>
      <c r="BO82" s="18">
        <f t="shared" si="34"/>
        <v>0.02</v>
      </c>
      <c r="BP82" s="165" t="s">
        <v>492</v>
      </c>
    </row>
    <row r="83" spans="2:73" s="4" customFormat="1" ht="180.75" thickBot="1" x14ac:dyDescent="0.3">
      <c r="B83" s="345"/>
      <c r="C83" s="391"/>
      <c r="D83" s="347"/>
      <c r="E83" s="345"/>
      <c r="F83" s="165">
        <v>51</v>
      </c>
      <c r="G83" s="166" t="s">
        <v>379</v>
      </c>
      <c r="H83" s="16" t="s">
        <v>380</v>
      </c>
      <c r="I83" s="62" t="s">
        <v>381</v>
      </c>
      <c r="J83" s="62" t="s">
        <v>382</v>
      </c>
      <c r="K83" s="17" t="s">
        <v>373</v>
      </c>
      <c r="L83" s="79" t="s">
        <v>125</v>
      </c>
      <c r="M83" s="154"/>
      <c r="N83" s="156" t="s">
        <v>32</v>
      </c>
      <c r="O83" s="156" t="s">
        <v>32</v>
      </c>
      <c r="P83" s="11"/>
      <c r="Q83" s="12"/>
      <c r="R83" s="12"/>
      <c r="S83" s="12"/>
      <c r="T83" s="80"/>
      <c r="U83" s="156" t="s">
        <v>32</v>
      </c>
      <c r="V83" s="156" t="s">
        <v>32</v>
      </c>
      <c r="W83" s="11"/>
      <c r="X83" s="12"/>
      <c r="Y83" s="12"/>
      <c r="Z83" s="12"/>
      <c r="AA83" s="154">
        <f>1/$AA$85</f>
        <v>2.2727272727272728E-2</v>
      </c>
      <c r="AB83" s="156">
        <v>236</v>
      </c>
      <c r="AC83" s="156">
        <v>246</v>
      </c>
      <c r="AD83" s="13">
        <v>1</v>
      </c>
      <c r="AE83" s="158">
        <f>+AD83</f>
        <v>1</v>
      </c>
      <c r="AF83" s="14">
        <f>+AA83*AE83</f>
        <v>2.2727272727272728E-2</v>
      </c>
      <c r="AG83" s="169" t="s">
        <v>383</v>
      </c>
      <c r="AH83" s="149">
        <f>1/$AH$85</f>
        <v>2.1739130434782608E-2</v>
      </c>
      <c r="AI83" s="156">
        <v>236</v>
      </c>
      <c r="AJ83" s="156">
        <v>246</v>
      </c>
      <c r="AK83" s="13">
        <f>+AI83/AJ83</f>
        <v>0.95934959349593496</v>
      </c>
      <c r="AL83" s="158">
        <v>1</v>
      </c>
      <c r="AM83" s="14">
        <f>+AH83*AL83</f>
        <v>2.1739130434782608E-2</v>
      </c>
      <c r="AN83" s="169" t="s">
        <v>383</v>
      </c>
      <c r="AO83" s="156"/>
      <c r="AP83" s="75" t="s">
        <v>32</v>
      </c>
      <c r="AQ83" s="75" t="s">
        <v>32</v>
      </c>
      <c r="AR83" s="75" t="s">
        <v>32</v>
      </c>
      <c r="AS83" s="75" t="s">
        <v>32</v>
      </c>
      <c r="AT83" s="75" t="s">
        <v>32</v>
      </c>
      <c r="AU83" s="12"/>
      <c r="AV83" s="80"/>
      <c r="AW83" s="75" t="s">
        <v>32</v>
      </c>
      <c r="AX83" s="75" t="s">
        <v>32</v>
      </c>
      <c r="AY83" s="75" t="s">
        <v>32</v>
      </c>
      <c r="AZ83" s="75" t="s">
        <v>32</v>
      </c>
      <c r="BA83" s="75" t="s">
        <v>32</v>
      </c>
      <c r="BB83" s="12"/>
      <c r="BC83" s="154"/>
      <c r="BD83" s="156">
        <v>442</v>
      </c>
      <c r="BE83" s="156">
        <v>507</v>
      </c>
      <c r="BF83" s="157">
        <f>+BD83/BE83</f>
        <v>0.87179487179487181</v>
      </c>
      <c r="BG83" s="158">
        <v>1</v>
      </c>
      <c r="BH83" s="12"/>
      <c r="BI83" s="169" t="s">
        <v>425</v>
      </c>
      <c r="BJ83" s="148">
        <f t="shared" si="32"/>
        <v>0.02</v>
      </c>
      <c r="BK83" s="156">
        <v>442</v>
      </c>
      <c r="BL83" s="156">
        <v>507</v>
      </c>
      <c r="BM83" s="157">
        <f t="shared" si="33"/>
        <v>0.87179487179487181</v>
      </c>
      <c r="BN83" s="13">
        <v>1</v>
      </c>
      <c r="BO83" s="18">
        <f t="shared" si="34"/>
        <v>0.02</v>
      </c>
      <c r="BP83" s="165" t="s">
        <v>492</v>
      </c>
      <c r="BU83" s="188"/>
    </row>
    <row r="84" spans="2:73" ht="24" hidden="1" thickBot="1" x14ac:dyDescent="0.4">
      <c r="M84" s="81">
        <f>SUM(M8:M83)</f>
        <v>0.95833333333333293</v>
      </c>
      <c r="N84" s="82"/>
      <c r="O84" s="12"/>
      <c r="P84" s="12"/>
      <c r="Q84" s="12"/>
      <c r="R84" s="83">
        <f>SUM(R8:R83)</f>
        <v>0.68583333333333329</v>
      </c>
      <c r="S84" s="84"/>
      <c r="T84" s="81">
        <f>SUM(T8:T83)</f>
        <v>0.99999999999999956</v>
      </c>
      <c r="U84" s="82"/>
      <c r="V84" s="12"/>
      <c r="W84" s="12"/>
      <c r="X84" s="12"/>
      <c r="Y84" s="85">
        <f>SUM(Y8:Y83)</f>
        <v>0.9286956521739127</v>
      </c>
      <c r="Z84" s="84"/>
      <c r="AA84" s="86">
        <f>SUM(AA8:AA83)</f>
        <v>0.99999999999999944</v>
      </c>
      <c r="AB84" s="82"/>
      <c r="AC84" s="12"/>
      <c r="AD84" s="12"/>
      <c r="AE84" s="12"/>
      <c r="AF84" s="87">
        <f>SUM(AF8:AF83)</f>
        <v>0.90879759331210208</v>
      </c>
      <c r="AG84" s="12"/>
      <c r="AH84" s="86">
        <f>SUM(AH8:AH83)</f>
        <v>1.0009881422924896</v>
      </c>
      <c r="AI84" s="82"/>
      <c r="AJ84" s="12"/>
      <c r="AK84" s="12"/>
      <c r="AL84" s="156">
        <v>94</v>
      </c>
      <c r="AM84" s="101">
        <f>SUM(AM8:AM83)</f>
        <v>0.93641434410512814</v>
      </c>
      <c r="AN84" s="100">
        <v>42</v>
      </c>
      <c r="AO84" s="120">
        <f>SUM(AO8:AO83)</f>
        <v>0</v>
      </c>
      <c r="AP84" s="121"/>
      <c r="AQ84" s="89"/>
      <c r="AR84" s="89"/>
      <c r="AS84" s="89"/>
      <c r="AT84" s="122">
        <f>SUM(AT8:AT83)</f>
        <v>0</v>
      </c>
      <c r="AU84" s="84"/>
      <c r="AV84" s="81">
        <f>SUM(AV8:AV83)</f>
        <v>0</v>
      </c>
      <c r="AW84" s="82"/>
      <c r="AX84" s="12"/>
      <c r="AY84" s="12"/>
      <c r="AZ84" s="12"/>
      <c r="BA84" s="85">
        <f>SUM(BA8:BA83)</f>
        <v>0</v>
      </c>
      <c r="BB84" s="84"/>
      <c r="BC84" s="86">
        <f>SUM(BC8:BC83)</f>
        <v>0</v>
      </c>
      <c r="BD84" s="82"/>
      <c r="BE84" s="12"/>
      <c r="BF84" s="12"/>
      <c r="BG84" s="12"/>
      <c r="BH84" s="87">
        <f>SUM(BH8:BH83)</f>
        <v>0</v>
      </c>
      <c r="BI84" s="12"/>
      <c r="BJ84" s="86">
        <f>SUM(BJ8:BJ83)</f>
        <v>1.0000000000000004</v>
      </c>
      <c r="BK84" s="82"/>
      <c r="BL84" s="12"/>
      <c r="BM84" s="12"/>
      <c r="BN84" s="156">
        <v>94</v>
      </c>
      <c r="BO84" s="101">
        <f>SUM(BO8:BO83)</f>
        <v>0.96180000000000032</v>
      </c>
    </row>
    <row r="85" spans="2:73" ht="24" hidden="1" thickBot="1" x14ac:dyDescent="0.4">
      <c r="M85" s="88">
        <v>24</v>
      </c>
      <c r="N85" s="12"/>
      <c r="O85" s="12"/>
      <c r="P85" s="12"/>
      <c r="Q85" s="12"/>
      <c r="R85" s="12"/>
      <c r="S85" s="12"/>
      <c r="T85" s="89">
        <v>23</v>
      </c>
      <c r="U85" s="12"/>
      <c r="V85" s="12"/>
      <c r="W85" s="12"/>
      <c r="X85" s="12"/>
      <c r="Y85" s="12"/>
      <c r="Z85" s="12"/>
      <c r="AA85" s="89">
        <v>44</v>
      </c>
      <c r="AB85" s="12"/>
      <c r="AC85" s="12"/>
      <c r="AD85" s="12"/>
      <c r="AE85" s="12"/>
      <c r="AF85" s="12"/>
      <c r="AG85" s="12"/>
      <c r="AH85" s="89">
        <v>46</v>
      </c>
      <c r="AI85" s="12"/>
      <c r="AJ85" s="12"/>
      <c r="AK85" s="12"/>
      <c r="AL85" s="12"/>
      <c r="AM85" s="100"/>
      <c r="AN85" s="100">
        <v>46</v>
      </c>
      <c r="AO85" s="88">
        <v>24</v>
      </c>
      <c r="AP85" s="12"/>
      <c r="AQ85" s="12"/>
      <c r="AR85" s="12"/>
      <c r="AS85" s="12"/>
      <c r="AT85" s="12"/>
      <c r="AU85" s="12"/>
      <c r="AV85" s="89">
        <v>23</v>
      </c>
      <c r="AW85" s="12"/>
      <c r="AX85" s="12"/>
      <c r="AY85" s="12"/>
      <c r="AZ85" s="12"/>
      <c r="BA85" s="12"/>
      <c r="BB85" s="12"/>
      <c r="BC85" s="89">
        <v>44</v>
      </c>
      <c r="BD85" s="12"/>
      <c r="BE85" s="12"/>
      <c r="BF85" s="12"/>
      <c r="BG85" s="12"/>
      <c r="BH85" s="12"/>
      <c r="BI85" s="12"/>
      <c r="BJ85" s="89">
        <v>46</v>
      </c>
      <c r="BK85" s="12"/>
      <c r="BL85" s="12"/>
      <c r="BM85" s="12"/>
      <c r="BN85" s="12"/>
      <c r="BO85" s="100"/>
    </row>
    <row r="86" spans="2:73" ht="24" hidden="1" thickBot="1" x14ac:dyDescent="0.4">
      <c r="M86" s="12"/>
      <c r="N86" s="12"/>
      <c r="O86" s="12"/>
      <c r="P86" s="12"/>
      <c r="Q86" s="12"/>
      <c r="R86" s="12"/>
      <c r="S86" s="12"/>
      <c r="T86" s="12"/>
      <c r="U86" s="12"/>
      <c r="V86" s="12"/>
      <c r="W86" s="12"/>
      <c r="X86" s="12"/>
      <c r="Y86" s="12"/>
      <c r="Z86" s="12"/>
      <c r="AA86" s="12"/>
      <c r="AB86" s="12"/>
      <c r="AC86" s="12"/>
      <c r="AD86" s="12"/>
      <c r="AE86" s="12"/>
      <c r="AF86" s="12"/>
      <c r="AG86" s="84"/>
      <c r="AH86" s="12"/>
      <c r="AI86" s="12"/>
      <c r="AJ86" s="12"/>
      <c r="AK86" s="12"/>
      <c r="AL86" s="12"/>
      <c r="AM86" s="100"/>
      <c r="AN86" s="100">
        <f>+AN84/AN85</f>
        <v>0.91304347826086951</v>
      </c>
      <c r="AO86" s="12"/>
      <c r="AP86" s="12"/>
      <c r="AQ86" s="12"/>
      <c r="AR86" s="12"/>
      <c r="AS86" s="12"/>
      <c r="AT86" s="12"/>
      <c r="AU86" s="12"/>
      <c r="AV86" s="12"/>
      <c r="AW86" s="12"/>
      <c r="AX86" s="12"/>
      <c r="AY86" s="12"/>
      <c r="AZ86" s="12"/>
      <c r="BA86" s="12"/>
      <c r="BB86" s="12"/>
      <c r="BC86" s="12"/>
      <c r="BD86" s="12"/>
      <c r="BE86" s="12"/>
      <c r="BF86" s="12"/>
      <c r="BG86" s="12"/>
      <c r="BH86" s="12"/>
      <c r="BI86" s="84"/>
      <c r="BJ86" s="80"/>
      <c r="BK86" s="12"/>
      <c r="BL86" s="12"/>
      <c r="BM86" s="12"/>
      <c r="BN86" s="12"/>
      <c r="BO86" s="184"/>
    </row>
    <row r="87" spans="2:73" ht="24" thickBot="1" x14ac:dyDescent="0.4">
      <c r="M87" s="12"/>
      <c r="N87" s="90"/>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90"/>
      <c r="AQ87" s="12"/>
      <c r="AR87" s="12"/>
      <c r="AS87" s="12"/>
      <c r="AT87" s="12"/>
      <c r="AU87" s="12"/>
      <c r="AV87" s="12"/>
      <c r="AW87" s="12"/>
      <c r="AX87" s="12"/>
      <c r="AY87" s="12"/>
      <c r="AZ87" s="12"/>
      <c r="BA87" s="12"/>
      <c r="BB87" s="12"/>
      <c r="BC87" s="12"/>
      <c r="BD87" s="12"/>
      <c r="BE87" s="12"/>
      <c r="BF87" s="12"/>
      <c r="BG87" s="12"/>
      <c r="BH87" s="12"/>
      <c r="BI87" s="84"/>
      <c r="BJ87" s="81">
        <f>SUM(BJ8:BJ83)</f>
        <v>1.0000000000000004</v>
      </c>
      <c r="BK87" s="190" t="s">
        <v>494</v>
      </c>
      <c r="BL87" s="191"/>
      <c r="BM87" s="191"/>
      <c r="BN87" s="191"/>
      <c r="BO87" s="193">
        <f>SUM(BO8:BO83)</f>
        <v>0.96180000000000032</v>
      </c>
    </row>
    <row r="88" spans="2:73" ht="24" thickBot="1" x14ac:dyDescent="0.4">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89">
        <v>50</v>
      </c>
      <c r="BK88" s="192"/>
      <c r="BL88" s="192"/>
      <c r="BM88" s="192"/>
      <c r="BN88" s="192"/>
      <c r="BO88" s="194"/>
    </row>
    <row r="89" spans="2:73" x14ac:dyDescent="0.35">
      <c r="AG89" s="12"/>
      <c r="AP89" s="4">
        <f>507-442</f>
        <v>65</v>
      </c>
      <c r="BI89" s="12"/>
    </row>
    <row r="90" spans="2:73" x14ac:dyDescent="0.35">
      <c r="H90" s="91"/>
      <c r="AG90" s="12"/>
      <c r="BI90" s="12"/>
      <c r="BL90" s="183"/>
    </row>
    <row r="92" spans="2:73" x14ac:dyDescent="0.35">
      <c r="I92" s="92"/>
      <c r="BR92" s="4">
        <f>49/50</f>
        <v>0.98</v>
      </c>
    </row>
  </sheetData>
  <sheetProtection algorithmName="SHA-512" hashValue="eac44BAOecstTfAowox+A2liKwQcIji5Bm8RyO0p27DL14B7XdGbn0XUrSg+ifwEbYrKjXTAL1hzgbcbd3TuxA==" saltValue="ESJNynCKHicnFZTNi++8LA==" spinCount="100000" sheet="1" objects="1" scenarios="1"/>
  <autoFilter ref="A6:APZ86">
    <filterColumn colId="11">
      <filters>
        <filter val="Mensual"/>
        <filter val="Mensual / evaluación Trimestral"/>
        <filter val="Semestral"/>
        <filter val="Trimestral"/>
        <filter val="Trimestral ( Acumulado)."/>
      </filters>
    </filterColumn>
  </autoFilter>
  <mergeCells count="356">
    <mergeCell ref="BP3:BP7"/>
    <mergeCell ref="BP69:BP71"/>
    <mergeCell ref="BO69:BO71"/>
    <mergeCell ref="B78:B83"/>
    <mergeCell ref="C78:C83"/>
    <mergeCell ref="D79:D83"/>
    <mergeCell ref="E79:E83"/>
    <mergeCell ref="BI69:BI71"/>
    <mergeCell ref="BJ69:BJ71"/>
    <mergeCell ref="BK69:BK71"/>
    <mergeCell ref="BL69:BL71"/>
    <mergeCell ref="BM69:BM71"/>
    <mergeCell ref="BN69:BN71"/>
    <mergeCell ref="BC69:BC71"/>
    <mergeCell ref="BD69:BD71"/>
    <mergeCell ref="BE69:BE71"/>
    <mergeCell ref="BF69:BF71"/>
    <mergeCell ref="BG69:BG71"/>
    <mergeCell ref="BH69:BH71"/>
    <mergeCell ref="AW69:AW71"/>
    <mergeCell ref="AX69:AX71"/>
    <mergeCell ref="AY69:AY71"/>
    <mergeCell ref="AZ69:AZ71"/>
    <mergeCell ref="BA69:BA71"/>
    <mergeCell ref="BB69:BB71"/>
    <mergeCell ref="AQ69:AQ71"/>
    <mergeCell ref="AR69:AR71"/>
    <mergeCell ref="AS69:AS71"/>
    <mergeCell ref="AT69:AT71"/>
    <mergeCell ref="AU69:AU71"/>
    <mergeCell ref="AV69:AV71"/>
    <mergeCell ref="AK69:AK71"/>
    <mergeCell ref="AL69:AL71"/>
    <mergeCell ref="AM69:AM71"/>
    <mergeCell ref="AN69:AN71"/>
    <mergeCell ref="AO69:AO71"/>
    <mergeCell ref="AP69:AP71"/>
    <mergeCell ref="AE69:AE71"/>
    <mergeCell ref="AF69:AF71"/>
    <mergeCell ref="AG69:AG71"/>
    <mergeCell ref="AH69:AH71"/>
    <mergeCell ref="AI69:AI71"/>
    <mergeCell ref="AJ69:AJ71"/>
    <mergeCell ref="Y69:Y71"/>
    <mergeCell ref="Z69:Z71"/>
    <mergeCell ref="AA69:AA71"/>
    <mergeCell ref="AB69:AB71"/>
    <mergeCell ref="AC69:AC71"/>
    <mergeCell ref="AD69:AD71"/>
    <mergeCell ref="S69:S71"/>
    <mergeCell ref="T69:T71"/>
    <mergeCell ref="U69:U71"/>
    <mergeCell ref="V69:V71"/>
    <mergeCell ref="W69:W71"/>
    <mergeCell ref="X69:X71"/>
    <mergeCell ref="M69:M71"/>
    <mergeCell ref="N69:N71"/>
    <mergeCell ref="O69:O71"/>
    <mergeCell ref="P69:P71"/>
    <mergeCell ref="Q69:Q71"/>
    <mergeCell ref="R69:R71"/>
    <mergeCell ref="BM65:BM67"/>
    <mergeCell ref="BN65:BN67"/>
    <mergeCell ref="BO65:BO67"/>
    <mergeCell ref="F69:F71"/>
    <mergeCell ref="G69:G71"/>
    <mergeCell ref="I69:I71"/>
    <mergeCell ref="J69:J71"/>
    <mergeCell ref="K69:K71"/>
    <mergeCell ref="L69:L71"/>
    <mergeCell ref="BE65:BE67"/>
    <mergeCell ref="BF65:BF67"/>
    <mergeCell ref="BG65:BG67"/>
    <mergeCell ref="BJ65:BJ67"/>
    <mergeCell ref="BK65:BK67"/>
    <mergeCell ref="BL65:BL67"/>
    <mergeCell ref="AY65:AY67"/>
    <mergeCell ref="AZ65:AZ67"/>
    <mergeCell ref="BA65:BA67"/>
    <mergeCell ref="BB65:BB67"/>
    <mergeCell ref="BC65:BC67"/>
    <mergeCell ref="BD65:BD67"/>
    <mergeCell ref="AS65:AS67"/>
    <mergeCell ref="AT65:AT67"/>
    <mergeCell ref="AU65:AU67"/>
    <mergeCell ref="AV65:AV67"/>
    <mergeCell ref="AW65:AW67"/>
    <mergeCell ref="AX65:AX67"/>
    <mergeCell ref="AM65:AM67"/>
    <mergeCell ref="AN65:AN67"/>
    <mergeCell ref="AO65:AO67"/>
    <mergeCell ref="AP65:AP67"/>
    <mergeCell ref="AQ65:AQ67"/>
    <mergeCell ref="AR65:AR67"/>
    <mergeCell ref="AG65:AG67"/>
    <mergeCell ref="AH65:AH67"/>
    <mergeCell ref="AI65:AI67"/>
    <mergeCell ref="AJ65:AJ67"/>
    <mergeCell ref="AK65:AK67"/>
    <mergeCell ref="AL65:AL67"/>
    <mergeCell ref="AA65:AA67"/>
    <mergeCell ref="AB65:AB67"/>
    <mergeCell ref="AC65:AC67"/>
    <mergeCell ref="AD65:AD67"/>
    <mergeCell ref="AE65:AE67"/>
    <mergeCell ref="AF65:AF67"/>
    <mergeCell ref="U65:U67"/>
    <mergeCell ref="V65:V67"/>
    <mergeCell ref="W65:W67"/>
    <mergeCell ref="X65:X67"/>
    <mergeCell ref="Y65:Y67"/>
    <mergeCell ref="Z65:Z67"/>
    <mergeCell ref="O65:O67"/>
    <mergeCell ref="P65:P67"/>
    <mergeCell ref="Q65:Q67"/>
    <mergeCell ref="R65:R67"/>
    <mergeCell ref="S65:S67"/>
    <mergeCell ref="T65:T67"/>
    <mergeCell ref="I65:I67"/>
    <mergeCell ref="J65:J67"/>
    <mergeCell ref="K65:K67"/>
    <mergeCell ref="L65:L67"/>
    <mergeCell ref="M65:M67"/>
    <mergeCell ref="N65:N67"/>
    <mergeCell ref="B65:B77"/>
    <mergeCell ref="C65:C77"/>
    <mergeCell ref="D65:D77"/>
    <mergeCell ref="E65:E77"/>
    <mergeCell ref="F65:F67"/>
    <mergeCell ref="G65:G67"/>
    <mergeCell ref="BL58:BL59"/>
    <mergeCell ref="BM58:BM59"/>
    <mergeCell ref="BN58:BN59"/>
    <mergeCell ref="BO58:BO59"/>
    <mergeCell ref="B60:B64"/>
    <mergeCell ref="C60:C64"/>
    <mergeCell ref="D60:D64"/>
    <mergeCell ref="E60:E64"/>
    <mergeCell ref="BF58:BF59"/>
    <mergeCell ref="BG58:BG59"/>
    <mergeCell ref="BH58:BH59"/>
    <mergeCell ref="BI58:BI59"/>
    <mergeCell ref="BJ58:BJ59"/>
    <mergeCell ref="BK58:BK59"/>
    <mergeCell ref="AZ58:AZ59"/>
    <mergeCell ref="BA58:BA59"/>
    <mergeCell ref="BB58:BB59"/>
    <mergeCell ref="BC58:BC59"/>
    <mergeCell ref="BD58:BD59"/>
    <mergeCell ref="BE58:BE59"/>
    <mergeCell ref="AT58:AT59"/>
    <mergeCell ref="AU58:AU59"/>
    <mergeCell ref="AV58:AV59"/>
    <mergeCell ref="AW58:AW59"/>
    <mergeCell ref="AX58:AX59"/>
    <mergeCell ref="AY58:AY59"/>
    <mergeCell ref="AN58:AN59"/>
    <mergeCell ref="AO58:AO59"/>
    <mergeCell ref="AP58:AP59"/>
    <mergeCell ref="AQ58:AQ59"/>
    <mergeCell ref="AR58:AR59"/>
    <mergeCell ref="AS58:AS59"/>
    <mergeCell ref="AH58:AH59"/>
    <mergeCell ref="AI58:AI59"/>
    <mergeCell ref="AJ58:AJ59"/>
    <mergeCell ref="AK58:AK59"/>
    <mergeCell ref="AL58:AL59"/>
    <mergeCell ref="AM58:AM59"/>
    <mergeCell ref="AB58:AB59"/>
    <mergeCell ref="AC58:AC59"/>
    <mergeCell ref="AD58:AD59"/>
    <mergeCell ref="AE58:AE59"/>
    <mergeCell ref="AF58:AF59"/>
    <mergeCell ref="AG58:AG59"/>
    <mergeCell ref="V58:V59"/>
    <mergeCell ref="W58:W59"/>
    <mergeCell ref="X58:X59"/>
    <mergeCell ref="Y58:Y59"/>
    <mergeCell ref="Z58:Z59"/>
    <mergeCell ref="AA58:AA59"/>
    <mergeCell ref="P58:P59"/>
    <mergeCell ref="Q58:Q59"/>
    <mergeCell ref="R58:R59"/>
    <mergeCell ref="S58:S59"/>
    <mergeCell ref="T58:T59"/>
    <mergeCell ref="U58:U59"/>
    <mergeCell ref="BN55:BN57"/>
    <mergeCell ref="BO55:BO57"/>
    <mergeCell ref="I58:I59"/>
    <mergeCell ref="J58:J59"/>
    <mergeCell ref="K58:K59"/>
    <mergeCell ref="L58:L59"/>
    <mergeCell ref="M58:M59"/>
    <mergeCell ref="N58:N59"/>
    <mergeCell ref="O58:O59"/>
    <mergeCell ref="BH55:BH57"/>
    <mergeCell ref="BI55:BI57"/>
    <mergeCell ref="BJ55:BJ57"/>
    <mergeCell ref="BK55:BK57"/>
    <mergeCell ref="BL55:BL57"/>
    <mergeCell ref="BM55:BM57"/>
    <mergeCell ref="BB55:BB57"/>
    <mergeCell ref="BC55:BC57"/>
    <mergeCell ref="BD55:BD57"/>
    <mergeCell ref="BE55:BE57"/>
    <mergeCell ref="BF55:BF57"/>
    <mergeCell ref="BG55:BG57"/>
    <mergeCell ref="AV55:AV57"/>
    <mergeCell ref="AW55:AW57"/>
    <mergeCell ref="AX55:AX57"/>
    <mergeCell ref="AY55:AY57"/>
    <mergeCell ref="AZ55:AZ57"/>
    <mergeCell ref="BA55:BA57"/>
    <mergeCell ref="AP55:AP57"/>
    <mergeCell ref="AQ55:AQ57"/>
    <mergeCell ref="AR55:AR57"/>
    <mergeCell ref="AS55:AS57"/>
    <mergeCell ref="AT55:AT57"/>
    <mergeCell ref="AU55:AU57"/>
    <mergeCell ref="AJ55:AJ57"/>
    <mergeCell ref="AK55:AK57"/>
    <mergeCell ref="AL55:AL57"/>
    <mergeCell ref="AM55:AM57"/>
    <mergeCell ref="AN55:AN57"/>
    <mergeCell ref="AO55:AO57"/>
    <mergeCell ref="AD55:AD57"/>
    <mergeCell ref="AE55:AE57"/>
    <mergeCell ref="AF55:AF57"/>
    <mergeCell ref="AG55:AG57"/>
    <mergeCell ref="AH55:AH57"/>
    <mergeCell ref="AI55:AI57"/>
    <mergeCell ref="X55:X57"/>
    <mergeCell ref="Y55:Y57"/>
    <mergeCell ref="Z55:Z57"/>
    <mergeCell ref="AA55:AA57"/>
    <mergeCell ref="AB55:AB57"/>
    <mergeCell ref="AC55:AC57"/>
    <mergeCell ref="S55:S57"/>
    <mergeCell ref="T55:T57"/>
    <mergeCell ref="U55:U57"/>
    <mergeCell ref="V55:V57"/>
    <mergeCell ref="W55:W57"/>
    <mergeCell ref="L55:L57"/>
    <mergeCell ref="M55:M57"/>
    <mergeCell ref="N55:N57"/>
    <mergeCell ref="O55:O57"/>
    <mergeCell ref="P55:P57"/>
    <mergeCell ref="Q55:Q57"/>
    <mergeCell ref="J55:J57"/>
    <mergeCell ref="K55:K57"/>
    <mergeCell ref="F27:F28"/>
    <mergeCell ref="G27:G28"/>
    <mergeCell ref="H27:H28"/>
    <mergeCell ref="F42:F46"/>
    <mergeCell ref="G42:G46"/>
    <mergeCell ref="H42:H46"/>
    <mergeCell ref="R55:R57"/>
    <mergeCell ref="F11:F20"/>
    <mergeCell ref="G11:G20"/>
    <mergeCell ref="I11:I20"/>
    <mergeCell ref="H14:H20"/>
    <mergeCell ref="F22:F25"/>
    <mergeCell ref="G22:G25"/>
    <mergeCell ref="B8:B49"/>
    <mergeCell ref="C8:C59"/>
    <mergeCell ref="D8:D10"/>
    <mergeCell ref="E8:E10"/>
    <mergeCell ref="D11:D49"/>
    <mergeCell ref="E11:E49"/>
    <mergeCell ref="B50:B59"/>
    <mergeCell ref="D50:D53"/>
    <mergeCell ref="E50:E53"/>
    <mergeCell ref="D54:D59"/>
    <mergeCell ref="E54:E59"/>
    <mergeCell ref="F55:F59"/>
    <mergeCell ref="G55:G59"/>
    <mergeCell ref="I55:I57"/>
    <mergeCell ref="AH4:AH7"/>
    <mergeCell ref="AI4:AI7"/>
    <mergeCell ref="AJ4:AJ7"/>
    <mergeCell ref="BL4:BL7"/>
    <mergeCell ref="BM4:BM7"/>
    <mergeCell ref="BN4:BN7"/>
    <mergeCell ref="AN4:AN7"/>
    <mergeCell ref="AO4:AO7"/>
    <mergeCell ref="AP4:AP7"/>
    <mergeCell ref="AQ4:AQ7"/>
    <mergeCell ref="AR4:AR7"/>
    <mergeCell ref="AS4:AS7"/>
    <mergeCell ref="BE4:BE7"/>
    <mergeCell ref="AT4:AT7"/>
    <mergeCell ref="AU4:AU7"/>
    <mergeCell ref="AV4:AV7"/>
    <mergeCell ref="AW4:AW7"/>
    <mergeCell ref="AX4:AX7"/>
    <mergeCell ref="AY4:AY7"/>
    <mergeCell ref="V4:V7"/>
    <mergeCell ref="W4:W7"/>
    <mergeCell ref="X4:X7"/>
    <mergeCell ref="Y4:Y7"/>
    <mergeCell ref="Z4:Z7"/>
    <mergeCell ref="AA4:AA7"/>
    <mergeCell ref="G6:G7"/>
    <mergeCell ref="H6:H7"/>
    <mergeCell ref="I6:I7"/>
    <mergeCell ref="J6:J7"/>
    <mergeCell ref="K6:K7"/>
    <mergeCell ref="L6:L7"/>
    <mergeCell ref="BO4:BO7"/>
    <mergeCell ref="B6:B7"/>
    <mergeCell ref="C6:C7"/>
    <mergeCell ref="D6:D7"/>
    <mergeCell ref="E6:E7"/>
    <mergeCell ref="F6:F7"/>
    <mergeCell ref="BF4:BF7"/>
    <mergeCell ref="BG4:BG7"/>
    <mergeCell ref="BH4:BH7"/>
    <mergeCell ref="BI4:BI7"/>
    <mergeCell ref="BJ4:BJ7"/>
    <mergeCell ref="BK4:BK7"/>
    <mergeCell ref="AZ4:AZ7"/>
    <mergeCell ref="BA4:BA7"/>
    <mergeCell ref="BB4:BB7"/>
    <mergeCell ref="BC4:BC7"/>
    <mergeCell ref="BD4:BD7"/>
    <mergeCell ref="AK4:AK7"/>
    <mergeCell ref="AL4:AL7"/>
    <mergeCell ref="AM4:AM7"/>
    <mergeCell ref="AB4:AB7"/>
    <mergeCell ref="AC4:AC7"/>
    <mergeCell ref="AD4:AD7"/>
    <mergeCell ref="AG4:AG7"/>
    <mergeCell ref="BK87:BN88"/>
    <mergeCell ref="BO87:BO88"/>
    <mergeCell ref="B3:D5"/>
    <mergeCell ref="E3:K5"/>
    <mergeCell ref="L3:L5"/>
    <mergeCell ref="M3:S3"/>
    <mergeCell ref="T3:Z3"/>
    <mergeCell ref="AA3:AG3"/>
    <mergeCell ref="R4:R7"/>
    <mergeCell ref="S4:S7"/>
    <mergeCell ref="T4:T7"/>
    <mergeCell ref="U4:U7"/>
    <mergeCell ref="AH3:AN3"/>
    <mergeCell ref="AO3:AU3"/>
    <mergeCell ref="AV3:BB3"/>
    <mergeCell ref="BC3:BI3"/>
    <mergeCell ref="BJ3:BO3"/>
    <mergeCell ref="M4:M7"/>
    <mergeCell ref="N4:N7"/>
    <mergeCell ref="O4:O7"/>
    <mergeCell ref="P4:P7"/>
    <mergeCell ref="Q4:Q7"/>
    <mergeCell ref="AE4:AE7"/>
    <mergeCell ref="AF4:AF7"/>
  </mergeCells>
  <printOptions horizontalCentered="1" verticalCentered="1"/>
  <pageMargins left="0.23622047244094491" right="0.23622047244094491" top="0.55118110236220474" bottom="0.74803149606299213" header="0.31496062992125984" footer="0.31496062992125984"/>
  <pageSetup scale="38" fitToHeight="5" orientation="landscape" r:id="rId1"/>
  <rowBreaks count="2" manualBreakCount="2">
    <brk id="67" min="1" max="67" man="1"/>
    <brk id="78" min="1" max="67" man="1"/>
  </rowBreaks>
  <colBreaks count="1" manualBreakCount="1">
    <brk id="68" max="9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POA II TRIMESTRE</vt:lpstr>
      <vt:lpstr>'POA II TRIMESTRE'!Área_de_impresión</vt:lpstr>
      <vt:lpstr>'POA II TRIMESTRE'!Títulos_a_imprimir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admdin04</cp:lastModifiedBy>
  <cp:lastPrinted>2019-07-31T21:29:03Z</cp:lastPrinted>
  <dcterms:created xsi:type="dcterms:W3CDTF">2019-05-10T14:57:10Z</dcterms:created>
  <dcterms:modified xsi:type="dcterms:W3CDTF">2019-08-16T17:21:51Z</dcterms:modified>
</cp:coreProperties>
</file>