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pla05\Desktop\"/>
    </mc:Choice>
  </mc:AlternateContent>
  <bookViews>
    <workbookView xWindow="0" yWindow="0" windowWidth="24000" windowHeight="8835"/>
  </bookViews>
  <sheets>
    <sheet name="Adquisiciones  " sheetId="1" r:id="rId1"/>
  </sheets>
  <definedNames>
    <definedName name="_xlnm._FilterDatabase" localSheetId="0" hidden="1">'Adquisiciones  '!$B$6:$R$152</definedName>
    <definedName name="_xlnm.Print_Titles" localSheetId="0">'Adquisiciones  '!$2:$6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9" i="1" l="1"/>
  <c r="K124" i="1"/>
  <c r="K122" i="1"/>
  <c r="K120" i="1"/>
  <c r="K8" i="1" l="1"/>
  <c r="K76" i="1" l="1"/>
  <c r="K151" i="1" l="1"/>
  <c r="K150" i="1"/>
  <c r="J147" i="1"/>
  <c r="K147" i="1" s="1"/>
  <c r="J146" i="1"/>
  <c r="K146" i="1" s="1"/>
  <c r="J145" i="1"/>
  <c r="K145" i="1" s="1"/>
  <c r="J144" i="1"/>
  <c r="K144" i="1" s="1"/>
  <c r="K141" i="1"/>
  <c r="K140" i="1"/>
  <c r="K139" i="1"/>
  <c r="K138" i="1"/>
  <c r="K137" i="1"/>
  <c r="K135" i="1"/>
  <c r="J130" i="1"/>
  <c r="K130" i="1" s="1"/>
  <c r="J129" i="1"/>
  <c r="K129" i="1" s="1"/>
  <c r="J126" i="1"/>
  <c r="K126" i="1" s="1"/>
  <c r="J125" i="1"/>
  <c r="K125" i="1" s="1"/>
  <c r="J123" i="1"/>
  <c r="K123" i="1" s="1"/>
  <c r="J121" i="1"/>
  <c r="K121" i="1" s="1"/>
  <c r="K119" i="1"/>
  <c r="J116" i="1"/>
  <c r="K116" i="1" s="1"/>
  <c r="K115" i="1"/>
  <c r="J114" i="1"/>
  <c r="K114" i="1" s="1"/>
  <c r="K113" i="1"/>
  <c r="J112" i="1"/>
  <c r="K112" i="1" s="1"/>
  <c r="K111" i="1"/>
  <c r="J109" i="1"/>
  <c r="K109" i="1" s="1"/>
  <c r="K102" i="1"/>
  <c r="J102" i="1"/>
  <c r="K101" i="1"/>
  <c r="K100" i="1"/>
  <c r="K93" i="1"/>
  <c r="J92" i="1"/>
  <c r="K92" i="1" s="1"/>
  <c r="K91" i="1"/>
  <c r="J90" i="1"/>
  <c r="K90" i="1" s="1"/>
  <c r="J89" i="1"/>
  <c r="K89" i="1" s="1"/>
  <c r="J88" i="1"/>
  <c r="K88" i="1" s="1"/>
  <c r="J87" i="1"/>
  <c r="K87" i="1" s="1"/>
  <c r="K85" i="1"/>
  <c r="K84" i="1"/>
  <c r="K82" i="1"/>
  <c r="K80" i="1"/>
  <c r="K79" i="1"/>
  <c r="K77" i="1"/>
  <c r="K75" i="1"/>
  <c r="K74" i="1"/>
  <c r="J71" i="1"/>
  <c r="K71" i="1" s="1"/>
  <c r="K68" i="1"/>
  <c r="K66" i="1"/>
  <c r="K65" i="1"/>
  <c r="K64" i="1"/>
  <c r="K63" i="1"/>
  <c r="J62" i="1"/>
  <c r="K62" i="1" s="1"/>
  <c r="J61" i="1"/>
  <c r="K61" i="1" s="1"/>
  <c r="K59" i="1"/>
  <c r="J58" i="1"/>
  <c r="K58" i="1" s="1"/>
  <c r="K55" i="1"/>
  <c r="K54" i="1"/>
  <c r="K53" i="1"/>
  <c r="K52" i="1"/>
  <c r="K51" i="1"/>
  <c r="K50" i="1"/>
  <c r="J49" i="1"/>
  <c r="K49" i="1" s="1"/>
  <c r="K48" i="1"/>
  <c r="J47" i="1"/>
  <c r="K47" i="1" s="1"/>
  <c r="J46" i="1"/>
  <c r="K46" i="1" s="1"/>
  <c r="K45" i="1"/>
  <c r="K44" i="1"/>
  <c r="J43" i="1"/>
  <c r="K43" i="1" s="1"/>
  <c r="J42" i="1"/>
  <c r="K42" i="1" s="1"/>
  <c r="K41" i="1"/>
  <c r="K40" i="1"/>
  <c r="K39" i="1"/>
  <c r="K38" i="1"/>
  <c r="J37" i="1"/>
  <c r="K37" i="1" s="1"/>
  <c r="J36" i="1"/>
  <c r="K36" i="1" s="1"/>
  <c r="J35" i="1"/>
  <c r="K35" i="1" s="1"/>
  <c r="J34" i="1"/>
  <c r="K34" i="1" s="1"/>
  <c r="K33" i="1"/>
  <c r="J32" i="1"/>
  <c r="K32" i="1" s="1"/>
  <c r="K31" i="1"/>
  <c r="J30" i="1"/>
  <c r="K30" i="1" s="1"/>
  <c r="J28" i="1"/>
  <c r="K28" i="1" s="1"/>
  <c r="J26" i="1"/>
  <c r="K26" i="1" s="1"/>
  <c r="K25" i="1"/>
  <c r="K24" i="1"/>
  <c r="K23" i="1"/>
  <c r="K22" i="1"/>
  <c r="J21" i="1"/>
  <c r="K21" i="1" s="1"/>
  <c r="K20" i="1"/>
  <c r="K19" i="1"/>
  <c r="J18" i="1"/>
  <c r="K18" i="1" s="1"/>
  <c r="K17" i="1"/>
  <c r="K16" i="1"/>
  <c r="K15" i="1"/>
  <c r="J14" i="1"/>
  <c r="K14" i="1" s="1"/>
  <c r="K13" i="1"/>
  <c r="J12" i="1"/>
  <c r="K12" i="1" s="1"/>
  <c r="J11" i="1"/>
  <c r="K11" i="1" s="1"/>
  <c r="J10" i="1"/>
  <c r="K10" i="1" s="1"/>
  <c r="J7" i="1"/>
  <c r="K7" i="1" s="1"/>
</calcChain>
</file>

<file path=xl/comments1.xml><?xml version="1.0" encoding="utf-8"?>
<comments xmlns="http://schemas.openxmlformats.org/spreadsheetml/2006/main">
  <authors>
    <author>contratacion10</author>
    <author>NECSOFT</author>
  </authors>
  <commentList>
    <comment ref="C6" authorId="0" shapeId="0">
      <text>
        <r>
          <rPr>
            <b/>
            <sz val="9"/>
            <color indexed="81"/>
            <rFont val="Tahoma"/>
            <family val="2"/>
          </rPr>
          <t>contratacion10:</t>
        </r>
        <r>
          <rPr>
            <sz val="9"/>
            <color indexed="81"/>
            <rFont val="Tahoma"/>
            <family val="2"/>
          </rPr>
          <t xml:space="preserve">
DESCRIPCION DETALLADA DEL PROCESO DE CONTRATACION</t>
        </r>
      </text>
    </comment>
    <comment ref="D6" authorId="0" shapeId="0">
      <text>
        <r>
          <rPr>
            <b/>
            <sz val="9"/>
            <color indexed="81"/>
            <rFont val="Tahoma"/>
            <family val="2"/>
          </rPr>
          <t>contratacion10:</t>
        </r>
        <r>
          <rPr>
            <sz val="9"/>
            <color indexed="81"/>
            <rFont val="Tahoma"/>
            <family val="2"/>
          </rPr>
          <t xml:space="preserve">
SE DEBE REGISTRAR EL NUMERO QUE CORRESPONDE DEL 1 AL 12 DE ACUERDO AL MES DE FECHA DEL PROCESO
</t>
        </r>
      </text>
    </comment>
    <comment ref="E6" authorId="0" shapeId="0">
      <text>
        <r>
          <rPr>
            <b/>
            <sz val="9"/>
            <color indexed="81"/>
            <rFont val="Tahoma"/>
            <family val="2"/>
          </rPr>
          <t>contratacion10:</t>
        </r>
        <r>
          <rPr>
            <sz val="9"/>
            <color indexed="81"/>
            <rFont val="Tahoma"/>
            <family val="2"/>
          </rPr>
          <t xml:space="preserve">
SE DEBE REGISTRAR EL MES CORRESPONDIENTE AL MES DE PRESENTACION DE OFERTA-CONTRATACION
</t>
        </r>
      </text>
    </comment>
    <comment ref="F6" authorId="0" shapeId="0">
      <text>
        <r>
          <rPr>
            <b/>
            <sz val="9"/>
            <color indexed="81"/>
            <rFont val="Tahoma"/>
            <family val="2"/>
          </rPr>
          <t>contratacion10:</t>
        </r>
        <r>
          <rPr>
            <sz val="9"/>
            <color indexed="81"/>
            <rFont val="Tahoma"/>
            <family val="2"/>
          </rPr>
          <t xml:space="preserve">
SE DEBE REGISTRA EL NUMERO DE DIAS, MESES QUE SE ESTIME
</t>
        </r>
      </text>
    </comment>
    <comment ref="G6" authorId="0" shapeId="0">
      <text>
        <r>
          <rPr>
            <b/>
            <sz val="9"/>
            <color indexed="81"/>
            <rFont val="Tahoma"/>
            <family val="2"/>
          </rPr>
          <t>contratacion10:</t>
        </r>
        <r>
          <rPr>
            <sz val="9"/>
            <color indexed="81"/>
            <rFont val="Tahoma"/>
            <family val="2"/>
          </rPr>
          <t xml:space="preserve">
REGISTRAR CONVENCION: 0-DIAS 1-MESES 2-AÑOS</t>
        </r>
      </text>
    </comment>
    <comment ref="H6" authorId="0" shapeId="0">
      <text>
        <r>
          <rPr>
            <b/>
            <sz val="9"/>
            <color indexed="81"/>
            <rFont val="Tahoma"/>
            <family val="2"/>
          </rPr>
          <t>contratacion10:</t>
        </r>
        <r>
          <rPr>
            <sz val="9"/>
            <color indexed="81"/>
            <rFont val="Tahoma"/>
            <family val="2"/>
          </rPr>
          <t xml:space="preserve">
ESTO SERA DEFINIDO POR CONTRATACION
</t>
        </r>
      </text>
    </comment>
    <comment ref="I6" authorId="0" shapeId="0">
      <text>
        <r>
          <rPr>
            <b/>
            <sz val="9"/>
            <color indexed="81"/>
            <rFont val="Tahoma"/>
            <family val="2"/>
          </rPr>
          <t>contratacion10:</t>
        </r>
        <r>
          <rPr>
            <sz val="9"/>
            <color indexed="81"/>
            <rFont val="Tahoma"/>
            <family val="2"/>
          </rPr>
          <t xml:space="preserve">
SE DEBE REGISTRAR 0: PARA RECURSOS PROPIOS. </t>
        </r>
      </text>
    </comment>
    <comment ref="J6" authorId="1" shapeId="0">
      <text>
        <r>
          <rPr>
            <b/>
            <sz val="9"/>
            <color indexed="81"/>
            <rFont val="Tahoma"/>
            <family val="2"/>
          </rPr>
          <t>NECSOFT:</t>
        </r>
        <r>
          <rPr>
            <sz val="9"/>
            <color indexed="81"/>
            <rFont val="Tahoma"/>
            <family val="2"/>
          </rPr>
          <t xml:space="preserve">
FAVOR COLOCAR EL VALOR DEL PROCESO QUE SE VA A REALIZAR</t>
        </r>
      </text>
    </comment>
    <comment ref="K6" authorId="1" shapeId="0">
      <text>
        <r>
          <rPr>
            <b/>
            <sz val="9"/>
            <color indexed="81"/>
            <rFont val="Tahoma"/>
            <family val="2"/>
          </rPr>
          <t>NECSOFT:</t>
        </r>
        <r>
          <rPr>
            <sz val="9"/>
            <color indexed="81"/>
            <rFont val="Tahoma"/>
            <family val="2"/>
          </rPr>
          <t xml:space="preserve">
FAVOR  REGISTRAR EL VALOR DE ADICIONES  </t>
        </r>
      </text>
    </comment>
    <comment ref="L6" authorId="0" shapeId="0">
      <text>
        <r>
          <rPr>
            <b/>
            <sz val="9"/>
            <color indexed="81"/>
            <rFont val="Tahoma"/>
            <family val="2"/>
          </rPr>
          <t>contratacion10:</t>
        </r>
        <r>
          <rPr>
            <sz val="9"/>
            <color indexed="81"/>
            <rFont val="Tahoma"/>
            <family val="2"/>
          </rPr>
          <t xml:space="preserve">
SE DEBE REGISTRAR O: NO 
</t>
        </r>
      </text>
    </comment>
    <comment ref="M6" authorId="0" shapeId="0">
      <text>
        <r>
          <rPr>
            <b/>
            <sz val="9"/>
            <color indexed="81"/>
            <rFont val="Tahoma"/>
            <family val="2"/>
          </rPr>
          <t>contratacion10:</t>
        </r>
        <r>
          <rPr>
            <sz val="9"/>
            <color indexed="81"/>
            <rFont val="Tahoma"/>
            <family val="2"/>
          </rPr>
          <t xml:space="preserve">
SE DEBE REGISTRAR 0: NO APLICA</t>
        </r>
      </text>
    </comment>
    <comment ref="O6" authorId="0" shapeId="0">
      <text>
        <r>
          <rPr>
            <b/>
            <sz val="9"/>
            <color indexed="81"/>
            <rFont val="Tahoma"/>
            <family val="2"/>
          </rPr>
          <t>contratacion10:</t>
        </r>
        <r>
          <rPr>
            <sz val="9"/>
            <color indexed="81"/>
            <rFont val="Tahoma"/>
            <family val="2"/>
          </rPr>
          <t xml:space="preserve">
SE DEBE REGISTRAR </t>
        </r>
      </text>
    </comment>
    <comment ref="P6" authorId="0" shapeId="0">
      <text>
        <r>
          <rPr>
            <b/>
            <sz val="9"/>
            <color indexed="81"/>
            <rFont val="Tahoma"/>
            <family val="2"/>
          </rPr>
          <t>contratacion10:</t>
        </r>
        <r>
          <rPr>
            <sz val="9"/>
            <color indexed="81"/>
            <rFont val="Tahoma"/>
            <family val="2"/>
          </rPr>
          <t xml:space="preserve">
REGISTRAR EL NOMBRE DEL DIRECTOR RESPONSABLE
</t>
        </r>
      </text>
    </comment>
    <comment ref="Q6" authorId="0" shapeId="0">
      <text>
        <r>
          <rPr>
            <b/>
            <sz val="9"/>
            <color indexed="81"/>
            <rFont val="Tahoma"/>
            <family val="2"/>
          </rPr>
          <t>contratacion10:</t>
        </r>
        <r>
          <rPr>
            <sz val="9"/>
            <color indexed="81"/>
            <rFont val="Tahoma"/>
            <family val="2"/>
          </rPr>
          <t xml:space="preserve">
REGISTRAR EL TELEFONO FIJO Y/O INSTITUCIONAL</t>
        </r>
      </text>
    </comment>
    <comment ref="R6" authorId="0" shapeId="0">
      <text>
        <r>
          <rPr>
            <b/>
            <sz val="9"/>
            <color indexed="81"/>
            <rFont val="Tahoma"/>
            <family val="2"/>
          </rPr>
          <t>contratacion10:</t>
        </r>
        <r>
          <rPr>
            <sz val="9"/>
            <color indexed="81"/>
            <rFont val="Tahoma"/>
            <family val="2"/>
          </rPr>
          <t xml:space="preserve">
REGISTRAR CORREO ELCTRONICO INSTITUCIONAL</t>
        </r>
      </text>
    </comment>
  </commentList>
</comments>
</file>

<file path=xl/sharedStrings.xml><?xml version="1.0" encoding="utf-8"?>
<sst xmlns="http://schemas.openxmlformats.org/spreadsheetml/2006/main" count="1437" uniqueCount="341">
  <si>
    <t>SUBRED INTEGRADA DE SERVICIOS DE SALUD SUR E.S.E
PLAN ANUAL DE ADQUISICIONES AÑO 2020</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</si>
  <si>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</si>
  <si>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</si>
  <si>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</si>
  <si>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</si>
  <si>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</si>
  <si>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</si>
  <si>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</si>
  <si>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</si>
  <si>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</si>
  <si>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</si>
  <si>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</si>
  <si>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</si>
  <si>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</si>
  <si>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</si>
  <si>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</si>
  <si>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</si>
  <si>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</si>
  <si>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</si>
  <si>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44121600;</t>
  </si>
  <si>
    <t xml:space="preserve">SUMINISTRO DE INSUMOS PARA OFICINA Y ESCRITORIO PARA CUBRIR LAS NECESIDADES DE LOS SERVICIOS ASISTENCIALES Y ADMINISTRATIVOS QUE COMPONEN LA SUBRED INTEGRADA DE SERVICIOS DE SALUD SUR E.S.E </t>
  </si>
  <si>
    <t>CCE-15||03</t>
  </si>
  <si>
    <t>DEPENDENCIA DE CONTRATACION</t>
  </si>
  <si>
    <t>CO-DC-11001</t>
  </si>
  <si>
    <t>DRA. MARTHA NIETO - DIRECCIÓN ADMINISTRATIVA</t>
  </si>
  <si>
    <t>7300000 EXT 71123</t>
  </si>
  <si>
    <t>gestionsuministros@subredsur.gov.co</t>
  </si>
  <si>
    <t>24111503;48101903;47121803;24111514;53131608;14111700;12352500;</t>
  </si>
  <si>
    <t>SUMINISTRO DE INSUMOS DE ASEO, DESINFECCION Y CAFETERIA REQUERIDOS POR LOS SERVICIOS ASISTENCIALES</t>
  </si>
  <si>
    <t>72101516;</t>
  </si>
  <si>
    <t>MANTENIMIENTO Y RECARGA DE EXTINTORES</t>
  </si>
  <si>
    <t>ING. FABIOLA BAUTISTA LOPEZ - DIRECTORA TALENTO HUMANO</t>
  </si>
  <si>
    <t>sst@subredsur.gov.co</t>
  </si>
  <si>
    <t>42191810;</t>
  </si>
  <si>
    <t>SUMINISTRO DE COLCHONES PARA LA PRESTACIÓN DE SERVICIO ASISTENCIAL</t>
  </si>
  <si>
    <t>91111500;91111501;91111502;</t>
  </si>
  <si>
    <t>SERVICIO DE LAVANDERIA Y ALQUILER EN LA SUBRED INTEGRADA DE SERVICIOS DE SALUD SUR E.S.E</t>
  </si>
  <si>
    <t>recursosfisicostunal@subredsur.gov.co</t>
  </si>
  <si>
    <t>PRESTACIÓN DEL SERVICIO DE ASEO, LIMPIEZA, DESINFECCIÓN Y CAFETERIA, INCLUIDOS INSUMOS Y MAQUINARIA NECESARIA PARA SEDES ADMINISTRATIVAS Y UNIDADES DE SERVICIOS DE SALUD, QUE CONFORMAN LA SUBRED INTEGRADA DE SERVICIOS DE SALUD SUR ESE</t>
  </si>
  <si>
    <t>rfisicosvistahermosa@subredsur.gov.co</t>
  </si>
  <si>
    <t>72153000;</t>
  </si>
  <si>
    <t>SUMINISTRO E INSTALACION DE VIDRIOS - CARPINTERIA EN ALUMINIO - CERRAJERIA PARA LAS UNIDADES DE SERVICIOS DE SALUD QUE CONFORMAN LA SUBRED INTEGRADA DE SERVICIOS DE SALUD SUR E.S.E.</t>
  </si>
  <si>
    <t>40151533;</t>
  </si>
  <si>
    <t>MANTENIMIENTO PREVENTIVO INMERSO EL CORRECTIVO, CON EL SUMINISTRO DE RESPUESTOS . DE BOMBAS, DE SISTEMAS HIDRONEUMATICOS DE PROPIEDAD DE LAS UNIDADES DE SERVICIOS DE SALUD, QUE CONFORMAN LA SUBRED INTEGRADA DE SERVICIOS DE SALUD SUR E.S.E.</t>
  </si>
  <si>
    <t>72101511;</t>
  </si>
  <si>
    <t>MANTENIMIENTO PREVENTIVO INMERSO CORRECTIVO, INCLUIDO LOS REPUESTOS PARA EL SISTEMA DE AIRE ACONDICIONADO, REFRIGERACIÓN, VENTILACION MECANICA Y CUARTOS FRIOS PROPIEDAD DE LAS USS, QUE CONFORMAN LA SUBRED INEGRADA DE SERVICIOS DE SALUD SUR E.S.E.</t>
  </si>
  <si>
    <t>recursosfisicosmeissen@subredsur.gov.co</t>
  </si>
  <si>
    <t>72151001;</t>
  </si>
  <si>
    <t>MANTENIMIENTO PREVENTIVO INMERSO CORRECTIVO CON EL SUMINISTRO DE REPUESTOS DE LAS CALDERAS DE PROPIEDAD DE LAS USS QUE CONFORMAN LA SUBRED INTEGRADA DE SERVICIOS DE SALUD SUR E.S.E.</t>
  </si>
  <si>
    <t>40151502;</t>
  </si>
  <si>
    <t xml:space="preserve">MANTENIMIENTO PREVENTIVO, INMESRO CORRECTIVO CON EL SUMINISTRO DE REPUESTOS, PARA EL SISTEMA DE BOMBAS DE VACIO </t>
  </si>
  <si>
    <t>80131500;</t>
  </si>
  <si>
    <t>ARRENDAMIENTO DEL INMUEBLE UBICADO EN LA CARRERA 18 A BIS N° 60 G 20 SUR, CON EL FIN DE PRESTAR EL SERVICIO DE LABORATORIO CLINICO, CONSULTORIOS ASISTENCIALES (ATENCION A PACIENTES), ESTADISTICA, FACTURACION, RECURSOS FISICOS Y ACTIVOS FIJOS</t>
  </si>
  <si>
    <t>85161505;</t>
  </si>
  <si>
    <t>ARRENDAMIENTO DE TRES (3) BOMBAS DE VACIO, TIPO ROTATIVO DE PALETAS LUBRICADAS, DE 3,0 KVA  CADA UNA</t>
  </si>
  <si>
    <t>recursos.fisicos.tunjuelito@subredsur.gov.co</t>
  </si>
  <si>
    <t xml:space="preserve">ARRENDAMIENTO DE UN INMUEBLE DE DOS PLANTAS UBICADO EN LA CALLE 53 BIS A SUR No. 12 - 99 DEL BARRIO TUNJUELITO DE BOGOTÁ, CON EL FIN DE GARANTIZAR LA PRESTACION DE SERVICIOS DE SALUD  DE LA UNIDAD TUNJUELITO, CAPS ABRAHAM LINCOLN DE LA SUBRED INTEGRADA DE SERVICIOS DE SALUD SUR E.S.E.  </t>
  </si>
  <si>
    <t>MANTENIMIENTO PREVENTIVO INMERSO CORRECTIVO DEL MOBILIARIO HOSPITALARIO</t>
  </si>
  <si>
    <t>46182505;</t>
  </si>
  <si>
    <t>MANTENIMIENTO PREVENTIVO INMERSO CORRECTIVO, CON EL SUMINISTRO DE REPUESTOS PARA EL SISTEMA DE DETENCION Y REDES CONTRAINCENDIO</t>
  </si>
  <si>
    <t>72103302;</t>
  </si>
  <si>
    <t>MANTENIMIENTO PREVENTIVO Y CORRECTIVO, INCLUIDO LOS REPUESTOS PARA EL SISTEMA DE LLAMADO DE ENFERMERAS DE LAS UNIDADES DE LA SUBRED INTEGRADA DE SERVICIOS DE SALUD SUR (TUNAL, VISTA HERMOSA, TUNJUELITO)</t>
  </si>
  <si>
    <t>recursosfisicos.usme@subredsur.gov.co</t>
  </si>
  <si>
    <t>MANTENIMIENTO PREVENTIVO Y CORRECTIVO, INCLUIDO LOS REPUESTOS PARA EL SISTEMA DE LLAMADO DE ENFERMERAS DE LA UNIDAD DE MEISSEN DE LA SUBRED INTEGRADA DE SERVICIOS DE SALUD SUR ESE</t>
  </si>
  <si>
    <t>73152101;</t>
  </si>
  <si>
    <t xml:space="preserve">MANTENIMIENTO PREVENTIVO INMERSO CORRECTIVO CON EL SUMINISTRO DE REPUESTOS DE LAS PLANTAS ELECTRICAS Y SISTEMA DE TRANSFERENCIA </t>
  </si>
  <si>
    <t>92121504;</t>
  </si>
  <si>
    <t>PRESTACIÓN DEL SERVICIO DE VIGILANCIA Y SEGURIDAD POR TURNOS, SIN ARMAMENTO  CON SISTEMAS DIGITALES DE GRABACIÓN, MONITOREO DE CAMARAS Y EQUIPOS DE COMUNICACIÓN Y SUMINISTRO, INSTALACIÓN Y SERVICIO DE MONITOREO DE ALARMAS (DONDE SE REQUIERA) PARA LAS SEDES ADMINISTRATIVAS Y UNIDADES DE SERVICIOS DE SALUD QUE CONFORMAN LA SUBRED INTEGRADA DE SERVICIOS DE SALUD SUR E.S.E.</t>
  </si>
  <si>
    <t>servicios.basicos.nazareth@subredsur.gov.co</t>
  </si>
  <si>
    <t>42172017;</t>
  </si>
  <si>
    <t>SUMINISTRO E INSTALACION DE BATERIAS PARA LOS EQUIPOS MEDICOS QUE SE ENCUENTRAN EN LA SUBRED INTEGRADA DE SERVICIOS DE SALUD SUR ESE</t>
  </si>
  <si>
    <t>3002920982</t>
  </si>
  <si>
    <t>biomedica@subredsur.gov.co</t>
  </si>
  <si>
    <t>72101506;</t>
  </si>
  <si>
    <t>MANTENIMIENTO PREVENTIVO Y CORRECTIVO, INCLUIDO LOS REPUESTOS REQUERIDOS PARA LOS ASCENSORES DENTRO DEL PROCESO DE CERTIFICACION</t>
  </si>
  <si>
    <t>24101601;72101506;</t>
  </si>
  <si>
    <t>PROCESO DE INSPECCION Y CERTIFICACION ASCENSORES SUBRED SUR (UNIDADES TUNAL, MEISSEN Y VISTA HERMOSA)</t>
  </si>
  <si>
    <t>40141700;</t>
  </si>
  <si>
    <t>SUMINISTRO DE MATERIALES DE FERRETERIA Y ELECTRICOS PARA LA USS QUE CONFORMAN LA SUBRED SUR</t>
  </si>
  <si>
    <t>95101600;</t>
  </si>
  <si>
    <t xml:space="preserve">CERRAMIENTO LOTE BOLONIA </t>
  </si>
  <si>
    <t>84131500;</t>
  </si>
  <si>
    <t>PROGRAMA GENERAL DE SEGUROS MÁS SEGUROS CONVENIOS INTERADMINISTRATIVOS
CONVENIO 0050 /2019</t>
  </si>
  <si>
    <t>activos.fijos.lider@subredsur.gov.co</t>
  </si>
  <si>
    <t xml:space="preserve">42312400; 42312600; </t>
  </si>
  <si>
    <t>COMPRA DE INSUMOS PARA REALIZACIÓN DE TERAPIA VAC PARA MANEJO DE HERIDAS</t>
  </si>
  <si>
    <t>medicoquirurgicos@subredsur.gov.co</t>
  </si>
  <si>
    <t>14111500;</t>
  </si>
  <si>
    <t>SUMINISTRO DE PAPEL TAMAÑO CARTA, OFICIO, MEDIA CARTA Y PAPEL TERMICO PARA CUBRIR LAS NECESIDADES DE LOS SERVICIOS ASISTENCIALES Y ADMINISTRATIVOS QUE COMPONEN LA SUBRED INTEGRADA DE SERVICIOS DE SALUD SUR E.S.E</t>
  </si>
  <si>
    <t>42151601;</t>
  </si>
  <si>
    <t>SUMINISTRO INSUMOS MEDICOQUIRURGICOS PARA CIRUGIA LAPAROSCOPICA</t>
  </si>
  <si>
    <t xml:space="preserve">SUMINISTRO DE INSUMOS MEDICOQUIRURGICOS Y DISPOSITIVOS MÉDICOS </t>
  </si>
  <si>
    <t>SUMINISTRO DE INSUMOS MEDICOQUIRURGICOS Y DISPOSITIVOS MÉDICOS Y APOYO TECNOLOGICO</t>
  </si>
  <si>
    <t>72102905;</t>
  </si>
  <si>
    <t>MANTENIMIENTO IMPERMEABILIZACIÓN DE FACHADAS</t>
  </si>
  <si>
    <t>jefe.mantenimiento@subredsur.gov.co</t>
  </si>
  <si>
    <t xml:space="preserve">MANTENIMIENTO PREVENTIVO Y CORRECTIVO DE LAS CUBIERTAS PARA LAS USS QUE CONFORMAN LA SUBRED INTEGRADA DE SERVICIOS DE SALUD SUR E.S.E  </t>
  </si>
  <si>
    <t xml:space="preserve">MANTENIMIENTO  IMPERMEABILIZACION  CUARTOS DE RESIDUOS DE TODAS LAS UNIDADES DE LA SUBRED SUR </t>
  </si>
  <si>
    <t>72103301;</t>
  </si>
  <si>
    <t xml:space="preserve">MANTENIMIENTO Y ADECUACIÓN DE LAS VIAS DE LOS PARQUEADEROS DE LA USS TUNAL </t>
  </si>
  <si>
    <t>20102301;</t>
  </si>
  <si>
    <t>SERVICIO DE TRANSPORTE TERRESTRE ESPECIAL PLACA BLANCA COMO APOYO A LOS SERVICIOS ADMINISTRATIVOS Y OPERATIVOS EN LA SUBRED INTEGRADA DE SERVICIOS DE SALUD SUR E.S.E., EN LA CIUDAD DE BOGOTA  D.C., LOCALIDADES DE CIUDAD BOLIVAR, TUNJUELITO, USME, SUMAPAZ Y ZONAL ALEDAÑAS.</t>
  </si>
  <si>
    <t>1</t>
  </si>
  <si>
    <t>0</t>
  </si>
  <si>
    <t>3219006466</t>
  </si>
  <si>
    <t>transporte@subredsur.gov.co</t>
  </si>
  <si>
    <t>52141611;</t>
  </si>
  <si>
    <t>SERVICIO DE LAVADERO PARA EL PARQUE AUTOMOTOR DE LA SUBRED INTEGRADA DE SERVICIOS DE SALUD SUR  E.S.E</t>
  </si>
  <si>
    <t>25172511;</t>
  </si>
  <si>
    <t>SUMINISTRO DE NEUMATICOS Y LLANTAS PARA EL PARQUE AUTOMOTOR DE LA SUBRED INTEGRADA DE SERVICIOS DE SALUD SUR  E.S.E</t>
  </si>
  <si>
    <t>78181701;</t>
  </si>
  <si>
    <t>SERVICIO DE COMBUSTIBLE Y ACPM PARA TODO EL PARQUE AUTOMOTOR Y PLANTAS ELECTRICAS DE LA SUBRED SUR</t>
  </si>
  <si>
    <t>78181507;</t>
  </si>
  <si>
    <t>MANTENIMIENTO INTEGRAL PREVENTIVO Y CORRECTIVO CON SERVICIO DE MONTALLANTAS, INCLUYE LOS REPUESTOS, (FILTROS, LUBRICANTES, PARCHES, VULCANIZADAS Y DEMAS REQUERIDOS) PARA LOS VEHICULOS (AMBULANCIAS, MOTOS VRR Y EQUIPO COMANDO EN SALUD) ADSCRITOS AL PROGRAMA DE ATENCION PREHOSPITALARIA, PARA LOS VEHICULOS (AMBULANCIAS) ADSCRITAS AL PROGRAMA DE TRASLADOS INTERNOS DE REFERENCIA Y CONTRAREFERENCIA Y PARA LOS VEHICULOS ADMINISTRATIVOS, MOTOS, CUATRIMOTOS Y CAMIONES PERTENECIENTES AL PARQUE AUTOMOTOR DE LA SUBRED INTEGRADA DE SERVICIOS DE SALUR SUR E.S.E.</t>
  </si>
  <si>
    <t>25173700;</t>
  </si>
  <si>
    <t>SERVICIOS DE CERTIFICACION TECNICOMECANICA Y DE EMISIONES DE GASES CONTAMINANTES, PARA EL PARQUE AUTOMOTOR DE LA SUBRED INTEGRADA DE SEVICIOS DE SALUD SUR E.S.E</t>
  </si>
  <si>
    <t>86101508;</t>
  </si>
  <si>
    <t>PRESTACIÓN DE SERVICIO DE APOYO TECNICO PARA LA EJECUCION  Y SEGUIMIENTO DE LA GESTION AMBIENTAL  DE LA SUBRED INTEGRADA DE SERVICIOS DE SALUD SUR E.S.E.</t>
  </si>
  <si>
    <t>3013096853</t>
  </si>
  <si>
    <t>gestionambiental@subredsur.gov.co</t>
  </si>
  <si>
    <t>41104200;</t>
  </si>
  <si>
    <t>SERVICIO DE MUESTREO Y ANÁLISIS DE LA CALIDAD DEL AGUA PERMEADA DE LA UNIDAD DE DIÁLISIS DE LA SUBRED INTEGRADA DE SERVICIOS DE SALUD SUR.</t>
  </si>
  <si>
    <t>3</t>
  </si>
  <si>
    <t>72102100;</t>
  </si>
  <si>
    <t>SERVICIO DE CONTROL DE PLAGAS PARA LA  TOTALIDAD DE LAS ÁREAS DE LA SUBRED INTEGRADA DE SERVICIOS DE SALUD SUR E.S.E.</t>
  </si>
  <si>
    <t>8</t>
  </si>
  <si>
    <t>9</t>
  </si>
  <si>
    <t>71121905;</t>
  </si>
  <si>
    <t>MUESTREO Y CARACTERIZACIÓN DE VERTIMIENTOS GENERADOS EN LA SUBRED INTEGRADA DE SERVICIOS DE SALUD SUR E.S.E.</t>
  </si>
  <si>
    <t>76121500;</t>
  </si>
  <si>
    <t>SERVICIO DE RECOLECCIÓN, TRANSPORTE, TRATAMIENTO Y DISPOSICIÓN FINAL DE  RESIDUOS QUÍMICOS.</t>
  </si>
  <si>
    <t>47121709;</t>
  </si>
  <si>
    <t xml:space="preserve">SUMINISTRO DE CANECAS, PEDALES, CONTENEDORES Y/O RECIPIENTES PARA EL ALMACENAMIENTO DE RESIDUOS HOSPITALARIOS </t>
  </si>
  <si>
    <t>81102600;</t>
  </si>
  <si>
    <t>SERVICIO DE MUESTREO Y ANÁLISIS DE PARAMETROS FÍSICOS, QUÍMICOS Y MICROBIOLÓGICOS DEL AGUA POTABLE DE LA RED INTERNA DE DISTRIBUCIÓN DE AGUA POTABLE DE LA SUBRED INTEGRADA DE SERVICIOS DE SALUD SUR E.S.E.</t>
  </si>
  <si>
    <t>78121602;</t>
  </si>
  <si>
    <t>SUMINSTRO DE EQUIPOS DE PESAJE: DINAMÓMETROS Y BÁSCULAS</t>
  </si>
  <si>
    <t>43222503;</t>
  </si>
  <si>
    <t>ESTUDIO DE VULNERABILIDAD SISMICA</t>
  </si>
  <si>
    <t>3182653800</t>
  </si>
  <si>
    <t>72154056;</t>
  </si>
  <si>
    <t>SERVICIO DE LAVADO Y DESINFECCIÓN DE TANQUES DE ALMACENAMIENTO DE AGUA POTABLE DE LAS UNIDADES DE SERVICIOS DE SALUD, SEDES ADMINISTRATIVOS Y UNIDADES BÁSICAS DE ATENCIÓN MÓVILES DE LA SUBRED INTEGRADA DE SERVICIOS DE SALUD SUR E.S.E.</t>
  </si>
  <si>
    <t>42294805;</t>
  </si>
  <si>
    <t xml:space="preserve">MANTENIMIENTO PREVENTIVO Y CORRECTIVO,  CON SUMINISTRO DE REPUESTOS Y/O ACCESORIOS NECESARIOS PARA EL BUEN FUNCIONAMIENTO DE LAS TORRES DE ENDOSCOPIA, LAPAROSCOPIA Y ARTROSCOPIA DE LA SUBRED SUR </t>
  </si>
  <si>
    <t>10</t>
  </si>
  <si>
    <t>85161501;</t>
  </si>
  <si>
    <t>MANTENIMIENTO  PREVENTIVO, CORRECTIVO, VERIFICACIÓN  Y SUMINISTRO DE REPUESTOS Y/O ACCESORIOS,  PARA EL BUEN FUNCIONAMIENTO  DE LAS AUTOCLAVES DE LA SUBRED SUR</t>
  </si>
  <si>
    <t>4</t>
  </si>
  <si>
    <t>42292900;</t>
  </si>
  <si>
    <t>MANTENIMIENTO PREVENTIVO, CON REPUESTOS Y MANO DE OBRA INCLUIDA PARA EL EQUIPO PROCESADOR DE TEJIDOS SHANDON PATHCENTRE Y CENTRAL DE INCLUSION SHANDON HISTOVENTRE, QUE SE ENCUENTRA EN EL SERVICIO DE PATOLOGIA DE LA USS TUNAL</t>
  </si>
  <si>
    <t>12</t>
  </si>
  <si>
    <t>ARRENDAMIENTO DE EQUIPO BIOMEDICOS PARA LAS DIFERENTES SEDES DE LAS UNIDADES DE PRESTACIÓN DE SERVICIOS  DE SALUD PERTENECIENTES A LA SUBRED INTEGRADA DE SERVICIOS DE SALUD SUR E.S.E.</t>
  </si>
  <si>
    <t>VALIDACIÓN Y CALIFICACIÓN DE LOS EQUIPOS DE LA SUBRED INTEGRADA DE SERVICIOS DE SALUD SUR ESE</t>
  </si>
  <si>
    <t>81141504;</t>
  </si>
  <si>
    <t xml:space="preserve">CALIBRACION LEGAL DE LOS EQUIPOS BIOMEDICOS DE LA SUBRED INTEGRADA DE SERVICIOS DE SALUD SUR E.S.E </t>
  </si>
  <si>
    <t>2</t>
  </si>
  <si>
    <t>73152103;</t>
  </si>
  <si>
    <t>MANTENIMIENTO PREVENTIVO, CORRECTIVO Y SUMINISTRO DE LOS REPUESTOS Y/O ACCESORIOS NECESARIOS PARA EL BUEN FUNCIONAMIENTO  DE LOS EQUIPOS MÉDICOS  DE LA SUBRED INTEGRADA DE SERVICIOS DE SALUD SUR E.S.E.</t>
  </si>
  <si>
    <t>CONTRATAR EL SERVICIO DE  MANTENIMIENTO PREVENTIVO, CORRECTIVO Y SUMINISTRO DE LOS REPUESTOS Y/O ACCESORIOS NECESARIOS PARA EL BUEN FUNCIONAMIENTO  DE LOS EQUIPOS ODONTOLÓGICOS DE LA DE LA SUBRED INTEGRADA DE SERVICIOS DE SALUD SUR E.S.E.”</t>
  </si>
  <si>
    <t>42281508;</t>
  </si>
  <si>
    <t>CONTRATAR EL SERVICIO DE  MANTENIMIENTO PREVENTIVO, CORRECTIVO Y SUMINISTRO DE LOS REPUESTOS Y/O ACCESORIOS NECESARIOS PARA EL BUEN FUNCIONAMIENTO  DE LAS AUTOCLAVES EURONDA DE LA DE LA SUBRED INTEGRADA DE SERVICIOS DE SALUD SUR E.S.E.”</t>
  </si>
  <si>
    <t>MANTENIMIENTO PREVENTIVO Y CORRECTIVO PARA LOS DIGITALIZADORES E IMPRESORAS DE IMÁGENES DIAGNOSTICAS MARCA CARESTREAM DE LOS SERVICIOS DE RADIOLOGIA DE LA SUBRED INTEGRADA DE SERVICIOS DE SALUD SUR E.S.E.</t>
  </si>
  <si>
    <t>5</t>
  </si>
  <si>
    <t xml:space="preserve">ADQUISICION  DE TERMOHIGROMETROS  </t>
  </si>
  <si>
    <t xml:space="preserve">ADQUISICION DE TUBOS DE RAYOS X E IMAGENES DIAGNOSTICAS </t>
  </si>
  <si>
    <t>42295123;</t>
  </si>
  <si>
    <t xml:space="preserve">MANTENIMIENTO PREVENTIVO Y CORRECTIVO DE LA RED DE GASES MEDICINALES, MANIFOLDS Y SUMINISTRO DE ACCESORIOS DE TERAPIA RESPIRATORIO PARA LA SUBRED </t>
  </si>
  <si>
    <t>42281500;</t>
  </si>
  <si>
    <t xml:space="preserve">MANTENIMIENTO ESTERILIZADORES STERRAD JHONSON Y JHONSON </t>
  </si>
  <si>
    <t>72101518;</t>
  </si>
  <si>
    <t>INDEPENDIZACION RED DE AIRE MEDICINAL DE ODONTOLOGIA , ESTERILIZACION  Y  DE LAS UNIDADES DE SERVICIO DE LA  SUBRED INTEGRADA DE SERVICIOS DE SALUD</t>
  </si>
  <si>
    <t>42201806;</t>
  </si>
  <si>
    <t>ARRENDAMIENTO DE UN EQUIPO DE RX CON FLUROSCOPIA (ARCO EN C INCLUIDO MANTENIMIENTO PREVENTIVO , CORRECTIVO, ACCESORIOS PARA SU CORRECTO FUNCIONAMIENTO,SE DEBE INCLURI UNA UPS PARA EL SERVICIO DE CIRUGIA DE LA USS TUNAL SUBRED SUR)</t>
  </si>
  <si>
    <t>72154101;</t>
  </si>
  <si>
    <t>ARRENDAMIENTO SISTEMA DE PRODUCCION AIRE MEDICINAL INSITUO POR COMPRESOR CON TODA LA INSTALACIÓN REQUERIDA A TODO COSTO DE LA USS TUNAL DE LA SUBRED SUR.</t>
  </si>
  <si>
    <t>6</t>
  </si>
  <si>
    <t>7</t>
  </si>
  <si>
    <t>41103011;</t>
  </si>
  <si>
    <t>42191800;42191803;</t>
  </si>
  <si>
    <t>MANTENIMIENTO PREVENTIVO, CORRECTIVO DE LAS CAMAS ELECTRICAS Y MECANICAS O HIDRAULICAS, CAMILLAS HIDRAULICAS Y MECANICAS, CUNAS ELECTRICAS, HIDRAULICAS Y MECANICAS, CAMILLAS DE AMBULANCIA DE LAS UNIDADES DE SERVICIOS DE LA SUBRED SUR.</t>
  </si>
  <si>
    <t>ARRENDAMIENTO SISTEMA DE PRODUCCION AIRE MEDICINAL INSITUO POR COMPRESOR CON LOS SIGUIENTES ELEMENTOS, COMPRESORES,TANQUE PULMOS, SECADORES, FILTROS DE PARTICULAS,COALESENTES, CARBON ACTIVADO, BACTERIOLOGICO,SISTEMA DE MONITORE,SISTEMA DE ALARMA Y PROTECCIONES, PANEL DE CONTRL, VALVULAS REGULADORAS, SISTEMAS DE DISTRIBUCION INCLUIDA LA MANO DE OBRA A TODO COSTO CON MATERIALES Y MANO DE OBRA CERTIFICADA PARA LA USS MEISSEN Y AMPLIACION DE MANIFOLD DE AIRE Y OXIGENO MEDICINAL.</t>
  </si>
  <si>
    <t>40101604;</t>
  </si>
  <si>
    <t>MANTENIMIENTO  PREVENTIVO, CORRECTIVO DE VENTILADORES MARCA ORICARE</t>
  </si>
  <si>
    <t>MANTENIMIENTO  PREVENTIVO, CORRECTIVO DE VENTILADORES MARCA SLE</t>
  </si>
  <si>
    <t>MANTENIMIENTO  PREVENTIVO, CORRECTIVO DE VENTILADORES MARCA NEUMOVENT</t>
  </si>
  <si>
    <t>42132103;52131501;</t>
  </si>
  <si>
    <t>SUMINISTRO E INSTALACIÓN DE CORTINAS HOSPITALARIAS EN MATERIAL LAVABLE, ANTI FLUIDO Y ANTI FLAMA PARA LOS DIFERENTES SERVICIOS ASISTENCIALES DE LAS UNIDADES QUE CONFORMAN LA SUBRED INTEGRADA DE SERVICIOS DE SALUD SUR E.S.E</t>
  </si>
  <si>
    <t xml:space="preserve">81111819; </t>
  </si>
  <si>
    <t>CONVENIO INTERADMINISTRATIVO No 0688 DE 2019  SEGUIMIENTO Y POSTULACION ACREDITACION
OBJETIVO GENERAL "AUNAR ESFUERZOS ADMINISTRATIVOS, TÉCNICOS Y FINANCIEROS PARA EL DESARROLLO DEL PROCESO DE PREPARACIÓN PARA LA POSTULACIÓN DE ACREDITACIÓN SEGÚN DECRETO 903 DEL 2014 Y RESOLUCIÓN 2082 DEL 2014 DEL MINISTERIO DE SALUD Y PROTECCIÓN SOCIAL EN CADA UNA DE LAS CUATRO SUBREDES INTEGRADAS DE SERVICIOS DE SALUD EN EL MARCO DEL MODELO DE ATENCIÓN INTEGRAL EN SALUD”.</t>
  </si>
  <si>
    <t>DRA. AMANDA SALINAS PIRAJAN - JEFE OFICINA CALIDAD</t>
  </si>
  <si>
    <t>jefe.calidadsubredsur.gov.co</t>
  </si>
  <si>
    <t>42152400;</t>
  </si>
  <si>
    <t>SUMINISTRO DE DISPOSITIVOS MEDICOQUIRURGICOS E INSUMOS DE ODONTOLOGÍA PARA LA PRESTACIÓN DEL SERVICIO DE SALUD ORAL EN LA SUBRED INTEGRADA DE SERVICIOS DE SALUD SUR E.S.E.</t>
  </si>
  <si>
    <t>DRA. JOHANNA ANDREA TORRES RUIZ - DIRECTORA SERVICIOS  AMBULATORIOS</t>
  </si>
  <si>
    <t>dir.ambulatorios@subredsur.gov.co</t>
  </si>
  <si>
    <t>41116111;</t>
  </si>
  <si>
    <t>PROCESAMIENTO Y LECTURA DE MUESTRAS DE CITOLOGÍA VAGINAL</t>
  </si>
  <si>
    <t>81141804;</t>
  </si>
  <si>
    <t>REALIZACION DE ESTUDIOS DE EVALUACION PARA LOS EQUIPOS RAYOS X PERIAPICAL DE LA SUBRED INTEGRADA DE SERVICIOS DE SALUD SUR</t>
  </si>
  <si>
    <t>42281804;</t>
  </si>
  <si>
    <t>SERVICIO DE ESTERILIZACIÓN EXTERNA BAJA TEMPERATURA PARA ELEMENTOS TERMOSENSIBLES Y CONTINGENCIAS A VAPOR PARA LA SUBRED INTEGRADA DE SERVICIOS DE SALUD SUR E.S.E</t>
  </si>
  <si>
    <t>DRA. LILIANA SOFIA CEPEDA - DIRECTORA SERVICIOS HOSPITALARIOS</t>
  </si>
  <si>
    <t>dir.hospitalarios@subredsur.gov.co</t>
  </si>
  <si>
    <t>42296000;</t>
  </si>
  <si>
    <t>SUMINISTRO DE MATERIAL DE OSTEOSINTESIS E INJERTOS OSEOS PARA LAS ESPECIALIDADES DE ORTOPEDIA, CIRUGÍA DE TORAX, CIRUGÍA DE MANO, CIRUGÍA COLUMNA, CIRUGÍA MAXOLIFACIAL, NEUROCIRUGÍA, DENTRO DE LOS DIFERENTES PROCESOS Y PROCEDIMIENTOS QUIRÚRGICOS QUE SE REALIZAN EN LA SUBRED INTEGRADA DE SERVICIOS DE SALUD SUR E.S.E.</t>
  </si>
  <si>
    <t>SUMINISTRO DE INJERTOS OSEOS PARA LA REALIZACIÓN DE PROCEDIMIENTOS QUIRÚRGICOS A PACIENTES ESPECÍFICOS EN LA SUBRED INTEGRADA DE SERVICIOS DE SALUD SUR E.S.E</t>
  </si>
  <si>
    <t>93131608;</t>
  </si>
  <si>
    <t>SERVICIO DE PREPARACIÓN, SUMINISTRO, DISTRIBUCIÓN Y TRANSPORTE DE LOS ALIMENTOS A LOS PACIENTES HOSPITALIZADOS Y PACIENTES DE UNIDAD RENAL, EN LAS DIFERENTES UNIDADES DE SALUD QUE CONFORMAN LA SUBRED INTEGRADA DE SERVICIOS DE SALUD SUR E.S.E, ASÍ MISMO EL SUMINISTRO DE ALIMENTOS A LOS MÉDICOS INTERNOS Y RESIDENTES Y A LOS BENEFICIARIOS DEL PROGRAMA DE ECOTERAPIA DE LA UNIDAD DE SERVICIOS DE SALUD NAZARETH.</t>
  </si>
  <si>
    <t>85122101;</t>
  </si>
  <si>
    <t>IMPRESIÓN Y PUBLICACIONES, FORMAS, TABLEROS , PIEZAS COMUNICATIVAS Y FORMATOS  PARA EL REGISTRO Y OPERACIONES DEL PIC</t>
  </si>
  <si>
    <t>DRA.YOLANDA GUTIERREZ - DIRECTORA GESTIÓN DEL RIESGO EN SALUD</t>
  </si>
  <si>
    <t>3002122771</t>
  </si>
  <si>
    <t>dir.riesgoensalud@subredsur.gov.co</t>
  </si>
  <si>
    <t>SUMINISTRO DE REFRIGERIOS Y ALMUERZOS PARA EL DESARROLLO DE JORNADAS PIC</t>
  </si>
  <si>
    <t>80111604;</t>
  </si>
  <si>
    <t>ELEMENTOS DE IDENTIFICACIÓN INSTITUCIONAL DE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</si>
  <si>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</si>
  <si>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</si>
  <si>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</si>
  <si>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SERVICIO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</si>
  <si>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</si>
  <si>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t>
  </si>
  <si>
    <t>ADQUISICION DE ACCESORIOS E INSUMOS PARA FUMIGACION Y CONTROL VECTORIAL(FUNGICIDA Y RODANTICIDA)</t>
  </si>
  <si>
    <t>86101706;</t>
  </si>
  <si>
    <t>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</si>
  <si>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</si>
  <si>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</si>
  <si>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SERVICIO DE TRANSPORTE TERRESTRE ESPECIAL PLACA BLANCA, A FIN DE GARANTIZAR EL NORMAL DESPLAZAMIENTO PARA EL PERSONAL ASISTENCIAL, ADMINISTRATIVO Y USUARIOS, ATENDIENDO LAS NECESIDADES OPERATIVAS PARA LA PRESTACIÓN DE  SERVICIOS; DENTRO DEL DISTRITO CAPITAL DE BOGOTÁ Y ZONAS ALEDAÑAS, EN CUMPLIMIENTO A LO DISPUESTO A LOS LINEAMIENTOS DEL PLAN DE INTERVENCIONES COLECTIVAS (PIC), RUTA DE SALUD Y DEMÁS CONVENIOS INTERADMINISTRATIVOS SUSCRITOS ENTRE LA SUBRED INTEGRADA DE SERVICIOS DE SALUD SUR E.S.E., EL FONDO FINANCIERO DISTRITAL DE SALUD – SECRETARIA DISTRITAL DE SALUD Y FONDO DE DESARROLLO LOCAL.</t>
  </si>
  <si>
    <t>24131600;</t>
  </si>
  <si>
    <t>PRESTAR LOS SERVICIOS DE MONITOREO DE TEMPERATURAS CENTINELA LAS 24 HORAS DEL DIA, 7 DIAS A LA SEMANA Y 365 DIAS DEL AÑO, PARA LOS EQUIPOS DE REFRIGERACION (NEVERAS HORIZONTALES Y CUARTO FRIO, DONDE SE ALMACENAN Y REFRIGERAN LOS PRODUCTOS BIOLOGICOS).. EL MONITOREO SE REQUIERE PARA LAS NEVERAS DE VACUNACION EN TOTAL SON 33 NEVERAS Y UN CUARTO FRIO, ASI MISMO REALIZAR LA CALIBRACION A CADA UNO DE LOS TERMOMETROS  QUE REALIZA LA MEDICION DE TEMPERATURAS UBICADOS EN LOS DIFERENTES CENTROS DE ATENCION QUE COMPONEN LA SUBRED INTEGRADA DE SERVICIOS DE SALUD SUR E.S.E</t>
  </si>
  <si>
    <t>86101705;</t>
  </si>
  <si>
    <t xml:space="preserve">CONTRATAR LOS SERVICIOS DE CAPACITACIÓN EXTERNA PARA FORTALECER LAS COMPETENCIAS Y HABILIDADES DEL PERSONAL ASISTENCIAL.   </t>
  </si>
  <si>
    <t>dir.talentohumano@subredsur.gov.co</t>
  </si>
  <si>
    <t xml:space="preserve">CONTRATAR LOS SERVICIOS DE CAPACITACION EXTERNA PARA FORTALECER LAS COMPETENCIAS Y HABILIDADES DEL PERSONAL ADMINISTRATIVO   Y JUNTA DIRECTIVA </t>
  </si>
  <si>
    <t>81141801;</t>
  </si>
  <si>
    <t>CONTRATACIÓN PARA LA REALIZACIÓN DE ANÁLISIS DE PUESTO DE TRABAJO, PARA LA CALIFICACIÓN DE ORIGEN DE PATOLOGÍAS DE ORDEN MUSCULOESQUELÉTICO, CON METODOLOGÍA AVALADA PARA LA VALORACIÓN DE CARGA FÍSICA, EN LA SUBRED INTEGRADA DE SERVICIOS DE SALUD SUR E.S.E</t>
  </si>
  <si>
    <t>24141608;</t>
  </si>
  <si>
    <t>SUMINISTRO DE ELEMENTOS DE PROTECCION PERSONAL, EN DESARROLLO DE LAS ACTIVIDADES QUE SE ADELANTAN Y QUE REQUIEREN DE LOS MISMOS EN LA SUBRED INTEGRADA DE SERVICIOS DE SALUD SUR E.S.E.</t>
  </si>
  <si>
    <t>51201608;</t>
  </si>
  <si>
    <t>COMPRA VENTA DE VACUNA PARA LA INFUENZA CEPA 2019 EN NÚMERO DE 450 CON LA COMPOSICIÓN RECOMENDADA POR LA OMS, PARA LOS TRABAJADORES DE LA SUBRE INTEGRADA DE SERVICIOS DE SALUD SUR E.S.E</t>
  </si>
  <si>
    <t>56112102;</t>
  </si>
  <si>
    <t>ADQUISICIÓN DE 200 SILLAS ERGONÓMICAS, 200 ELEVAMONITORES, 200 APOYAPIES, PARA LA INTERVENCIÓN DE LOS PUESTOS DE TRABAJO CON VDT  EN LA SUBRED INTEGRADA DE SERVICIOS DE SALUD SUR E.S.E.</t>
  </si>
  <si>
    <t>93141808;</t>
  </si>
  <si>
    <t>LA SUBRED INTEGRADA DE SERVICIOS DE SALUD SUR E.S.E, REQUIERE  LA CONTRATACIÓN DEL SERVICIO MÉDICO ESPECIALIZADO PARA LA REALIZACIÓN DE LOS EXÁMENES MÉDICOS OCUPACIONALES PERIÓDICOS PARA SUS FUNCIONARIOS, CON ÉNFASIS OSTEOMUSCULAR Y DE AGUDEZA VISUAL MEDIANTE UNA VISIOMETRÍA; CON LOS PARACLÍNICOS DE EVALUACIÓN NECESARIOS Y PERTINENTES, DEACUERDO CON LA EXPOSICIÓN OCUPACIONAL.</t>
  </si>
  <si>
    <t>80141625;</t>
  </si>
  <si>
    <t>CONTRATACIÓN DE ACTIVIDADES PLAN DE BIENESTAR E INCENTIVOS</t>
  </si>
  <si>
    <t>53102710;</t>
  </si>
  <si>
    <t>CONTRATACIÓN DOTACIÓN DE PERSONAL</t>
  </si>
  <si>
    <t>85121804;</t>
  </si>
  <si>
    <t>SERVICIOS DE LABORATORIOS PATOLÓGICOS</t>
  </si>
  <si>
    <t>DRA. BETSY SANCHEZ - DIRECTORA SERVICIOS COMPLEMENTARIOS</t>
  </si>
  <si>
    <t>dir.complementarios@subredsur.gov.co</t>
  </si>
  <si>
    <t>41116000;</t>
  </si>
  <si>
    <t>SUMINISTRO DE REACTIVOS E  INSUMOS DE LABORATORIO CLINICO</t>
  </si>
  <si>
    <t>81141500;</t>
  </si>
  <si>
    <t xml:space="preserve">SUMINISTRO DE CONTROLES DE CALIDAD EXTERNO PARA ANALITOS PROCESADOS EN LOS LABORATORIOS CLINICOS DE LA SUBRED INTEGRADA DE SERVICIOS </t>
  </si>
  <si>
    <t>85121809;</t>
  </si>
  <si>
    <t>CONTRATAR SERVICIOS DE BANCOS DE SANGRE</t>
  </si>
  <si>
    <t xml:space="preserve">SUMINISTRO DE CONTROLES DE CALIDAD INTERNO PARA ANALITOS PROCESADOS EN LOS LABORATORIOS CLINICOS DE LA SUBRED INTEGRADA DE SERVICIOS </t>
  </si>
  <si>
    <t>12142100;</t>
  </si>
  <si>
    <t xml:space="preserve">SUMINISTRO DE GASES MEDICINALES PARA LA SUBRED SUR </t>
  </si>
  <si>
    <t>73171504;</t>
  </si>
  <si>
    <t xml:space="preserve"> ADQUISICION DE TUBOS COLORIMÉTRICOS SENSIDYNE PARA DETECCIÓN DE OXIDO DE CARBONO, ÓXIDOS DE NITRÓGENO, MONÓXIDO DE CARBONO Y AZUFRE, PARA REALIZAR CONTROL DE CALIDAD DEL AIRE MEDICINAL </t>
  </si>
  <si>
    <t>80000000;</t>
  </si>
  <si>
    <t xml:space="preserve">PAGO DE VISITA A INVIMA PARA CERTIFICACIÓN EN  BUENAS PRÁTICAS DE MANUFACTURA DE AIRE MEDICINAL USS TUNAL Y MEISSEN </t>
  </si>
  <si>
    <t xml:space="preserve"> SUMINISTRO DE MEDICAMENTOS POS Y NO POS, PARA CUBIR LAS NECESIDADES DE LOS SERVICIOS ASISTENCIALES DE LAS DIFERENTES UNIDADES QUE COMPONEN LA SUBRED INTEGRADA DE SERVICIOS DE SALUD SUR E.S.E</t>
  </si>
  <si>
    <t>85121900;</t>
  </si>
  <si>
    <t>42231800;</t>
  </si>
  <si>
    <t>SUMINISTRO DE NUTRICIONES ENTERALES, FORMULAS LACTEAS Y SUS DERIVADOS, PARA GARANTIZAR LA PRESTACIÓN DE LOS SERVICIOS ASISTENCIALES EN LA SUBRED INTEGRADA DE SERVICIOS DE SALUD SUR E.S.E.</t>
  </si>
  <si>
    <t>42231500;</t>
  </si>
  <si>
    <t>42192602;</t>
  </si>
  <si>
    <t xml:space="preserve">SERVICIO DE ADECUACION DE REEMPAQUE DE  SOLIDOS ADECUACION DE ANTIBIOTICOS Y MAGISTRALES </t>
  </si>
  <si>
    <t>42201800;</t>
  </si>
  <si>
    <t xml:space="preserve">OPERACIÓN ESPECIALIZADA DE RADIOLOGÍA E IMAGENOLOGÍA EN LAS DIFERENTES UNIDADES DE SERVICIOS DE SALUD DE LA SUBRED INTEGRADA DE SERVICIOS DE SALUD SUR E.S.E, DEBIDAMENTE HABILITADAS DE ACUERDO A LA OFERTA Y DEMANDA DE LA POBLACIÓN; PARA LO CUAL EL CONTRATISTA DEBERÁ CUMPLIR CON TODAS LAS NECESIDADES DESCRITAS POR LA SUBRED EN ESTE ESTUDIO QUE CONTEMPLA TALENTO HUMANO, NUEVOS EQUIPOS PARA LA PRESTACIÓN DEL SERVICIO JUNTO CON LA REPARACIÓN, MANTENIMIENTO PREVENTIVO Y CORRECTIVO DE LOS EQUIPOS DE PROPIEDAD DE LA SUBRED SUR Y QUE SEAN ENTREGADOS PARA LA OPERACIÓN DEL OBJETO A CONTRATAR. </t>
  </si>
  <si>
    <t>85121800;85121801;85121802;85121803;85121804;85121805</t>
  </si>
  <si>
    <t>PRESTACIÓN DE SERVICIOS PARA EL PROCESAMIENTO DE EXÁMENES ESPECIALIZADOS Y NO ESPECIALIZADOS DE LABORATORIO QUE SEAN REQUERIDOS POR LA SUBRED INTEGRADA DE SERVICIOS DE SALUD SUR E.S.E</t>
  </si>
  <si>
    <t>313-2428948</t>
  </si>
  <si>
    <t>SUMINISTRO DE DISPOSITIVOS INSUMOS Y REACTIVOS PARA EL SERVICIO TRANSFUSIONAL</t>
  </si>
  <si>
    <t>72154020;</t>
  </si>
  <si>
    <t xml:space="preserve">VALIDACION DEL PROCESO PRODUCTIVO DE AIRE MEDICINAL EN SITIO POR COMPRESOR </t>
  </si>
  <si>
    <t xml:space="preserve">CONTROLES DE CALIDAD PARA LOS EQUIPOS DE RX CONVENCIONAL PORTATILES Y TOMOGRAFOS DE LA SUBRED INTEGRADA DE SERVICIOS DE SALUD SUR </t>
  </si>
  <si>
    <t>85121603;</t>
  </si>
  <si>
    <t>PRESTACION DEL SERVICIO INTEGRAL PARA LA ATENCION ESPECIALIZADA DE CARDIOLOGIA NO INVASIVA E INVASIVA (HEMODINAMIA), ATENDIENDO A LAS ACTIVIDADES PROCEDIMIENTOS DIAGNOSTICOS Y TERAPEUTICOS DE ACUERDO A LA OFERTA INSTITUCIONAL Y AL CUMPLIMIENTO DE LOS REQUISITOS DE HABILITACION EN CUANTO AL ESTANDAR DE RECURSO HUMANO, DOTACION Y MANTENIMIENTO.</t>
  </si>
  <si>
    <t>85121605;</t>
  </si>
  <si>
    <t>PRESTACION DEL SERVICIO INTEGRAL PARA LA  ATENCION ESPECIALIZADA DE GASTROENTEROLOGIA, ATENDIENDO A LAS ACTIVIDADES PROCEDIMIENTOS DIAGNOSTICOS Y TERAPEUTICOS DE ACUERDO A LA OFERTA INSTITUCIONAL Y AL CUMPLIMIENTO DE LOS REQUISITOS DE HABILITACION EN CUANTO AL ESTANDAR DE RECURSO HUMANO, DOTACIóN Y MANTENMIENTO.</t>
  </si>
  <si>
    <t>80101700;</t>
  </si>
  <si>
    <t>CONTRATAR SERVICIOS CONSULTA EN LISTAS VINCULANTES SARLAFT</t>
  </si>
  <si>
    <t xml:space="preserve">DRA. GLORIA LIBIA POLANIA AGUILLÓN - JEFE OFICINA ASESORA DESARROLLO INSTITUCIONAL </t>
  </si>
  <si>
    <t>3219008951</t>
  </si>
  <si>
    <t>jefe.desarrolloinstitucional@subredsur.gov.co</t>
  </si>
  <si>
    <t>80111713;</t>
  </si>
  <si>
    <t>ACTUALIZACIÓN DEL SISTEMA INTEGRADO DE INFORMACIÓN HOSPITALARIO DINAMICA GERENCIAL EN LA VERSION NET WEB SERVICES A SU ULTIMA VERSION QUE INCLUYA  LOS SERVICIOS WEB PARA INRTEROPERAR CON LA PLATAFORMA BOGOTA SALUD DIGITAL EN ATENCION AL CONVENIO 0800 DE 2019, SUSCRITO ENTRE EL FONDO FINANCIERO DISTRITAL DE SALUD Y LA SUBRED INTEGRADA DE SERVICIOS DE SALUD SUR E.S.E</t>
  </si>
  <si>
    <t>ING. JHON CEPEDA ZAFRA - JEFE OFICINA SISTEMAS DE INFORMACIÓN TICS</t>
  </si>
  <si>
    <t>3002360306</t>
  </si>
  <si>
    <t>jefe.sistemastics@subredsur.gov.co</t>
  </si>
  <si>
    <t>44121612;</t>
  </si>
  <si>
    <t>SUMINISTRO DE REPUESTOS QUE REQUIEREN LOS DISPOSITIVOS TECNOLOGICOS PROPIOS CON LOS CUALES CUENTA LA SUBRED INTEGRADA DE SERVICIOS DE SALUD SUR E.S.E EN LO RELACIONADO A EQUIPOS DE COMPUTO, IMPRESORAS Y COMUNICACIONES CON EL FIN DE GRANTIZAR EL CORRECTO FUNCIONAMIENTO DE LOS MISMOS PARA EL DESEMPEÑO DE LAS ACTIVIDADES DE LOS COLABORADORES Y/O FUNCIONARIOS.</t>
  </si>
  <si>
    <t>43231512;</t>
  </si>
  <si>
    <t>CONTRATAR EL LICENCIAMIENTO DE ANTIVIRUS PARA 2100 EQUIPOS DE COMPUTO POR UN PERIDO DE (1) AÑO, LA CUAL DEBE CUMPLIR CON LA DESCRIPCION TECNICA SOLICITADA, PARA ATENDER LAS DECESIDADES QUE SE PRESENTAN EN LA SUBRED INTEGRADA DE SERVICIOS DE SALUD SUR E.S.E</t>
  </si>
  <si>
    <t>80161800;</t>
  </si>
  <si>
    <t>SERVICIO DE ARRENDAMIENTO DE EQUIPOS DE COMPUTO,IMPRESORAS, SCANNER, DUPLICADORAS Y FOTOCOPIADORAS COMO SOPORTE TECNICO PARA EL DESARROLLO DE LA PRESTACION DE LAS ACTIVIDADES ASISTENCIALES Y ADMINISTRATIVAS EN LA SUBRED INTEGRADA DE SERVICIOS DE SALUD SUR E.S.E.</t>
  </si>
  <si>
    <t>73152108;</t>
  </si>
  <si>
    <t>MANTENIMIENTO PREVENTIVO Y CORRECTIVO INCLUYENDO REPUESTOS Y MANO DE OBRA DE LAS UPS CORRESPONDIENTES A LA SUBRED INTEGRADA DE SERVICIOS DE SALUD SUR E.S.E, GARANTIZANDO EL BUEN FUNCIONAMIENTO DE LA RED REGULADA CON EL FIN DE MANTENER PROTEGIDOS LOS EQUIPOS DE CÓMPUTO Y LA INFORMACIÓN DE LOS USUARIOS ANTE LOS CORTES REPENTINOS DE ENERGÍA.</t>
  </si>
  <si>
    <t>43221706;</t>
  </si>
  <si>
    <t>ARRENDAMIENTO DE UN ESPACIO DE METRO LINEAL EN LA TORRE SOPORTADA UBICADA EN CERRO MOCHUELO, SITUADO EN LA VEREDA DE QUIBA, SECTOR ANTENAS, FINCA TAGUALITO, PARA LA INSTALACION DE RADIOS DE ANTENA INTEGRADA DE BAJA FRECUENCIA Y DEMAS ELEMENTOS NECESARIOS PARA PERMITIR LA COMUNICACION DE LAS UNIDADES DE PASQUILLA Y MOCHUELO, CON LA SUBRED INTEGRADA DE SERVICIOS DE SALUD SUR E.S.E</t>
  </si>
  <si>
    <t>78102203;</t>
  </si>
  <si>
    <t xml:space="preserve">SERVICIO DE MENSAJERIA ESPECIALIZADA PARA LA EJECUCION DE LOS PROCESOS DEL AREA DE GESTION DOCUMENTAL DE LA SUBRED SUR , POR MEDIO DE ENVIO DE DOCUMENTOS EN EL SERVICIO DE CARTA COPIA. </t>
  </si>
  <si>
    <t>42222309;</t>
  </si>
  <si>
    <t>CONTRATAR LA PRESTACIÓN DE SERVICIOS ESPECIALIZADOS DE COMPRA DE UNIDADES DE CONSERVACIÓN DE ARCHIVO SEGÚN MEDIDAS SOLICITADAS, IMPRESAS A UNA TINTA, PARA EL MANEJO DEL ARCHIVO INSTITUCIONAL DE LA SUBRED INTEGRADA DE SERVICIOS DE SALUD SUR E.S.E.</t>
  </si>
  <si>
    <t>CONTRATAR LA  PRESTACION DE SERVICIOS ESPECIALIZADOS DE COMPRA DE CARPETAS DE HISTORIA CLÍNICA SEGÚN MEDIDAS SOLICITADAS, IMPRESAS A UNA TINTA, PARA EL MANEJO DEL ARCHIVO DE GESTIÓN ASISTENCIAL DE LA SUBRED INTEGRADA DE SERVICIOS DE SALUD SUR E. S. E.</t>
  </si>
  <si>
    <t xml:space="preserve">ARRENDAMIENTO BODEGA INDUSTRIALIZADA UBICADA EN LA CALLE 12 N° 79-25 ENTRADA 2 BODEGA 7 CENTRO EMPRESARIAL VILLA ALSACIA, PARA EL ARCHIVO DE GESTION DOCUMENTAL DE LA SUBRED INTEGRADA DE SERVICIOS DE SALUD SUR E.S.E </t>
  </si>
  <si>
    <t xml:space="preserve">42211500; </t>
  </si>
  <si>
    <t>SUMINISTRO Y FABRICACIÓN DE DISPOSITIVOS DE ASISTENCIA PERSONAL / AYUDAS TÉCNICAS PARA PERSONAL DISCAPACITDO</t>
  </si>
  <si>
    <t>CLAUDIA SEGURA - REFERENTE UEL</t>
  </si>
  <si>
    <t>proyectosfdl@subredsur.gov.co</t>
  </si>
  <si>
    <t>85122100;</t>
  </si>
  <si>
    <t>SERVICIOS DE OPERADOR DE HIPOTERAPIA PARA PERSONAS CON DISCAPACIDAD PARTICIPANTES DE LOS CONVENIOS SUSCRITOS CON LOS FONDOS DE DESARROLLO LOCAL</t>
  </si>
  <si>
    <t>80111701;</t>
  </si>
  <si>
    <t>OPS HONORARIOS</t>
  </si>
  <si>
    <t>DIRECCIONES ENCARGADAS</t>
  </si>
  <si>
    <t>plan.adquisiciones@subredsur.gov.co</t>
  </si>
  <si>
    <t>OPS REMUNERACIÓN SERVICIOS TÉCNICOS</t>
  </si>
  <si>
    <t>OPS CONTRATACIÓN SERVICIO ASISTENCIAL GENERAL</t>
  </si>
  <si>
    <t>DR. MARTIN JAIMES MADARIAGA - SUBGERENTE ASISTENCIAL</t>
  </si>
  <si>
    <t>OPS TALENTO HUMANO OPERACIÓN PLAN INTERVENCIONES COLECTIVAS PIC</t>
  </si>
  <si>
    <t>ORGANIZACIÓN Y REALIZACIÓN DE EVENTO PARA LA PRESENTACIÓN DE EXPERIENCIAS EXITOSAS EN LA RUTA MATERNO PERINATAL DENTRO DEL MARCO DEL CONVENIO 0702 - 2019.</t>
  </si>
  <si>
    <t>42221600;</t>
  </si>
  <si>
    <t>SUMINISTRO DE MEDICAMENTOS - LIQUIDOS - CON DESTINO A LAS SUBREDES INTEGRADAS DE SERVICIOS DE SALUD E.S.E ADSCRITAS A LA SECRETARIA DISTRITAL DE SALUD DE BOGOTÁ D.C</t>
  </si>
  <si>
    <t xml:space="preserve">73141707; </t>
  </si>
  <si>
    <t>DISEÑO Y CONFECCIÓN DE CHAQUETAS Y UNIFORMES INSTITUCIONALES CONTRAMARCADOS CON EL NOMBRE DEL PROGRAMA RUTA DE LA SALUD DE LA SUBRED INTEGRADA DE SERVICIOS DE SALUD SUR E.S.E</t>
  </si>
  <si>
    <t>DRA. ANDREA LOPEZ GUERRERO - JEFE OFICINA PARTICIPACIÓN COMUNITARIA Y SERVICIO AL CIUDADANO</t>
  </si>
  <si>
    <t>3118269501</t>
  </si>
  <si>
    <t>jefe.participacionsocial@subredsur.gov.co</t>
  </si>
  <si>
    <t>SUMINISTRO DE MEDICAMENTOS Y LIQUIDOS ENDOVENOSOS PARA CUBRIR LAS NECESIDADES DE LOS SERVICIOS ASISTENCIALES DE LA SUBRED SUR E.S.E.</t>
  </si>
  <si>
    <t>3108734212</t>
  </si>
  <si>
    <t xml:space="preserve">SUMINISTRO DE NUTRICIONES PARENTERALES PARA CUBRIR LAS NECESIDADES DE LOS SERVICIOS HOSPITALARIOS DE LA SUBRED SUR </t>
  </si>
  <si>
    <t>MANTENIMIENTO PREVENTIVO Y CORRECTIVO, PARA EL BUEN FUNCIONAMIENTO DEL DIGITALIZADOR KONIKA MINOLTA DE LA SUBRED INTEGRADA DE SERVICIOS DE SALUD SUR E.S.E.</t>
  </si>
  <si>
    <t xml:space="preserve">SUMINISTRO DE MEDICAMENTOS MONOPOLIO DEL ESTADO PARA GARANTIZAR LA PRESTACIÓN DE LOS SERVICIOS ASISTENCIALES EN LA SUBRED INTEGRADA DE SERVICIOS DE SALUD SUR E.S.E.  </t>
  </si>
  <si>
    <t>ARRENDAMIENTO SISTEMA DE INFORMACIÓN DE IMAGENOLOGÍA Y DE LOS EQUIPOS DE TOMA DE IMÁGENES DIAGNÓSTICAS, ASÍ COMO EL CORRESPONDIENTE SERVICIO DE SOPORTE TÉCNICO DE LOS MISMOS INCLUYENDO EL SOFTWARE DE PACS (SISTEMA COMPUTARIZADO PARA ARCHIVO DIGITAL) RIS (SISTEMA DE INFORMACIÓN RADIOLÓGICA).</t>
  </si>
  <si>
    <t>125410</t>
  </si>
  <si>
    <t>MANTENIMIENTO PREVENTIVO Y CORRECTIVO INCLUYENDO REPUESTOS Y ACCESORIOS NECESARIOS PARA GARANTIZAR EL CORRECTO FUNCIONAMIENTO DE LAS NEVERAS DE VACUNACION, CONGELADORES INDUSTRIALES, REFRIGERADORES, CRIOSTATOS Y CUARTOS FRIOS UBICADOS EN LA UNIDAD DE SERVICIOS DE LA SUBRED SUR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</si>
</sst>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s>
  <fonts count="13" x14ac:knownFonts="1">
    <font>
      <sz val="10"/>
      <color theme="1"/>
      <name val="Arial"/>
      <family val="2"/>
    </font>
    <font>
      <sz val="10"/>
      <color theme="1"/>
      <name val="Arial"/>
      <family val="2"/>
    </font>
    <font>
      <b/>
      <sz val="10"/>
      <color theme="1"/>
      <name val="Arial"/>
      <family val="2"/>
    </font>
    <font>
      <b/>
      <sz val="12"/>
      <color theme="1"/>
      <name val="Arial"/>
      <family val="2"/>
    </font>
    <font>
      <b/>
      <sz val="10"/>
      <color theme="1"/>
      <name val="Verdana"/>
      <family val="2"/>
    </font>
    <font>
      <sz val="11"/>
      <color theme="1"/>
      <name val="Arial"/>
      <family val="2"/>
    </font>
    <font>
      <sz val="10"/>
      <color theme="1"/>
      <name val="Verdana"/>
      <family val="2"/>
    </font>
    <font>
      <u/>
      <sz val="10"/>
      <color theme="10"/>
      <name val="Arial"/>
      <family val="2"/>
    </font>
    <font>
      <u/>
      <sz val="10"/>
      <color theme="1"/>
      <name val="Arial"/>
      <family val="2"/>
    </font>
    <font>
      <b/>
      <sz val="10"/>
      <name val="Arial"/>
      <family val="2"/>
    </font>
    <font>
      <sz val="10"/>
      <name val="Arial"/>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0" fontId="4" fillId="6" borderId="4" applyNumberFormat="0" applyProtection="0">
      <alignment horizontal="left" vertical="center" wrapText="1"/>
    </xf>
    <xf numFmtId="0" fontId="4" fillId="8" borderId="0" applyNumberFormat="0" applyBorder="0" applyProtection="0">
      <alignment horizontal="center" vertical="center"/>
    </xf>
    <xf numFmtId="49" fontId="6" fillId="0" borderId="0" applyFill="0" applyBorder="0" applyProtection="0">
      <alignment horizontal="left" vertical="center"/>
    </xf>
    <xf numFmtId="167" fontId="1" fillId="0" borderId="0" applyFont="0" applyFill="0" applyBorder="0" applyAlignment="0" applyProtection="0"/>
    <xf numFmtId="0" fontId="7" fillId="0" borderId="0" applyNumberFormat="0" applyFill="0" applyBorder="0" applyAlignment="0" applyProtection="0"/>
  </cellStyleXfs>
  <cellXfs count="129">
    <xf numFmtId="0" fontId="0" fillId="0" borderId="0" xfId="0"/>
    <xf numFmtId="0" fontId="0" fillId="2" borderId="0" xfId="0" applyFill="1" applyBorder="1" applyProtection="1">
      <protection locked="0"/>
    </xf>
    <xf numFmtId="0" fontId="0" fillId="2" borderId="0" xfId="0"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0" fontId="0" fillId="2" borderId="0" xfId="0" applyFill="1" applyProtection="1">
      <protection locked="0"/>
    </xf>
    <xf numFmtId="164" fontId="1" fillId="0" borderId="0" xfId="2" applyFont="1" applyAlignment="1" applyProtection="1">
      <alignment vertical="center"/>
      <protection locked="0"/>
    </xf>
    <xf numFmtId="166" fontId="1" fillId="2" borderId="0" xfId="1" applyNumberFormat="1" applyFont="1" applyFill="1" applyAlignment="1" applyProtection="1">
      <alignment vertical="center"/>
      <protection locked="0"/>
    </xf>
    <xf numFmtId="164" fontId="1" fillId="0" borderId="0" xfId="2" applyFont="1" applyProtection="1">
      <protection locked="0"/>
    </xf>
    <xf numFmtId="0" fontId="0" fillId="0" borderId="0" xfId="0" applyFont="1" applyAlignment="1" applyProtection="1">
      <alignment horizontal="center" vertical="center"/>
      <protection locked="0"/>
    </xf>
    <xf numFmtId="0" fontId="0" fillId="0" borderId="0" xfId="0" applyAlignment="1">
      <alignment horizontal="center" vertical="center"/>
    </xf>
    <xf numFmtId="0" fontId="0" fillId="2" borderId="0" xfId="0" applyFill="1" applyBorder="1"/>
    <xf numFmtId="0" fontId="4" fillId="2" borderId="0" xfId="3" applyFill="1" applyBorder="1" applyAlignment="1" applyProtection="1">
      <alignment vertical="center" wrapText="1"/>
    </xf>
    <xf numFmtId="0" fontId="0" fillId="2" borderId="0" xfId="0" applyFill="1" applyBorder="1" applyAlignment="1" applyProtection="1">
      <protection locked="0"/>
    </xf>
    <xf numFmtId="0" fontId="4" fillId="2" borderId="0" xfId="4" applyFill="1" applyBorder="1" applyProtection="1">
      <alignment horizontal="center" vertical="center"/>
    </xf>
    <xf numFmtId="0" fontId="4" fillId="3" borderId="13" xfId="4" applyFill="1" applyBorder="1" applyAlignment="1" applyProtection="1">
      <alignment horizontal="center" vertical="center" wrapText="1"/>
    </xf>
    <xf numFmtId="0" fontId="4" fillId="3" borderId="14" xfId="4" applyFill="1" applyBorder="1" applyAlignment="1" applyProtection="1">
      <alignment horizontal="center" vertical="center"/>
    </xf>
    <xf numFmtId="0" fontId="4" fillId="3" borderId="15" xfId="4" applyFill="1" applyBorder="1" applyAlignment="1" applyProtection="1">
      <alignment horizontal="center" vertical="center" wrapText="1"/>
    </xf>
    <xf numFmtId="166" fontId="4" fillId="3" borderId="15" xfId="1" applyNumberFormat="1" applyFont="1" applyFill="1" applyBorder="1" applyAlignment="1" applyProtection="1">
      <alignment horizontal="center" vertical="center" wrapText="1"/>
      <protection locked="0"/>
    </xf>
    <xf numFmtId="0" fontId="4" fillId="3" borderId="15" xfId="4" applyFill="1" applyBorder="1" applyProtection="1">
      <alignment horizontal="center" vertical="center"/>
    </xf>
    <xf numFmtId="0" fontId="5" fillId="2" borderId="0" xfId="0" applyFont="1" applyFill="1" applyBorder="1" applyAlignment="1">
      <alignment horizontal="center" vertical="center" wrapText="1"/>
    </xf>
    <xf numFmtId="0" fontId="0" fillId="2" borderId="17" xfId="0" applyFont="1" applyFill="1" applyBorder="1" applyAlignment="1">
      <alignment horizontal="center" vertical="center" wrapText="1"/>
    </xf>
    <xf numFmtId="49" fontId="2" fillId="2" borderId="18" xfId="5" applyFont="1" applyFill="1" applyBorder="1" applyAlignment="1" applyProtection="1">
      <alignment horizontal="center" vertical="center" wrapText="1"/>
      <protection locked="0"/>
    </xf>
    <xf numFmtId="0" fontId="0" fillId="2" borderId="19" xfId="0" applyFont="1" applyFill="1" applyBorder="1" applyAlignment="1" applyProtection="1">
      <alignment horizontal="center" vertical="center"/>
      <protection locked="0"/>
    </xf>
    <xf numFmtId="49" fontId="1" fillId="2" borderId="19" xfId="5" applyFont="1" applyFill="1" applyBorder="1" applyAlignment="1" applyProtection="1">
      <alignment horizontal="center" vertical="center" wrapText="1"/>
      <protection locked="0"/>
    </xf>
    <xf numFmtId="168" fontId="1" fillId="2" borderId="19" xfId="6" applyNumberFormat="1" applyFont="1" applyFill="1" applyBorder="1" applyAlignment="1" applyProtection="1">
      <alignment horizontal="center" vertical="center" wrapText="1"/>
      <protection locked="0"/>
    </xf>
    <xf numFmtId="0" fontId="0" fillId="0" borderId="0" xfId="0" applyFill="1"/>
    <xf numFmtId="0" fontId="0" fillId="2" borderId="21" xfId="0" applyFont="1" applyFill="1" applyBorder="1" applyAlignment="1" applyProtection="1">
      <alignment horizontal="center" vertical="center" wrapText="1"/>
      <protection locked="0"/>
    </xf>
    <xf numFmtId="49" fontId="2" fillId="2" borderId="22" xfId="5"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protection locked="0"/>
    </xf>
    <xf numFmtId="49" fontId="1" fillId="2" borderId="4" xfId="5" applyFont="1" applyFill="1" applyBorder="1" applyAlignment="1" applyProtection="1">
      <alignment horizontal="center" vertical="center" wrapText="1"/>
      <protection locked="0"/>
    </xf>
    <xf numFmtId="168" fontId="1" fillId="2" borderId="4" xfId="6" applyNumberFormat="1" applyFont="1" applyFill="1" applyBorder="1" applyAlignment="1" applyProtection="1">
      <alignment horizontal="center" vertical="center" wrapText="1"/>
      <protection locked="0"/>
    </xf>
    <xf numFmtId="168" fontId="1" fillId="2" borderId="23" xfId="6" applyNumberFormat="1" applyFont="1" applyFill="1" applyBorder="1" applyAlignment="1" applyProtection="1">
      <alignment horizontal="center" vertical="center" wrapText="1"/>
      <protection locked="0"/>
    </xf>
    <xf numFmtId="0" fontId="0" fillId="2" borderId="21" xfId="0" applyFont="1" applyFill="1" applyBorder="1" applyAlignment="1" applyProtection="1">
      <alignment horizontal="center" vertical="center"/>
      <protection locked="0"/>
    </xf>
    <xf numFmtId="0" fontId="2" fillId="2" borderId="22"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0" xfId="0" applyFill="1"/>
    <xf numFmtId="0" fontId="0" fillId="4" borderId="0" xfId="0" applyFill="1"/>
    <xf numFmtId="0" fontId="2" fillId="2" borderId="0"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 fillId="2" borderId="21" xfId="4" applyFont="1" applyFill="1" applyBorder="1" applyAlignment="1" applyProtection="1">
      <alignment horizontal="center" vertical="center"/>
    </xf>
    <xf numFmtId="0" fontId="0" fillId="2" borderId="23" xfId="0" applyFont="1" applyFill="1" applyBorder="1" applyAlignment="1" applyProtection="1">
      <alignment horizontal="center" vertical="center"/>
      <protection locked="0"/>
    </xf>
    <xf numFmtId="49" fontId="1" fillId="2" borderId="23" xfId="5" applyFont="1" applyFill="1" applyBorder="1" applyAlignment="1" applyProtection="1">
      <alignment horizontal="center" vertical="center" wrapText="1"/>
      <protection locked="0"/>
    </xf>
    <xf numFmtId="49" fontId="2" fillId="0" borderId="22" xfId="5"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protection locked="0"/>
    </xf>
    <xf numFmtId="49" fontId="1" fillId="0" borderId="4" xfId="5"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wrapText="1"/>
      <protection locked="0"/>
    </xf>
    <xf numFmtId="164" fontId="1" fillId="0" borderId="0" xfId="2" applyFont="1"/>
    <xf numFmtId="0" fontId="2" fillId="2" borderId="22" xfId="5" applyNumberFormat="1" applyFont="1" applyFill="1" applyBorder="1" applyAlignment="1" applyProtection="1">
      <alignment horizontal="center" vertical="center" wrapText="1"/>
      <protection locked="0"/>
    </xf>
    <xf numFmtId="0" fontId="2" fillId="2" borderId="4" xfId="5"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wrapText="1"/>
      <protection locked="0"/>
    </xf>
    <xf numFmtId="49" fontId="1" fillId="2" borderId="21" xfId="5" applyFont="1"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0" fontId="0" fillId="2" borderId="21" xfId="0" applyFont="1" applyFill="1" applyBorder="1" applyAlignment="1">
      <alignment horizontal="center" vertical="center"/>
    </xf>
    <xf numFmtId="49" fontId="1" fillId="2" borderId="21" xfId="5" applyFont="1" applyFill="1" applyBorder="1" applyAlignment="1" applyProtection="1">
      <alignment horizontal="center" vertical="center"/>
    </xf>
    <xf numFmtId="0" fontId="0" fillId="2" borderId="21" xfId="0" applyFill="1" applyBorder="1" applyAlignment="1">
      <alignment horizontal="center" vertical="center"/>
    </xf>
    <xf numFmtId="0" fontId="0" fillId="2" borderId="4" xfId="0" applyFill="1" applyBorder="1" applyAlignment="1">
      <alignment horizontal="center" vertical="center"/>
    </xf>
    <xf numFmtId="0" fontId="0" fillId="0" borderId="21" xfId="0" applyBorder="1" applyAlignment="1">
      <alignment horizontal="center" vertical="center"/>
    </xf>
    <xf numFmtId="0" fontId="1" fillId="2" borderId="4" xfId="2" applyNumberFormat="1" applyFont="1" applyFill="1" applyBorder="1" applyAlignment="1">
      <alignment horizontal="center" vertical="center"/>
    </xf>
    <xf numFmtId="0" fontId="1" fillId="0" borderId="4" xfId="2" applyNumberFormat="1" applyFont="1" applyBorder="1" applyAlignment="1">
      <alignment horizontal="center" vertical="center"/>
    </xf>
    <xf numFmtId="0" fontId="0" fillId="0" borderId="4" xfId="0" applyBorder="1" applyAlignment="1">
      <alignment horizontal="center" vertical="center"/>
    </xf>
    <xf numFmtId="0" fontId="0" fillId="2" borderId="21" xfId="0" applyFill="1" applyBorder="1" applyAlignment="1" applyProtection="1">
      <alignment horizontal="center" vertical="center"/>
      <protection locked="0"/>
    </xf>
    <xf numFmtId="0" fontId="0" fillId="0" borderId="0" xfId="0" applyAlignment="1">
      <alignment horizontal="center" vertical="center" wrapText="1"/>
    </xf>
    <xf numFmtId="0" fontId="0" fillId="2" borderId="25" xfId="0" applyFill="1" applyBorder="1" applyAlignment="1" applyProtection="1">
      <alignment horizontal="center" vertical="center"/>
      <protection locked="0"/>
    </xf>
    <xf numFmtId="0" fontId="2" fillId="2" borderId="23" xfId="5" applyNumberFormat="1" applyFont="1" applyFill="1" applyBorder="1" applyAlignment="1" applyProtection="1">
      <alignment horizontal="center" vertical="center" wrapText="1"/>
      <protection locked="0"/>
    </xf>
    <xf numFmtId="49" fontId="1" fillId="2" borderId="25" xfId="5" applyFont="1" applyFill="1" applyBorder="1" applyAlignment="1" applyProtection="1">
      <alignment horizontal="center" vertical="center"/>
    </xf>
    <xf numFmtId="49" fontId="1" fillId="2" borderId="27" xfId="5" applyFont="1" applyFill="1" applyBorder="1" applyAlignment="1" applyProtection="1">
      <alignment horizontal="center" vertical="center" wrapText="1"/>
      <protection locked="0"/>
    </xf>
    <xf numFmtId="168" fontId="1" fillId="2" borderId="27" xfId="6" applyNumberFormat="1" applyFont="1" applyFill="1" applyBorder="1" applyAlignment="1" applyProtection="1">
      <alignment horizontal="center" vertical="center" wrapText="1"/>
      <protection locked="0"/>
    </xf>
    <xf numFmtId="49" fontId="1" fillId="2" borderId="28" xfId="5" applyFont="1" applyFill="1" applyBorder="1" applyAlignment="1" applyProtection="1">
      <alignment horizontal="center" vertical="center" wrapText="1"/>
      <protection locked="0"/>
    </xf>
    <xf numFmtId="168" fontId="1" fillId="2" borderId="28" xfId="6" applyNumberFormat="1" applyFont="1" applyFill="1" applyBorder="1" applyAlignment="1" applyProtection="1">
      <alignment horizontal="center" vertical="center" wrapText="1"/>
      <protection locked="0"/>
    </xf>
    <xf numFmtId="49" fontId="1" fillId="2" borderId="31" xfId="5" applyFont="1" applyFill="1" applyBorder="1" applyAlignment="1" applyProtection="1">
      <alignment horizontal="center" vertical="center" wrapText="1"/>
      <protection locked="0"/>
    </xf>
    <xf numFmtId="168" fontId="1" fillId="2" borderId="31" xfId="6"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lignment horizontal="center" wrapText="1"/>
    </xf>
    <xf numFmtId="0" fontId="0" fillId="2" borderId="0" xfId="0" applyFill="1" applyAlignment="1" applyProtection="1">
      <alignment vertical="center"/>
      <protection locked="0"/>
    </xf>
    <xf numFmtId="166" fontId="1" fillId="2" borderId="0" xfId="1" applyNumberFormat="1" applyFont="1" applyFill="1" applyBorder="1" applyAlignment="1" applyProtection="1">
      <alignment vertical="center"/>
      <protection locked="0"/>
    </xf>
    <xf numFmtId="0" fontId="0" fillId="2" borderId="0" xfId="0" applyFont="1" applyFill="1" applyBorder="1" applyAlignment="1" applyProtection="1">
      <alignment horizontal="center" vertical="center"/>
      <protection locked="0"/>
    </xf>
    <xf numFmtId="166" fontId="1" fillId="0" borderId="0" xfId="1" applyNumberFormat="1" applyFont="1" applyAlignment="1" applyProtection="1">
      <alignment vertical="center"/>
      <protection locked="0"/>
    </xf>
    <xf numFmtId="49" fontId="0" fillId="2" borderId="21" xfId="5" applyFont="1" applyFill="1" applyBorder="1" applyAlignment="1" applyProtection="1">
      <alignment horizontal="center" vertical="center" wrapText="1"/>
      <protection locked="0"/>
    </xf>
    <xf numFmtId="49" fontId="0" fillId="2" borderId="26" xfId="5" applyFont="1" applyFill="1" applyBorder="1" applyAlignment="1" applyProtection="1">
      <alignment horizontal="center" vertical="center"/>
    </xf>
    <xf numFmtId="49" fontId="0" fillId="2" borderId="28" xfId="5" applyFont="1" applyFill="1" applyBorder="1" applyAlignment="1" applyProtection="1">
      <alignment horizontal="center" vertical="center" wrapText="1"/>
      <protection locked="0"/>
    </xf>
    <xf numFmtId="49" fontId="0" fillId="2" borderId="29" xfId="5" applyFont="1" applyFill="1" applyBorder="1" applyAlignment="1" applyProtection="1">
      <alignment horizontal="center" vertical="center" wrapText="1"/>
      <protection locked="0"/>
    </xf>
    <xf numFmtId="49" fontId="0" fillId="2" borderId="27" xfId="5" applyFont="1" applyFill="1" applyBorder="1" applyAlignment="1" applyProtection="1">
      <alignment horizontal="center" vertical="center" wrapText="1"/>
      <protection locked="0"/>
    </xf>
    <xf numFmtId="49" fontId="0" fillId="2" borderId="30" xfId="5" applyFont="1" applyFill="1" applyBorder="1" applyAlignment="1" applyProtection="1">
      <alignment horizontal="center" vertical="center" wrapText="1"/>
      <protection locked="0"/>
    </xf>
    <xf numFmtId="49" fontId="0" fillId="2" borderId="31" xfId="5" applyFont="1" applyFill="1" applyBorder="1" applyAlignment="1" applyProtection="1">
      <alignment horizontal="center" vertical="center" wrapText="1"/>
      <protection locked="0"/>
    </xf>
    <xf numFmtId="0" fontId="2" fillId="2" borderId="27" xfId="5" applyNumberFormat="1" applyFont="1" applyFill="1" applyBorder="1" applyAlignment="1" applyProtection="1">
      <alignment horizontal="center" vertical="center" wrapText="1"/>
      <protection locked="0"/>
    </xf>
    <xf numFmtId="0" fontId="2" fillId="2" borderId="28" xfId="5" applyNumberFormat="1" applyFont="1" applyFill="1" applyBorder="1" applyAlignment="1" applyProtection="1">
      <alignment horizontal="center" vertical="center" wrapText="1"/>
      <protection locked="0"/>
    </xf>
    <xf numFmtId="0" fontId="2" fillId="2" borderId="31" xfId="5" applyNumberFormat="1" applyFont="1" applyFill="1" applyBorder="1" applyAlignment="1" applyProtection="1">
      <alignment horizontal="center" vertical="center" wrapText="1"/>
      <protection locked="0"/>
    </xf>
    <xf numFmtId="49" fontId="0" fillId="2" borderId="4" xfId="5" applyFont="1" applyFill="1" applyBorder="1" applyAlignment="1" applyProtection="1">
      <alignment horizontal="center" vertical="center" wrapText="1"/>
      <protection locked="0"/>
    </xf>
    <xf numFmtId="0" fontId="8" fillId="0" borderId="24" xfId="0" applyFont="1" applyBorder="1" applyAlignment="1">
      <alignment horizontal="center" vertical="center"/>
    </xf>
    <xf numFmtId="49" fontId="0" fillId="2" borderId="0" xfId="5" applyFont="1" applyFill="1" applyBorder="1" applyAlignment="1" applyProtection="1">
      <alignment horizontal="center" vertical="center" wrapText="1"/>
      <protection locked="0"/>
    </xf>
    <xf numFmtId="0" fontId="2" fillId="2" borderId="0" xfId="5" applyNumberFormat="1" applyFont="1" applyFill="1" applyBorder="1" applyAlignment="1" applyProtection="1">
      <alignment horizontal="center" vertical="center" wrapText="1"/>
      <protection locked="0"/>
    </xf>
    <xf numFmtId="49" fontId="1" fillId="2" borderId="0" xfId="5" applyFont="1" applyFill="1" applyBorder="1" applyAlignment="1" applyProtection="1">
      <alignment horizontal="center" vertical="center" wrapText="1"/>
      <protection locked="0"/>
    </xf>
    <xf numFmtId="168" fontId="1" fillId="2" borderId="0" xfId="6" applyNumberFormat="1" applyFont="1" applyFill="1" applyBorder="1" applyAlignment="1" applyProtection="1">
      <alignment horizontal="center" vertical="center" wrapText="1"/>
      <protection locked="0"/>
    </xf>
    <xf numFmtId="0" fontId="8" fillId="0" borderId="0" xfId="0" applyFont="1" applyBorder="1" applyAlignment="1">
      <alignment horizontal="center" vertical="center"/>
    </xf>
    <xf numFmtId="0" fontId="8" fillId="2" borderId="24" xfId="0" applyFont="1" applyFill="1" applyBorder="1" applyAlignment="1">
      <alignment horizontal="center" vertical="center"/>
    </xf>
    <xf numFmtId="0" fontId="0" fillId="0" borderId="0" xfId="0" applyAlignment="1">
      <alignment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7" borderId="5" xfId="3" applyFont="1" applyFill="1" applyBorder="1" applyAlignment="1" applyProtection="1">
      <alignment horizontal="center" vertical="center" wrapText="1"/>
    </xf>
    <xf numFmtId="0" fontId="2" fillId="7" borderId="6" xfId="3" applyFont="1" applyFill="1" applyBorder="1" applyAlignment="1" applyProtection="1">
      <alignment horizontal="center" vertical="center" wrapText="1"/>
    </xf>
    <xf numFmtId="0" fontId="2" fillId="4" borderId="6" xfId="3" applyFont="1" applyFill="1" applyBorder="1" applyAlignment="1" applyProtection="1">
      <alignment horizontal="center" vertical="center" wrapText="1"/>
    </xf>
    <xf numFmtId="0" fontId="2" fillId="5" borderId="6" xfId="3" applyFont="1" applyFill="1" applyBorder="1" applyAlignment="1" applyProtection="1">
      <alignment horizontal="center" vertical="center" wrapText="1"/>
    </xf>
    <xf numFmtId="0" fontId="2" fillId="7" borderId="7" xfId="3" applyFont="1" applyFill="1" applyBorder="1" applyAlignment="1" applyProtection="1">
      <alignment horizontal="center" vertical="center" wrapText="1"/>
    </xf>
    <xf numFmtId="0" fontId="2" fillId="7" borderId="8" xfId="3" applyFont="1" applyFill="1" applyBorder="1" applyAlignment="1" applyProtection="1">
      <alignment horizontal="center" vertical="center" wrapText="1"/>
    </xf>
    <xf numFmtId="0" fontId="2" fillId="7" borderId="0" xfId="3" applyFont="1" applyFill="1" applyBorder="1" applyAlignment="1" applyProtection="1">
      <alignment horizontal="center" vertical="center" wrapText="1"/>
    </xf>
    <xf numFmtId="0" fontId="2" fillId="4" borderId="0" xfId="3" applyFont="1" applyFill="1" applyBorder="1" applyAlignment="1" applyProtection="1">
      <alignment horizontal="center" vertical="center" wrapText="1"/>
    </xf>
    <xf numFmtId="0" fontId="2" fillId="5" borderId="0" xfId="3" applyFont="1" applyFill="1" applyBorder="1" applyAlignment="1" applyProtection="1">
      <alignment horizontal="center" vertical="center" wrapText="1"/>
    </xf>
    <xf numFmtId="0" fontId="2" fillId="7" borderId="9" xfId="3" applyFont="1" applyFill="1" applyBorder="1" applyAlignment="1" applyProtection="1">
      <alignment horizontal="center" vertical="center" wrapText="1"/>
    </xf>
    <xf numFmtId="0" fontId="2" fillId="7" borderId="10" xfId="3" applyFont="1" applyFill="1" applyBorder="1" applyAlignment="1" applyProtection="1">
      <alignment horizontal="center" vertical="center" wrapText="1"/>
    </xf>
    <xf numFmtId="0" fontId="2" fillId="7" borderId="11" xfId="3" applyFont="1" applyFill="1" applyBorder="1" applyAlignment="1" applyProtection="1">
      <alignment horizontal="center" vertical="center" wrapText="1"/>
    </xf>
    <xf numFmtId="0" fontId="2" fillId="4" borderId="11" xfId="3" applyFont="1" applyFill="1" applyBorder="1" applyAlignment="1" applyProtection="1">
      <alignment horizontal="center" vertical="center" wrapText="1"/>
    </xf>
    <xf numFmtId="0" fontId="2" fillId="5" borderId="11" xfId="3" applyFont="1" applyFill="1" applyBorder="1" applyAlignment="1" applyProtection="1">
      <alignment horizontal="center" vertical="center" wrapText="1"/>
    </xf>
    <xf numFmtId="0" fontId="2" fillId="7" borderId="12" xfId="3" applyFont="1" applyFill="1" applyBorder="1" applyAlignment="1" applyProtection="1">
      <alignment horizontal="center" vertical="center" wrapText="1"/>
    </xf>
    <xf numFmtId="166" fontId="4" fillId="3" borderId="16" xfId="1" applyNumberFormat="1" applyFont="1" applyFill="1" applyBorder="1" applyAlignment="1" applyProtection="1">
      <alignment horizontal="center" vertical="center" wrapText="1"/>
      <protection locked="0"/>
    </xf>
    <xf numFmtId="0" fontId="8" fillId="2" borderId="20" xfId="7" applyFont="1" applyFill="1" applyBorder="1" applyAlignment="1" applyProtection="1">
      <alignment horizontal="center" vertical="center"/>
      <protection locked="0"/>
    </xf>
    <xf numFmtId="0" fontId="8" fillId="2" borderId="24" xfId="7" applyFont="1" applyFill="1" applyBorder="1" applyAlignment="1" applyProtection="1">
      <alignment horizontal="center" vertical="center"/>
      <protection locked="0"/>
    </xf>
    <xf numFmtId="49" fontId="8" fillId="2" borderId="24" xfId="7" applyNumberFormat="1" applyFont="1" applyFill="1" applyBorder="1" applyAlignment="1" applyProtection="1">
      <alignment horizontal="center" vertical="center" wrapText="1"/>
      <protection locked="0"/>
    </xf>
    <xf numFmtId="0" fontId="8" fillId="0" borderId="24" xfId="7" applyFont="1" applyFill="1" applyBorder="1" applyAlignment="1" applyProtection="1">
      <alignment horizontal="center" vertical="center"/>
      <protection locked="0"/>
    </xf>
    <xf numFmtId="0" fontId="8" fillId="2" borderId="24" xfId="7" applyFont="1" applyFill="1" applyBorder="1" applyAlignment="1">
      <alignment horizontal="center" vertical="center" wrapText="1"/>
    </xf>
    <xf numFmtId="0" fontId="8" fillId="0" borderId="24" xfId="0" applyFont="1" applyBorder="1" applyAlignment="1">
      <alignment horizontal="center" vertical="center" wrapText="1"/>
    </xf>
    <xf numFmtId="0" fontId="8" fillId="0" borderId="24" xfId="7" applyFont="1" applyBorder="1" applyAlignment="1">
      <alignment horizontal="center" vertical="center" wrapText="1"/>
    </xf>
    <xf numFmtId="0" fontId="8" fillId="2" borderId="32" xfId="0" applyFont="1" applyFill="1" applyBorder="1" applyAlignment="1">
      <alignment horizontal="center" vertical="center"/>
    </xf>
    <xf numFmtId="0" fontId="8" fillId="0" borderId="33" xfId="0" applyFont="1" applyBorder="1" applyAlignment="1">
      <alignment horizontal="center" vertical="center"/>
    </xf>
    <xf numFmtId="0" fontId="8" fillId="0" borderId="12" xfId="0" applyFont="1" applyBorder="1" applyAlignment="1">
      <alignment horizontal="center" vertical="center"/>
    </xf>
  </cellXfs>
  <cellStyles count="8">
    <cellStyle name="BodyStyle" xfId="5"/>
    <cellStyle name="Currency" xfId="6"/>
    <cellStyle name="HeaderStyle" xfId="4"/>
    <cellStyle name="Hipervínculo" xfId="7" builtinId="8"/>
    <cellStyle name="MainTitle" xfId="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895350</xdr:colOff>
      <xdr:row>1</xdr:row>
      <xdr:rowOff>95250</xdr:rowOff>
    </xdr:from>
    <xdr:to>
      <xdr:col>2</xdr:col>
      <xdr:colOff>2000250</xdr:colOff>
      <xdr:row>1</xdr:row>
      <xdr:rowOff>666750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66700"/>
          <a:ext cx="26765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sst@subredsur.gov.co" TargetMode="External"/><Relationship Id="rId21" Type="http://schemas.openxmlformats.org/officeDocument/2006/relationships/hyperlink" Target="mailto:biomedica@subredsur.gov.co" TargetMode="External"/><Relationship Id="rId42" Type="http://schemas.openxmlformats.org/officeDocument/2006/relationships/hyperlink" Target="mailto:gestionambiental@subredsur.gov.co" TargetMode="External"/><Relationship Id="rId47" Type="http://schemas.openxmlformats.org/officeDocument/2006/relationships/hyperlink" Target="mailto:gestionambiental@subredsur.gov.co" TargetMode="External"/><Relationship Id="rId63" Type="http://schemas.openxmlformats.org/officeDocument/2006/relationships/hyperlink" Target="mailto:recursos.fisicos.tunjuelito@subredsur.gov.co" TargetMode="External"/><Relationship Id="rId68" Type="http://schemas.openxmlformats.org/officeDocument/2006/relationships/hyperlink" Target="mailto:jefe.mantenimiento@subredsur.gov.co" TargetMode="External"/><Relationship Id="rId16" Type="http://schemas.openxmlformats.org/officeDocument/2006/relationships/hyperlink" Target="mailto:dir.talentohumano@subredsur.gov.co" TargetMode="External"/><Relationship Id="rId11" Type="http://schemas.openxmlformats.org/officeDocument/2006/relationships/hyperlink" Target="mailto:dir.talentohumano@subredsur.gov.co" TargetMode="External"/><Relationship Id="rId32" Type="http://schemas.openxmlformats.org/officeDocument/2006/relationships/hyperlink" Target="mailto:biomedica@subredsur.gov.co" TargetMode="External"/><Relationship Id="rId37" Type="http://schemas.openxmlformats.org/officeDocument/2006/relationships/hyperlink" Target="mailto:biomedica@subredsur.gov.co" TargetMode="External"/><Relationship Id="rId53" Type="http://schemas.openxmlformats.org/officeDocument/2006/relationships/hyperlink" Target="mailto:recursosfisicos.usme@subredsur.gov.co" TargetMode="External"/><Relationship Id="rId58" Type="http://schemas.openxmlformats.org/officeDocument/2006/relationships/hyperlink" Target="mailto:rfisicosvistahermosa@subredsur.gov.co" TargetMode="External"/><Relationship Id="rId74" Type="http://schemas.openxmlformats.org/officeDocument/2006/relationships/hyperlink" Target="mailto:gestionsuministros@subredsur.gov.co" TargetMode="External"/><Relationship Id="rId79" Type="http://schemas.openxmlformats.org/officeDocument/2006/relationships/drawing" Target="../drawings/drawing1.xml"/><Relationship Id="rId5" Type="http://schemas.openxmlformats.org/officeDocument/2006/relationships/hyperlink" Target="mailto:jefe.sistemastics@subredsur.gov.co" TargetMode="External"/><Relationship Id="rId61" Type="http://schemas.openxmlformats.org/officeDocument/2006/relationships/hyperlink" Target="mailto:recursosfisicostunal@subredsur.gov.co" TargetMode="External"/><Relationship Id="rId19" Type="http://schemas.openxmlformats.org/officeDocument/2006/relationships/hyperlink" Target="mailto:dir.talentohumano@subredsur.gov.co" TargetMode="External"/><Relationship Id="rId14" Type="http://schemas.openxmlformats.org/officeDocument/2006/relationships/hyperlink" Target="mailto:dir.talentohumano@subredsur.gov.co" TargetMode="External"/><Relationship Id="rId22" Type="http://schemas.openxmlformats.org/officeDocument/2006/relationships/hyperlink" Target="mailto:biomedica@subredsur.gov.co" TargetMode="External"/><Relationship Id="rId27" Type="http://schemas.openxmlformats.org/officeDocument/2006/relationships/hyperlink" Target="mailto:recursosfisicos.usme@subredsur.gov.co" TargetMode="External"/><Relationship Id="rId30" Type="http://schemas.openxmlformats.org/officeDocument/2006/relationships/hyperlink" Target="mailto:biomedica@subredsur.gov.co" TargetMode="External"/><Relationship Id="rId35" Type="http://schemas.openxmlformats.org/officeDocument/2006/relationships/hyperlink" Target="mailto:biomedica@subredsur.gov.co" TargetMode="External"/><Relationship Id="rId43" Type="http://schemas.openxmlformats.org/officeDocument/2006/relationships/hyperlink" Target="mailto:gestionambiental@subredsur.gov.co" TargetMode="External"/><Relationship Id="rId48" Type="http://schemas.openxmlformats.org/officeDocument/2006/relationships/hyperlink" Target="mailto:gestionambiental@subredsur.gov.co" TargetMode="External"/><Relationship Id="rId56" Type="http://schemas.openxmlformats.org/officeDocument/2006/relationships/hyperlink" Target="mailto:recursosfisicosmeissen@subredsur.gov.co" TargetMode="External"/><Relationship Id="rId64" Type="http://schemas.openxmlformats.org/officeDocument/2006/relationships/hyperlink" Target="mailto:recursos.fisicos.tunjuelito@subredsur.gov.co" TargetMode="External"/><Relationship Id="rId69" Type="http://schemas.openxmlformats.org/officeDocument/2006/relationships/hyperlink" Target="mailto:servicios.basicos.nazareth@subredsur.gov.co" TargetMode="External"/><Relationship Id="rId77" Type="http://schemas.openxmlformats.org/officeDocument/2006/relationships/hyperlink" Target="mailto:gestionsuministros@subredsur.gov.co" TargetMode="External"/><Relationship Id="rId8" Type="http://schemas.openxmlformats.org/officeDocument/2006/relationships/hyperlink" Target="mailto:jefe.sistemastics@subredsur.gov.co" TargetMode="External"/><Relationship Id="rId51" Type="http://schemas.openxmlformats.org/officeDocument/2006/relationships/hyperlink" Target="mailto:recursosfisicos.usme@subredsur.gov.co" TargetMode="External"/><Relationship Id="rId72" Type="http://schemas.openxmlformats.org/officeDocument/2006/relationships/hyperlink" Target="mailto:gestionsuministros@subredsur.gov.co" TargetMode="External"/><Relationship Id="rId80" Type="http://schemas.openxmlformats.org/officeDocument/2006/relationships/vmlDrawing" Target="../drawings/vmlDrawing1.vml"/><Relationship Id="rId3" Type="http://schemas.openxmlformats.org/officeDocument/2006/relationships/hyperlink" Target="mailto:jefe.sistemastics@subredsur.gov.co" TargetMode="External"/><Relationship Id="rId12" Type="http://schemas.openxmlformats.org/officeDocument/2006/relationships/hyperlink" Target="mailto:dir.talentohumano@subredsur.gov.co" TargetMode="External"/><Relationship Id="rId17" Type="http://schemas.openxmlformats.org/officeDocument/2006/relationships/hyperlink" Target="mailto:dir.talentohumano@subredsur.gov.co" TargetMode="External"/><Relationship Id="rId25" Type="http://schemas.openxmlformats.org/officeDocument/2006/relationships/hyperlink" Target="mailto:recursosfisicos.usme@subredsur.gov.co" TargetMode="External"/><Relationship Id="rId33" Type="http://schemas.openxmlformats.org/officeDocument/2006/relationships/hyperlink" Target="mailto:biomedica@subredsur.gov.co" TargetMode="External"/><Relationship Id="rId38" Type="http://schemas.openxmlformats.org/officeDocument/2006/relationships/hyperlink" Target="mailto:biomedica@subredsur.gov.co" TargetMode="External"/><Relationship Id="rId46" Type="http://schemas.openxmlformats.org/officeDocument/2006/relationships/hyperlink" Target="mailto:gestionambiental@subredsur.gov.co" TargetMode="External"/><Relationship Id="rId59" Type="http://schemas.openxmlformats.org/officeDocument/2006/relationships/hyperlink" Target="mailto:rfisicosvistahermosa@subredsur.gov.co" TargetMode="External"/><Relationship Id="rId67" Type="http://schemas.openxmlformats.org/officeDocument/2006/relationships/hyperlink" Target="mailto:jefe.mantenimiento@subredsur.gov.co" TargetMode="External"/><Relationship Id="rId20" Type="http://schemas.openxmlformats.org/officeDocument/2006/relationships/hyperlink" Target="mailto:activos.fijos.lider@subredsur.gov.co" TargetMode="External"/><Relationship Id="rId41" Type="http://schemas.openxmlformats.org/officeDocument/2006/relationships/hyperlink" Target="mailto:jefe.mantenimiento@subredsur.gov.co" TargetMode="External"/><Relationship Id="rId54" Type="http://schemas.openxmlformats.org/officeDocument/2006/relationships/hyperlink" Target="mailto:recursosfisicos.usme@subredsur.gov.co" TargetMode="External"/><Relationship Id="rId62" Type="http://schemas.openxmlformats.org/officeDocument/2006/relationships/hyperlink" Target="mailto:recursos.fisicos.tunjuelito@subredsur.gov.co" TargetMode="External"/><Relationship Id="rId70" Type="http://schemas.openxmlformats.org/officeDocument/2006/relationships/hyperlink" Target="mailto:medicoquirurgicos@subredsur.gov.co" TargetMode="External"/><Relationship Id="rId75" Type="http://schemas.openxmlformats.org/officeDocument/2006/relationships/hyperlink" Target="mailto:gestionsuministros@subredsur.gov.co" TargetMode="External"/><Relationship Id="rId1" Type="http://schemas.openxmlformats.org/officeDocument/2006/relationships/hyperlink" Target="mailto:jefe.sistemastics@subredsur.gov.co" TargetMode="External"/><Relationship Id="rId6" Type="http://schemas.openxmlformats.org/officeDocument/2006/relationships/hyperlink" Target="mailto:jefe.sistemastics@subredsur.gov.co" TargetMode="External"/><Relationship Id="rId15" Type="http://schemas.openxmlformats.org/officeDocument/2006/relationships/hyperlink" Target="mailto:dir.talentohumano@subredsur.gov.co" TargetMode="External"/><Relationship Id="rId23" Type="http://schemas.openxmlformats.org/officeDocument/2006/relationships/hyperlink" Target="mailto:biomedica@subredsur.gov.co" TargetMode="External"/><Relationship Id="rId28" Type="http://schemas.openxmlformats.org/officeDocument/2006/relationships/hyperlink" Target="mailto:biomedica@subredsur.gov.co" TargetMode="External"/><Relationship Id="rId36" Type="http://schemas.openxmlformats.org/officeDocument/2006/relationships/hyperlink" Target="mailto:biomedica@subredsur.gov.co" TargetMode="External"/><Relationship Id="rId49" Type="http://schemas.openxmlformats.org/officeDocument/2006/relationships/hyperlink" Target="mailto:gestionambiental@subredsur.gov.co" TargetMode="External"/><Relationship Id="rId57" Type="http://schemas.openxmlformats.org/officeDocument/2006/relationships/hyperlink" Target="mailto:recursosfisicosmeissen@subredsur.gov.co" TargetMode="External"/><Relationship Id="rId10" Type="http://schemas.openxmlformats.org/officeDocument/2006/relationships/hyperlink" Target="mailto:jefe.sistemastics@subredsur.gov.co" TargetMode="External"/><Relationship Id="rId31" Type="http://schemas.openxmlformats.org/officeDocument/2006/relationships/hyperlink" Target="mailto:biomedica@subredsur.gov.co" TargetMode="External"/><Relationship Id="rId44" Type="http://schemas.openxmlformats.org/officeDocument/2006/relationships/hyperlink" Target="mailto:gestionambiental@subredsur.gov.co" TargetMode="External"/><Relationship Id="rId52" Type="http://schemas.openxmlformats.org/officeDocument/2006/relationships/hyperlink" Target="mailto:recursosfisicos.usme@subredsur.gov.co" TargetMode="External"/><Relationship Id="rId60" Type="http://schemas.openxmlformats.org/officeDocument/2006/relationships/hyperlink" Target="mailto:rfisicosvistahermosa@subredsur.gov.co" TargetMode="External"/><Relationship Id="rId65" Type="http://schemas.openxmlformats.org/officeDocument/2006/relationships/hyperlink" Target="mailto:recursosfisicostunal@subredsur.gov.co" TargetMode="External"/><Relationship Id="rId73" Type="http://schemas.openxmlformats.org/officeDocument/2006/relationships/hyperlink" Target="mailto:gestionsuministros@subredsur.gov.co" TargetMode="External"/><Relationship Id="rId78" Type="http://schemas.openxmlformats.org/officeDocument/2006/relationships/printerSettings" Target="../printerSettings/printerSettings1.bin"/><Relationship Id="rId81" Type="http://schemas.openxmlformats.org/officeDocument/2006/relationships/comments" Target="../comments1.xml"/><Relationship Id="rId4" Type="http://schemas.openxmlformats.org/officeDocument/2006/relationships/hyperlink" Target="mailto:jefe.sistemastics@subredsur.gov.co" TargetMode="External"/><Relationship Id="rId9" Type="http://schemas.openxmlformats.org/officeDocument/2006/relationships/hyperlink" Target="mailto:jefe.sistemastics@subredsur.gov.co" TargetMode="External"/><Relationship Id="rId13" Type="http://schemas.openxmlformats.org/officeDocument/2006/relationships/hyperlink" Target="mailto:dir.talentohumano@subredsur.gov.co" TargetMode="External"/><Relationship Id="rId18" Type="http://schemas.openxmlformats.org/officeDocument/2006/relationships/hyperlink" Target="mailto:dir.talentohumano@subredsur.gov.co" TargetMode="External"/><Relationship Id="rId39" Type="http://schemas.openxmlformats.org/officeDocument/2006/relationships/hyperlink" Target="mailto:biomedica@subredsur.gov.co" TargetMode="External"/><Relationship Id="rId34" Type="http://schemas.openxmlformats.org/officeDocument/2006/relationships/hyperlink" Target="mailto:biomedica@subredsur.gov.co" TargetMode="External"/><Relationship Id="rId50" Type="http://schemas.openxmlformats.org/officeDocument/2006/relationships/hyperlink" Target="mailto:jefe.mantenimiento@subredsur.gov.co" TargetMode="External"/><Relationship Id="rId55" Type="http://schemas.openxmlformats.org/officeDocument/2006/relationships/hyperlink" Target="mailto:recursosfisicos.usme@subredsur.gov.co" TargetMode="External"/><Relationship Id="rId76" Type="http://schemas.openxmlformats.org/officeDocument/2006/relationships/hyperlink" Target="mailto:gestionsuministros@subredsur.gov.co" TargetMode="External"/><Relationship Id="rId7" Type="http://schemas.openxmlformats.org/officeDocument/2006/relationships/hyperlink" Target="mailto:jefe.sistemastics@subredsur.gov.co" TargetMode="External"/><Relationship Id="rId71" Type="http://schemas.openxmlformats.org/officeDocument/2006/relationships/hyperlink" Target="mailto:medicoquirurgicos@subredsur.gov.co" TargetMode="External"/><Relationship Id="rId2" Type="http://schemas.openxmlformats.org/officeDocument/2006/relationships/hyperlink" Target="mailto:jefe.sistemastics@subredsur.gov.co" TargetMode="External"/><Relationship Id="rId29" Type="http://schemas.openxmlformats.org/officeDocument/2006/relationships/hyperlink" Target="mailto:recursosfisicos.usme@subredsur.gov.co" TargetMode="External"/><Relationship Id="rId24" Type="http://schemas.openxmlformats.org/officeDocument/2006/relationships/hyperlink" Target="mailto:biomedica@subredsur.gov.co" TargetMode="External"/><Relationship Id="rId40" Type="http://schemas.openxmlformats.org/officeDocument/2006/relationships/hyperlink" Target="mailto:biomedica@subredsur.gov.co" TargetMode="External"/><Relationship Id="rId45" Type="http://schemas.openxmlformats.org/officeDocument/2006/relationships/hyperlink" Target="mailto:gestionambiental@subredsur.gov.co" TargetMode="External"/><Relationship Id="rId66" Type="http://schemas.openxmlformats.org/officeDocument/2006/relationships/hyperlink" Target="mailto:jefe.mantenimiento@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764"/>
  <sheetViews>
    <sheetView tabSelected="1" zoomScale="85" zoomScaleNormal="85" workbookViewId="0">
      <pane xSplit="3" ySplit="6" topLeftCell="D7" activePane="bottomRight" state="frozen"/>
      <selection pane="topRight" activeCell="E1" sqref="E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5" customWidth="1"/>
    <col min="7" max="7" width="30.28515625" style="4" customWidth="1"/>
    <col min="8" max="8" width="26.42578125" style="4" customWidth="1"/>
    <col min="9" max="9" width="32.28515625" style="4" customWidth="1"/>
    <col min="10" max="10" width="26.5703125" style="78" customWidth="1"/>
    <col min="11" max="11" width="29.140625" style="7" customWidth="1"/>
    <col min="12" max="12" width="27.28515625" style="4" hidden="1" customWidth="1"/>
    <col min="13" max="13" width="28.85546875" style="4" hidden="1" customWidth="1"/>
    <col min="14" max="14" width="30" style="4" hidden="1" customWidth="1"/>
    <col min="15" max="15" width="18" style="4" hidden="1" customWidth="1"/>
    <col min="16" max="16" width="30.7109375" style="4" customWidth="1"/>
    <col min="17" max="17" width="29.42578125" style="4" customWidth="1"/>
    <col min="18" max="18" width="41.28515625" style="9" customWidth="1"/>
    <col min="19" max="19" width="20.42578125" customWidth="1"/>
    <col min="20" max="20" width="14.140625" bestFit="1" customWidth="1"/>
  </cols>
  <sheetData>
    <row r="1" spans="1:34" ht="13.5" thickBot="1" x14ac:dyDescent="0.25">
      <c r="J1" s="6"/>
      <c r="P1" s="8"/>
    </row>
    <row r="2" spans="1:34" ht="60" customHeight="1" thickBot="1" x14ac:dyDescent="0.25">
      <c r="A2" s="11"/>
      <c r="B2" s="98" t="s">
        <v>0</v>
      </c>
      <c r="C2" s="99"/>
      <c r="D2" s="99"/>
      <c r="E2" s="99"/>
      <c r="F2" s="100"/>
      <c r="G2" s="99"/>
      <c r="H2" s="99"/>
      <c r="I2" s="99"/>
      <c r="J2" s="99"/>
      <c r="K2" s="101"/>
      <c r="L2" s="99"/>
      <c r="M2" s="99"/>
      <c r="N2" s="99"/>
      <c r="O2" s="99"/>
      <c r="P2" s="99"/>
      <c r="Q2" s="99"/>
      <c r="R2" s="102"/>
    </row>
    <row r="3" spans="1:34" ht="12.75" customHeight="1" x14ac:dyDescent="0.2">
      <c r="A3" s="12"/>
      <c r="B3" s="103" t="s">
        <v>1</v>
      </c>
      <c r="C3" s="104"/>
      <c r="D3" s="104"/>
      <c r="E3" s="104"/>
      <c r="F3" s="105"/>
      <c r="G3" s="104"/>
      <c r="H3" s="104"/>
      <c r="I3" s="104"/>
      <c r="J3" s="104"/>
      <c r="K3" s="106"/>
      <c r="L3" s="104"/>
      <c r="M3" s="104"/>
      <c r="N3" s="104"/>
      <c r="O3" s="104"/>
      <c r="P3" s="104"/>
      <c r="Q3" s="104"/>
      <c r="R3" s="107"/>
    </row>
    <row r="4" spans="1:34" x14ac:dyDescent="0.2">
      <c r="A4" s="13"/>
      <c r="B4" s="108"/>
      <c r="C4" s="109"/>
      <c r="D4" s="109"/>
      <c r="E4" s="109"/>
      <c r="F4" s="110"/>
      <c r="G4" s="109"/>
      <c r="H4" s="109"/>
      <c r="I4" s="109"/>
      <c r="J4" s="109"/>
      <c r="K4" s="111"/>
      <c r="L4" s="109"/>
      <c r="M4" s="109"/>
      <c r="N4" s="109"/>
      <c r="O4" s="109"/>
      <c r="P4" s="109"/>
      <c r="Q4" s="109"/>
      <c r="R4" s="112"/>
    </row>
    <row r="5" spans="1:34" ht="15" customHeight="1" thickBot="1" x14ac:dyDescent="0.25">
      <c r="A5" s="13"/>
      <c r="B5" s="113"/>
      <c r="C5" s="114"/>
      <c r="D5" s="114"/>
      <c r="E5" s="114"/>
      <c r="F5" s="115"/>
      <c r="G5" s="114"/>
      <c r="H5" s="114"/>
      <c r="I5" s="114"/>
      <c r="J5" s="114"/>
      <c r="K5" s="116"/>
      <c r="L5" s="114"/>
      <c r="M5" s="114"/>
      <c r="N5" s="114"/>
      <c r="O5" s="114"/>
      <c r="P5" s="114"/>
      <c r="Q5" s="114"/>
      <c r="R5" s="117"/>
    </row>
    <row r="6" spans="1:34" ht="42.75" customHeight="1" thickBot="1" x14ac:dyDescent="0.25">
      <c r="A6" s="14"/>
      <c r="B6" s="15" t="s">
        <v>2</v>
      </c>
      <c r="C6" s="16" t="s">
        <v>3</v>
      </c>
      <c r="D6" s="17" t="s">
        <v>4</v>
      </c>
      <c r="E6" s="17" t="s">
        <v>5</v>
      </c>
      <c r="F6" s="17" t="s">
        <v>6</v>
      </c>
      <c r="G6" s="17" t="s">
        <v>7</v>
      </c>
      <c r="H6" s="17" t="s">
        <v>8</v>
      </c>
      <c r="I6" s="17" t="s">
        <v>9</v>
      </c>
      <c r="J6" s="18" t="s">
        <v>10</v>
      </c>
      <c r="K6" s="18" t="s">
        <v>11</v>
      </c>
      <c r="L6" s="17" t="s">
        <v>12</v>
      </c>
      <c r="M6" s="17" t="s">
        <v>13</v>
      </c>
      <c r="N6" s="17" t="s">
        <v>14</v>
      </c>
      <c r="O6" s="17" t="s">
        <v>15</v>
      </c>
      <c r="P6" s="17" t="s">
        <v>16</v>
      </c>
      <c r="Q6" s="19" t="s">
        <v>17</v>
      </c>
      <c r="R6" s="118" t="s">
        <v>18</v>
      </c>
    </row>
    <row r="7" spans="1:34" s="26" customFormat="1" ht="62.25" customHeight="1" x14ac:dyDescent="0.2">
      <c r="A7" s="20"/>
      <c r="B7" s="21" t="s">
        <v>19</v>
      </c>
      <c r="C7" s="22" t="s">
        <v>20</v>
      </c>
      <c r="D7" s="23">
        <v>1</v>
      </c>
      <c r="E7" s="23">
        <v>2</v>
      </c>
      <c r="F7" s="23">
        <v>2</v>
      </c>
      <c r="G7" s="23">
        <v>1</v>
      </c>
      <c r="H7" s="24" t="s">
        <v>21</v>
      </c>
      <c r="I7" s="23">
        <v>0</v>
      </c>
      <c r="J7" s="25">
        <f>12396000*2</f>
        <v>24792000</v>
      </c>
      <c r="K7" s="25">
        <f>+(J7/F7)*(13-E7)</f>
        <v>136356000</v>
      </c>
      <c r="L7" s="23">
        <v>0</v>
      </c>
      <c r="M7" s="23">
        <v>0</v>
      </c>
      <c r="N7" s="23" t="s">
        <v>22</v>
      </c>
      <c r="O7" s="24" t="s">
        <v>23</v>
      </c>
      <c r="P7" s="24" t="s">
        <v>24</v>
      </c>
      <c r="Q7" s="23" t="s">
        <v>25</v>
      </c>
      <c r="R7" s="119" t="s">
        <v>26</v>
      </c>
    </row>
    <row r="8" spans="1:34" ht="58.5" customHeight="1" x14ac:dyDescent="0.2">
      <c r="A8" s="20"/>
      <c r="B8" s="27" t="s">
        <v>27</v>
      </c>
      <c r="C8" s="28" t="s">
        <v>28</v>
      </c>
      <c r="D8" s="29">
        <v>2</v>
      </c>
      <c r="E8" s="29">
        <v>3</v>
      </c>
      <c r="F8" s="29">
        <v>1</v>
      </c>
      <c r="G8" s="29">
        <v>1</v>
      </c>
      <c r="H8" s="30" t="s">
        <v>21</v>
      </c>
      <c r="I8" s="29">
        <v>0</v>
      </c>
      <c r="J8" s="31">
        <v>15000000</v>
      </c>
      <c r="K8" s="32">
        <f>+(J8/F8)*(13-E8)</f>
        <v>150000000</v>
      </c>
      <c r="L8" s="29">
        <v>0</v>
      </c>
      <c r="M8" s="29">
        <v>0</v>
      </c>
      <c r="N8" s="29" t="s">
        <v>22</v>
      </c>
      <c r="O8" s="30" t="s">
        <v>23</v>
      </c>
      <c r="P8" s="30" t="s">
        <v>24</v>
      </c>
      <c r="Q8" s="29" t="s">
        <v>25</v>
      </c>
      <c r="R8" s="120" t="s">
        <v>26</v>
      </c>
    </row>
    <row r="9" spans="1:34" ht="60" customHeight="1" x14ac:dyDescent="0.2">
      <c r="B9" s="33" t="s">
        <v>29</v>
      </c>
      <c r="C9" s="34" t="s">
        <v>30</v>
      </c>
      <c r="D9" s="29">
        <v>3</v>
      </c>
      <c r="E9" s="29">
        <v>4</v>
      </c>
      <c r="F9" s="29">
        <v>3</v>
      </c>
      <c r="G9" s="29">
        <v>1</v>
      </c>
      <c r="H9" s="30" t="s">
        <v>21</v>
      </c>
      <c r="I9" s="29">
        <v>0</v>
      </c>
      <c r="J9" s="31">
        <v>16000000</v>
      </c>
      <c r="K9" s="31">
        <v>16000000</v>
      </c>
      <c r="L9" s="29">
        <v>0</v>
      </c>
      <c r="M9" s="29">
        <v>0</v>
      </c>
      <c r="N9" s="29" t="s">
        <v>22</v>
      </c>
      <c r="O9" s="30" t="s">
        <v>23</v>
      </c>
      <c r="P9" s="35" t="s">
        <v>31</v>
      </c>
      <c r="Q9" s="29">
        <v>3204948379</v>
      </c>
      <c r="R9" s="120" t="s">
        <v>32</v>
      </c>
      <c r="S9" s="36"/>
      <c r="T9" s="36"/>
      <c r="U9" s="36"/>
      <c r="V9" s="36"/>
      <c r="W9" s="36"/>
      <c r="X9" s="36"/>
      <c r="Y9" s="36"/>
      <c r="Z9" s="36"/>
      <c r="AA9" s="36"/>
      <c r="AB9" s="36"/>
      <c r="AC9" s="36"/>
      <c r="AD9" s="36"/>
      <c r="AE9" s="36"/>
      <c r="AF9" s="36"/>
      <c r="AG9" s="36"/>
      <c r="AH9" s="36"/>
    </row>
    <row r="10" spans="1:34" s="37" customFormat="1" ht="30" customHeight="1" x14ac:dyDescent="0.2">
      <c r="A10" s="1"/>
      <c r="B10" s="33" t="s">
        <v>33</v>
      </c>
      <c r="C10" s="28" t="s">
        <v>34</v>
      </c>
      <c r="D10" s="29">
        <v>6</v>
      </c>
      <c r="E10" s="29">
        <v>7</v>
      </c>
      <c r="F10" s="29">
        <v>4</v>
      </c>
      <c r="G10" s="29">
        <v>1</v>
      </c>
      <c r="H10" s="30" t="s">
        <v>21</v>
      </c>
      <c r="I10" s="29">
        <v>0</v>
      </c>
      <c r="J10" s="31">
        <f>5165000*4</f>
        <v>20660000</v>
      </c>
      <c r="K10" s="31">
        <f t="shared" ref="K10:K21" si="0">+(J10/F10)*(13-E10)</f>
        <v>30990000</v>
      </c>
      <c r="L10" s="29">
        <v>0</v>
      </c>
      <c r="M10" s="29">
        <v>0</v>
      </c>
      <c r="N10" s="29" t="s">
        <v>22</v>
      </c>
      <c r="O10" s="30" t="s">
        <v>23</v>
      </c>
      <c r="P10" s="30" t="s">
        <v>24</v>
      </c>
      <c r="Q10" s="29" t="s">
        <v>25</v>
      </c>
      <c r="R10" s="120" t="s">
        <v>26</v>
      </c>
      <c r="S10" s="36"/>
      <c r="T10" s="36"/>
      <c r="U10" s="36"/>
      <c r="V10" s="36"/>
      <c r="W10" s="36"/>
      <c r="X10" s="36"/>
      <c r="Y10" s="36"/>
      <c r="Z10" s="36"/>
      <c r="AA10" s="36"/>
      <c r="AB10" s="36"/>
      <c r="AC10" s="36"/>
      <c r="AD10" s="36"/>
      <c r="AE10" s="36"/>
      <c r="AF10" s="36"/>
      <c r="AG10" s="36"/>
      <c r="AH10" s="36"/>
    </row>
    <row r="11" spans="1:34" ht="43.5" customHeight="1" x14ac:dyDescent="0.2">
      <c r="B11" s="27" t="s">
        <v>35</v>
      </c>
      <c r="C11" s="34" t="s">
        <v>36</v>
      </c>
      <c r="D11" s="29">
        <v>2</v>
      </c>
      <c r="E11" s="29">
        <v>2</v>
      </c>
      <c r="F11" s="29">
        <v>2</v>
      </c>
      <c r="G11" s="29">
        <v>1</v>
      </c>
      <c r="H11" s="30" t="s">
        <v>21</v>
      </c>
      <c r="I11" s="29">
        <v>0</v>
      </c>
      <c r="J11" s="31">
        <f>250000000*2</f>
        <v>500000000</v>
      </c>
      <c r="K11" s="31">
        <f t="shared" si="0"/>
        <v>2750000000</v>
      </c>
      <c r="L11" s="29">
        <v>0</v>
      </c>
      <c r="M11" s="29">
        <v>0</v>
      </c>
      <c r="N11" s="29" t="s">
        <v>22</v>
      </c>
      <c r="O11" s="30" t="s">
        <v>23</v>
      </c>
      <c r="P11" s="30" t="s">
        <v>24</v>
      </c>
      <c r="Q11" s="29">
        <v>3006589235</v>
      </c>
      <c r="R11" s="120" t="s">
        <v>37</v>
      </c>
      <c r="S11" s="36"/>
      <c r="T11" s="36"/>
      <c r="U11" s="36"/>
      <c r="V11" s="36"/>
      <c r="W11" s="36"/>
      <c r="X11" s="36"/>
      <c r="Y11" s="36"/>
      <c r="Z11" s="36"/>
      <c r="AA11" s="36"/>
      <c r="AB11" s="36"/>
      <c r="AC11" s="36"/>
      <c r="AD11" s="36"/>
      <c r="AE11" s="36"/>
      <c r="AF11" s="36"/>
      <c r="AG11" s="36"/>
      <c r="AH11" s="36"/>
    </row>
    <row r="12" spans="1:34" ht="50.25" customHeight="1" x14ac:dyDescent="0.2">
      <c r="B12" s="27" t="s">
        <v>27</v>
      </c>
      <c r="C12" s="38" t="s">
        <v>38</v>
      </c>
      <c r="D12" s="29">
        <v>4</v>
      </c>
      <c r="E12" s="29">
        <v>5</v>
      </c>
      <c r="F12" s="29">
        <v>4</v>
      </c>
      <c r="G12" s="29">
        <v>1</v>
      </c>
      <c r="H12" s="30" t="s">
        <v>21</v>
      </c>
      <c r="I12" s="29">
        <v>0</v>
      </c>
      <c r="J12" s="31">
        <f>611000000*4</f>
        <v>2444000000</v>
      </c>
      <c r="K12" s="31">
        <f t="shared" si="0"/>
        <v>4888000000</v>
      </c>
      <c r="L12" s="29">
        <v>0</v>
      </c>
      <c r="M12" s="29">
        <v>0</v>
      </c>
      <c r="N12" s="29" t="s">
        <v>22</v>
      </c>
      <c r="O12" s="30" t="s">
        <v>23</v>
      </c>
      <c r="P12" s="30" t="s">
        <v>24</v>
      </c>
      <c r="Q12" s="29">
        <v>3202352178</v>
      </c>
      <c r="R12" s="120" t="s">
        <v>39</v>
      </c>
      <c r="S12" s="36"/>
      <c r="T12" s="36"/>
      <c r="U12" s="36"/>
      <c r="V12" s="36"/>
      <c r="W12" s="36"/>
      <c r="X12" s="36"/>
      <c r="Y12" s="36"/>
      <c r="Z12" s="36"/>
      <c r="AA12" s="36"/>
      <c r="AB12" s="36"/>
      <c r="AC12" s="36"/>
      <c r="AD12" s="36"/>
      <c r="AE12" s="36"/>
      <c r="AF12" s="36"/>
      <c r="AG12" s="36"/>
      <c r="AH12" s="36"/>
    </row>
    <row r="13" spans="1:34" ht="69" customHeight="1" x14ac:dyDescent="0.2">
      <c r="B13" s="33" t="s">
        <v>40</v>
      </c>
      <c r="C13" s="34" t="s">
        <v>41</v>
      </c>
      <c r="D13" s="29">
        <v>2</v>
      </c>
      <c r="E13" s="29">
        <v>3</v>
      </c>
      <c r="F13" s="29">
        <v>4</v>
      </c>
      <c r="G13" s="29">
        <v>1</v>
      </c>
      <c r="H13" s="30" t="s">
        <v>21</v>
      </c>
      <c r="I13" s="29">
        <v>0</v>
      </c>
      <c r="J13" s="31">
        <v>40000000</v>
      </c>
      <c r="K13" s="31">
        <f t="shared" si="0"/>
        <v>100000000</v>
      </c>
      <c r="L13" s="29">
        <v>0</v>
      </c>
      <c r="M13" s="29">
        <v>0</v>
      </c>
      <c r="N13" s="29" t="s">
        <v>22</v>
      </c>
      <c r="O13" s="30" t="s">
        <v>23</v>
      </c>
      <c r="P13" s="30" t="s">
        <v>24</v>
      </c>
      <c r="Q13" s="29">
        <v>3202352178</v>
      </c>
      <c r="R13" s="120" t="s">
        <v>39</v>
      </c>
    </row>
    <row r="14" spans="1:34" ht="63.75" customHeight="1" x14ac:dyDescent="0.2">
      <c r="B14" s="33" t="s">
        <v>42</v>
      </c>
      <c r="C14" s="34" t="s">
        <v>43</v>
      </c>
      <c r="D14" s="29">
        <v>9</v>
      </c>
      <c r="E14" s="29">
        <v>10</v>
      </c>
      <c r="F14" s="29">
        <v>3</v>
      </c>
      <c r="G14" s="29">
        <v>1</v>
      </c>
      <c r="H14" s="30" t="s">
        <v>21</v>
      </c>
      <c r="I14" s="29">
        <v>0</v>
      </c>
      <c r="J14" s="31">
        <f>9000000*F14</f>
        <v>27000000</v>
      </c>
      <c r="K14" s="31">
        <f t="shared" si="0"/>
        <v>27000000</v>
      </c>
      <c r="L14" s="29">
        <v>0</v>
      </c>
      <c r="M14" s="29">
        <v>0</v>
      </c>
      <c r="N14" s="29" t="s">
        <v>22</v>
      </c>
      <c r="O14" s="30" t="s">
        <v>23</v>
      </c>
      <c r="P14" s="30" t="s">
        <v>24</v>
      </c>
      <c r="Q14" s="29">
        <v>3202352178</v>
      </c>
      <c r="R14" s="120" t="s">
        <v>39</v>
      </c>
    </row>
    <row r="15" spans="1:34" ht="72" customHeight="1" x14ac:dyDescent="0.2">
      <c r="B15" s="33" t="s">
        <v>44</v>
      </c>
      <c r="C15" s="34" t="s">
        <v>45</v>
      </c>
      <c r="D15" s="29">
        <v>1</v>
      </c>
      <c r="E15" s="29">
        <v>1</v>
      </c>
      <c r="F15" s="29">
        <v>3</v>
      </c>
      <c r="G15" s="29">
        <v>1</v>
      </c>
      <c r="H15" s="30" t="s">
        <v>21</v>
      </c>
      <c r="I15" s="29">
        <v>0</v>
      </c>
      <c r="J15" s="31">
        <v>60000000</v>
      </c>
      <c r="K15" s="31">
        <f t="shared" si="0"/>
        <v>240000000</v>
      </c>
      <c r="L15" s="29">
        <v>0</v>
      </c>
      <c r="M15" s="29">
        <v>0</v>
      </c>
      <c r="N15" s="29" t="s">
        <v>22</v>
      </c>
      <c r="O15" s="30" t="s">
        <v>23</v>
      </c>
      <c r="P15" s="30" t="s">
        <v>24</v>
      </c>
      <c r="Q15" s="29">
        <v>3002074094</v>
      </c>
      <c r="R15" s="120" t="s">
        <v>46</v>
      </c>
    </row>
    <row r="16" spans="1:34" ht="76.5" customHeight="1" x14ac:dyDescent="0.2">
      <c r="B16" s="33" t="s">
        <v>47</v>
      </c>
      <c r="C16" s="34" t="s">
        <v>48</v>
      </c>
      <c r="D16" s="29">
        <v>10</v>
      </c>
      <c r="E16" s="29">
        <v>11</v>
      </c>
      <c r="F16" s="29">
        <v>3</v>
      </c>
      <c r="G16" s="29">
        <v>1</v>
      </c>
      <c r="H16" s="30" t="s">
        <v>21</v>
      </c>
      <c r="I16" s="29">
        <v>0</v>
      </c>
      <c r="J16" s="31">
        <v>30000000</v>
      </c>
      <c r="K16" s="31">
        <f t="shared" si="0"/>
        <v>20000000</v>
      </c>
      <c r="L16" s="29">
        <v>0</v>
      </c>
      <c r="M16" s="29">
        <v>0</v>
      </c>
      <c r="N16" s="29" t="s">
        <v>22</v>
      </c>
      <c r="O16" s="30" t="s">
        <v>23</v>
      </c>
      <c r="P16" s="30" t="s">
        <v>24</v>
      </c>
      <c r="Q16" s="29">
        <v>3002074094</v>
      </c>
      <c r="R16" s="120" t="s">
        <v>46</v>
      </c>
    </row>
    <row r="17" spans="1:18" ht="55.5" customHeight="1" x14ac:dyDescent="0.2">
      <c r="B17" s="33" t="s">
        <v>49</v>
      </c>
      <c r="C17" s="34" t="s">
        <v>50</v>
      </c>
      <c r="D17" s="29">
        <v>5</v>
      </c>
      <c r="E17" s="29">
        <v>6</v>
      </c>
      <c r="F17" s="29">
        <v>4</v>
      </c>
      <c r="G17" s="29">
        <v>1</v>
      </c>
      <c r="H17" s="30" t="s">
        <v>21</v>
      </c>
      <c r="I17" s="29">
        <v>0</v>
      </c>
      <c r="J17" s="31">
        <v>16000000</v>
      </c>
      <c r="K17" s="31">
        <f t="shared" si="0"/>
        <v>28000000</v>
      </c>
      <c r="L17" s="29">
        <v>0</v>
      </c>
      <c r="M17" s="29">
        <v>0</v>
      </c>
      <c r="N17" s="29" t="s">
        <v>22</v>
      </c>
      <c r="O17" s="30" t="s">
        <v>23</v>
      </c>
      <c r="P17" s="30" t="s">
        <v>24</v>
      </c>
      <c r="Q17" s="29">
        <v>3002074094</v>
      </c>
      <c r="R17" s="120" t="s">
        <v>46</v>
      </c>
    </row>
    <row r="18" spans="1:18" ht="54" customHeight="1" x14ac:dyDescent="0.2">
      <c r="B18" s="33" t="s">
        <v>51</v>
      </c>
      <c r="C18" s="34" t="s">
        <v>52</v>
      </c>
      <c r="D18" s="29">
        <v>4</v>
      </c>
      <c r="E18" s="29">
        <v>5</v>
      </c>
      <c r="F18" s="29">
        <v>4</v>
      </c>
      <c r="G18" s="29">
        <v>1</v>
      </c>
      <c r="H18" s="30" t="s">
        <v>21</v>
      </c>
      <c r="I18" s="29">
        <v>0</v>
      </c>
      <c r="J18" s="31">
        <f>10650000*4</f>
        <v>42600000</v>
      </c>
      <c r="K18" s="31">
        <f t="shared" si="0"/>
        <v>85200000</v>
      </c>
      <c r="L18" s="29">
        <v>0</v>
      </c>
      <c r="M18" s="29">
        <v>0</v>
      </c>
      <c r="N18" s="29" t="s">
        <v>22</v>
      </c>
      <c r="O18" s="30" t="s">
        <v>23</v>
      </c>
      <c r="P18" s="30" t="s">
        <v>24</v>
      </c>
      <c r="Q18" s="29">
        <v>3002074094</v>
      </c>
      <c r="R18" s="120" t="s">
        <v>46</v>
      </c>
    </row>
    <row r="19" spans="1:18" ht="73.5" customHeight="1" x14ac:dyDescent="0.2">
      <c r="B19" s="33" t="s">
        <v>53</v>
      </c>
      <c r="C19" s="39" t="s">
        <v>54</v>
      </c>
      <c r="D19" s="29">
        <v>4</v>
      </c>
      <c r="E19" s="29">
        <v>5</v>
      </c>
      <c r="F19" s="29">
        <v>4</v>
      </c>
      <c r="G19" s="29">
        <v>1</v>
      </c>
      <c r="H19" s="30" t="s">
        <v>21</v>
      </c>
      <c r="I19" s="29">
        <v>0</v>
      </c>
      <c r="J19" s="31">
        <v>16608594</v>
      </c>
      <c r="K19" s="31">
        <f t="shared" si="0"/>
        <v>33217188</v>
      </c>
      <c r="L19" s="29">
        <v>0</v>
      </c>
      <c r="M19" s="29">
        <v>0</v>
      </c>
      <c r="N19" s="29" t="s">
        <v>22</v>
      </c>
      <c r="O19" s="30" t="s">
        <v>23</v>
      </c>
      <c r="P19" s="30" t="s">
        <v>24</v>
      </c>
      <c r="Q19" s="29">
        <v>3138686229</v>
      </c>
      <c r="R19" s="120" t="s">
        <v>55</v>
      </c>
    </row>
    <row r="20" spans="1:18" ht="63.75" x14ac:dyDescent="0.2">
      <c r="B20" s="33" t="s">
        <v>51</v>
      </c>
      <c r="C20" s="34" t="s">
        <v>56</v>
      </c>
      <c r="D20" s="29">
        <v>4</v>
      </c>
      <c r="E20" s="29">
        <v>5</v>
      </c>
      <c r="F20" s="29">
        <v>4</v>
      </c>
      <c r="G20" s="29">
        <v>1</v>
      </c>
      <c r="H20" s="30" t="s">
        <v>21</v>
      </c>
      <c r="I20" s="29">
        <v>0</v>
      </c>
      <c r="J20" s="31">
        <v>49724962</v>
      </c>
      <c r="K20" s="31">
        <f t="shared" si="0"/>
        <v>99449924</v>
      </c>
      <c r="L20" s="29">
        <v>0</v>
      </c>
      <c r="M20" s="29">
        <v>0</v>
      </c>
      <c r="N20" s="29" t="s">
        <v>22</v>
      </c>
      <c r="O20" s="30" t="s">
        <v>23</v>
      </c>
      <c r="P20" s="30" t="s">
        <v>24</v>
      </c>
      <c r="Q20" s="29">
        <v>3138686229</v>
      </c>
      <c r="R20" s="120" t="s">
        <v>55</v>
      </c>
    </row>
    <row r="21" spans="1:18" ht="82.5" customHeight="1" x14ac:dyDescent="0.2">
      <c r="B21" s="33" t="s">
        <v>51</v>
      </c>
      <c r="C21" s="34" t="s">
        <v>57</v>
      </c>
      <c r="D21" s="29">
        <v>9</v>
      </c>
      <c r="E21" s="29">
        <v>10</v>
      </c>
      <c r="F21" s="29">
        <v>3</v>
      </c>
      <c r="G21" s="29">
        <v>1</v>
      </c>
      <c r="H21" s="30" t="s">
        <v>21</v>
      </c>
      <c r="I21" s="29">
        <v>0</v>
      </c>
      <c r="J21" s="31">
        <f>10000000*F21</f>
        <v>30000000</v>
      </c>
      <c r="K21" s="31">
        <f t="shared" si="0"/>
        <v>30000000</v>
      </c>
      <c r="L21" s="29">
        <v>0</v>
      </c>
      <c r="M21" s="29">
        <v>0</v>
      </c>
      <c r="N21" s="29" t="s">
        <v>22</v>
      </c>
      <c r="O21" s="30" t="s">
        <v>23</v>
      </c>
      <c r="P21" s="30" t="s">
        <v>24</v>
      </c>
      <c r="Q21" s="29">
        <v>3138686229</v>
      </c>
      <c r="R21" s="120" t="s">
        <v>55</v>
      </c>
    </row>
    <row r="22" spans="1:18" ht="46.5" customHeight="1" x14ac:dyDescent="0.2">
      <c r="B22" s="33" t="s">
        <v>58</v>
      </c>
      <c r="C22" s="34" t="s">
        <v>59</v>
      </c>
      <c r="D22" s="29">
        <v>2</v>
      </c>
      <c r="E22" s="29">
        <v>3</v>
      </c>
      <c r="F22" s="29">
        <v>2</v>
      </c>
      <c r="G22" s="29">
        <v>1</v>
      </c>
      <c r="H22" s="30" t="s">
        <v>21</v>
      </c>
      <c r="I22" s="29">
        <v>0</v>
      </c>
      <c r="J22" s="31">
        <v>30400000</v>
      </c>
      <c r="K22" s="31">
        <f>J22</f>
        <v>30400000</v>
      </c>
      <c r="L22" s="29">
        <v>0</v>
      </c>
      <c r="M22" s="29">
        <v>0</v>
      </c>
      <c r="N22" s="29" t="s">
        <v>22</v>
      </c>
      <c r="O22" s="30" t="s">
        <v>23</v>
      </c>
      <c r="P22" s="30" t="s">
        <v>24</v>
      </c>
      <c r="Q22" s="29">
        <v>3006589235</v>
      </c>
      <c r="R22" s="120" t="s">
        <v>37</v>
      </c>
    </row>
    <row r="23" spans="1:18" ht="54" customHeight="1" x14ac:dyDescent="0.2">
      <c r="B23" s="33" t="s">
        <v>60</v>
      </c>
      <c r="C23" s="34" t="s">
        <v>61</v>
      </c>
      <c r="D23" s="29">
        <v>8</v>
      </c>
      <c r="E23" s="29">
        <v>9</v>
      </c>
      <c r="F23" s="29">
        <v>4</v>
      </c>
      <c r="G23" s="29">
        <v>1</v>
      </c>
      <c r="H23" s="30" t="s">
        <v>21</v>
      </c>
      <c r="I23" s="29">
        <v>0</v>
      </c>
      <c r="J23" s="31">
        <v>20000000</v>
      </c>
      <c r="K23" s="31">
        <f>+(J23/F23)*(13-E23)</f>
        <v>20000000</v>
      </c>
      <c r="L23" s="29">
        <v>0</v>
      </c>
      <c r="M23" s="29">
        <v>0</v>
      </c>
      <c r="N23" s="29" t="s">
        <v>22</v>
      </c>
      <c r="O23" s="30" t="s">
        <v>23</v>
      </c>
      <c r="P23" s="30" t="s">
        <v>24</v>
      </c>
      <c r="Q23" s="29">
        <v>3182653800</v>
      </c>
      <c r="R23" s="120" t="s">
        <v>62</v>
      </c>
    </row>
    <row r="24" spans="1:18" ht="67.5" customHeight="1" x14ac:dyDescent="0.2">
      <c r="B24" s="33" t="s">
        <v>60</v>
      </c>
      <c r="C24" s="34" t="s">
        <v>63</v>
      </c>
      <c r="D24" s="29">
        <v>2</v>
      </c>
      <c r="E24" s="29">
        <v>3</v>
      </c>
      <c r="F24" s="29">
        <v>4</v>
      </c>
      <c r="G24" s="29">
        <v>1</v>
      </c>
      <c r="H24" s="30" t="s">
        <v>21</v>
      </c>
      <c r="I24" s="29">
        <v>0</v>
      </c>
      <c r="J24" s="31">
        <v>35000000</v>
      </c>
      <c r="K24" s="31">
        <f>+(J24/F24)*(13-E24)</f>
        <v>87500000</v>
      </c>
      <c r="L24" s="29">
        <v>0</v>
      </c>
      <c r="M24" s="29">
        <v>0</v>
      </c>
      <c r="N24" s="29" t="s">
        <v>22</v>
      </c>
      <c r="O24" s="30" t="s">
        <v>23</v>
      </c>
      <c r="P24" s="30" t="s">
        <v>24</v>
      </c>
      <c r="Q24" s="29">
        <v>3182653800</v>
      </c>
      <c r="R24" s="120" t="s">
        <v>62</v>
      </c>
    </row>
    <row r="25" spans="1:18" ht="59.25" customHeight="1" x14ac:dyDescent="0.2">
      <c r="B25" s="33" t="s">
        <v>64</v>
      </c>
      <c r="C25" s="34" t="s">
        <v>65</v>
      </c>
      <c r="D25" s="29">
        <v>4</v>
      </c>
      <c r="E25" s="29">
        <v>5</v>
      </c>
      <c r="F25" s="29">
        <v>4</v>
      </c>
      <c r="G25" s="29">
        <v>1</v>
      </c>
      <c r="H25" s="30" t="s">
        <v>21</v>
      </c>
      <c r="I25" s="29">
        <v>0</v>
      </c>
      <c r="J25" s="31">
        <v>72000000</v>
      </c>
      <c r="K25" s="31">
        <f>+(J25/F25)*(13-E25)</f>
        <v>144000000</v>
      </c>
      <c r="L25" s="29">
        <v>0</v>
      </c>
      <c r="M25" s="29">
        <v>0</v>
      </c>
      <c r="N25" s="29" t="s">
        <v>22</v>
      </c>
      <c r="O25" s="30" t="s">
        <v>23</v>
      </c>
      <c r="P25" s="30" t="s">
        <v>24</v>
      </c>
      <c r="Q25" s="29">
        <v>3182653800</v>
      </c>
      <c r="R25" s="120" t="s">
        <v>62</v>
      </c>
    </row>
    <row r="26" spans="1:18" ht="89.25" x14ac:dyDescent="0.2">
      <c r="B26" s="33" t="s">
        <v>66</v>
      </c>
      <c r="C26" s="34" t="s">
        <v>67</v>
      </c>
      <c r="D26" s="29">
        <v>4</v>
      </c>
      <c r="E26" s="29">
        <v>5</v>
      </c>
      <c r="F26" s="29">
        <v>4</v>
      </c>
      <c r="G26" s="29">
        <v>1</v>
      </c>
      <c r="H26" s="30" t="s">
        <v>21</v>
      </c>
      <c r="I26" s="29">
        <v>0</v>
      </c>
      <c r="J26" s="31">
        <f>748735227*4</f>
        <v>2994940908</v>
      </c>
      <c r="K26" s="31">
        <f>+(J26/F26)*(13-E26)</f>
        <v>5989881816</v>
      </c>
      <c r="L26" s="29">
        <v>0</v>
      </c>
      <c r="M26" s="29">
        <v>0</v>
      </c>
      <c r="N26" s="29" t="s">
        <v>22</v>
      </c>
      <c r="O26" s="30" t="s">
        <v>23</v>
      </c>
      <c r="P26" s="30" t="s">
        <v>24</v>
      </c>
      <c r="Q26" s="29">
        <v>3006930361</v>
      </c>
      <c r="R26" s="120" t="s">
        <v>68</v>
      </c>
    </row>
    <row r="27" spans="1:18" ht="102" customHeight="1" x14ac:dyDescent="0.2">
      <c r="B27" s="33" t="s">
        <v>69</v>
      </c>
      <c r="C27" s="34" t="s">
        <v>70</v>
      </c>
      <c r="D27" s="29">
        <v>1</v>
      </c>
      <c r="E27" s="29">
        <v>2</v>
      </c>
      <c r="F27" s="29">
        <v>2</v>
      </c>
      <c r="G27" s="29">
        <v>1</v>
      </c>
      <c r="H27" s="30" t="s">
        <v>21</v>
      </c>
      <c r="I27" s="29">
        <v>0</v>
      </c>
      <c r="J27" s="31">
        <v>200000000</v>
      </c>
      <c r="K27" s="31">
        <v>200000000</v>
      </c>
      <c r="L27" s="29">
        <v>0</v>
      </c>
      <c r="M27" s="29">
        <v>0</v>
      </c>
      <c r="N27" s="29" t="s">
        <v>22</v>
      </c>
      <c r="O27" s="30" t="s">
        <v>23</v>
      </c>
      <c r="P27" s="30" t="s">
        <v>24</v>
      </c>
      <c r="Q27" s="30" t="s">
        <v>71</v>
      </c>
      <c r="R27" s="121" t="s">
        <v>72</v>
      </c>
    </row>
    <row r="28" spans="1:18" s="26" customFormat="1" ht="49.5" customHeight="1" x14ac:dyDescent="0.2">
      <c r="A28" s="1"/>
      <c r="B28" s="33" t="s">
        <v>73</v>
      </c>
      <c r="C28" s="34" t="s">
        <v>74</v>
      </c>
      <c r="D28" s="29">
        <v>3</v>
      </c>
      <c r="E28" s="29">
        <v>4</v>
      </c>
      <c r="F28" s="29">
        <v>4</v>
      </c>
      <c r="G28" s="29">
        <v>1</v>
      </c>
      <c r="H28" s="30" t="s">
        <v>21</v>
      </c>
      <c r="I28" s="29">
        <v>0</v>
      </c>
      <c r="J28" s="31">
        <f>25000000*F28</f>
        <v>100000000</v>
      </c>
      <c r="K28" s="31">
        <f>+(J28/F28)*(13-E28)</f>
        <v>225000000</v>
      </c>
      <c r="L28" s="29">
        <v>0</v>
      </c>
      <c r="M28" s="29">
        <v>0</v>
      </c>
      <c r="N28" s="29" t="s">
        <v>22</v>
      </c>
      <c r="O28" s="30" t="s">
        <v>23</v>
      </c>
      <c r="P28" s="30" t="s">
        <v>24</v>
      </c>
      <c r="Q28" s="29">
        <v>3182653800</v>
      </c>
      <c r="R28" s="120" t="s">
        <v>62</v>
      </c>
    </row>
    <row r="29" spans="1:18" ht="45.75" customHeight="1" x14ac:dyDescent="0.2">
      <c r="B29" s="33" t="s">
        <v>75</v>
      </c>
      <c r="C29" s="34" t="s">
        <v>76</v>
      </c>
      <c r="D29" s="29">
        <v>2</v>
      </c>
      <c r="E29" s="29">
        <v>2</v>
      </c>
      <c r="F29" s="29">
        <v>2</v>
      </c>
      <c r="G29" s="29">
        <v>1</v>
      </c>
      <c r="H29" s="30" t="s">
        <v>21</v>
      </c>
      <c r="I29" s="29">
        <v>0</v>
      </c>
      <c r="J29" s="31">
        <v>4000000</v>
      </c>
      <c r="K29" s="31">
        <v>4000000</v>
      </c>
      <c r="L29" s="29">
        <v>0</v>
      </c>
      <c r="M29" s="29">
        <v>0</v>
      </c>
      <c r="N29" s="29" t="s">
        <v>22</v>
      </c>
      <c r="O29" s="30" t="s">
        <v>23</v>
      </c>
      <c r="P29" s="30" t="s">
        <v>24</v>
      </c>
      <c r="Q29" s="29">
        <v>3182653800</v>
      </c>
      <c r="R29" s="120" t="s">
        <v>62</v>
      </c>
    </row>
    <row r="30" spans="1:18" ht="36" customHeight="1" x14ac:dyDescent="0.2">
      <c r="B30" s="33" t="s">
        <v>77</v>
      </c>
      <c r="C30" s="34" t="s">
        <v>78</v>
      </c>
      <c r="D30" s="29">
        <v>5</v>
      </c>
      <c r="E30" s="29">
        <v>6</v>
      </c>
      <c r="F30" s="29">
        <v>4</v>
      </c>
      <c r="G30" s="29">
        <v>1</v>
      </c>
      <c r="H30" s="30" t="s">
        <v>21</v>
      </c>
      <c r="I30" s="29">
        <v>0</v>
      </c>
      <c r="J30" s="31">
        <f>93000000*4</f>
        <v>372000000</v>
      </c>
      <c r="K30" s="31">
        <f>+(J30/F30)*(13-E30)</f>
        <v>651000000</v>
      </c>
      <c r="L30" s="29">
        <v>0</v>
      </c>
      <c r="M30" s="29">
        <v>0</v>
      </c>
      <c r="N30" s="29" t="s">
        <v>22</v>
      </c>
      <c r="O30" s="30" t="s">
        <v>23</v>
      </c>
      <c r="P30" s="30" t="s">
        <v>24</v>
      </c>
      <c r="Q30" s="29">
        <v>3182653800</v>
      </c>
      <c r="R30" s="120" t="s">
        <v>62</v>
      </c>
    </row>
    <row r="31" spans="1:18" ht="39" customHeight="1" x14ac:dyDescent="0.2">
      <c r="B31" s="33" t="s">
        <v>79</v>
      </c>
      <c r="C31" s="34" t="s">
        <v>80</v>
      </c>
      <c r="D31" s="29">
        <v>6</v>
      </c>
      <c r="E31" s="29">
        <v>7</v>
      </c>
      <c r="F31" s="29">
        <v>4</v>
      </c>
      <c r="G31" s="29">
        <v>1</v>
      </c>
      <c r="H31" s="30" t="s">
        <v>21</v>
      </c>
      <c r="I31" s="29">
        <v>0</v>
      </c>
      <c r="J31" s="31">
        <v>160000000</v>
      </c>
      <c r="K31" s="31">
        <f>J31</f>
        <v>160000000</v>
      </c>
      <c r="L31" s="29">
        <v>0</v>
      </c>
      <c r="M31" s="29">
        <v>0</v>
      </c>
      <c r="N31" s="29" t="s">
        <v>22</v>
      </c>
      <c r="O31" s="30" t="s">
        <v>23</v>
      </c>
      <c r="P31" s="30" t="s">
        <v>24</v>
      </c>
      <c r="Q31" s="29">
        <v>3182653800</v>
      </c>
      <c r="R31" s="120" t="s">
        <v>62</v>
      </c>
    </row>
    <row r="32" spans="1:18" ht="51" x14ac:dyDescent="0.2">
      <c r="B32" s="33" t="s">
        <v>81</v>
      </c>
      <c r="C32" s="34" t="s">
        <v>82</v>
      </c>
      <c r="D32" s="29">
        <v>6</v>
      </c>
      <c r="E32" s="29">
        <v>7</v>
      </c>
      <c r="F32" s="29">
        <v>5</v>
      </c>
      <c r="G32" s="29">
        <v>1</v>
      </c>
      <c r="H32" s="30" t="s">
        <v>21</v>
      </c>
      <c r="I32" s="29">
        <v>0</v>
      </c>
      <c r="J32" s="31">
        <f>1800000000-768211385</f>
        <v>1031788615</v>
      </c>
      <c r="K32" s="31">
        <f t="shared" ref="K32:K37" si="1">+(J32/F32)*(13-E32)</f>
        <v>1238146338</v>
      </c>
      <c r="L32" s="29">
        <v>0</v>
      </c>
      <c r="M32" s="29">
        <v>0</v>
      </c>
      <c r="N32" s="29" t="s">
        <v>22</v>
      </c>
      <c r="O32" s="30" t="s">
        <v>23</v>
      </c>
      <c r="P32" s="30" t="s">
        <v>24</v>
      </c>
      <c r="Q32" s="29">
        <v>3208500508</v>
      </c>
      <c r="R32" s="120" t="s">
        <v>83</v>
      </c>
    </row>
    <row r="33" spans="1:18" s="10" customFormat="1" ht="60.75" customHeight="1" x14ac:dyDescent="0.2">
      <c r="A33" s="1"/>
      <c r="B33" s="33" t="s">
        <v>84</v>
      </c>
      <c r="C33" s="28" t="s">
        <v>85</v>
      </c>
      <c r="D33" s="29">
        <v>1</v>
      </c>
      <c r="E33" s="29">
        <v>1</v>
      </c>
      <c r="F33" s="29">
        <v>1</v>
      </c>
      <c r="G33" s="29">
        <v>1</v>
      </c>
      <c r="H33" s="30" t="s">
        <v>21</v>
      </c>
      <c r="I33" s="29">
        <v>0</v>
      </c>
      <c r="J33" s="31">
        <v>60000000</v>
      </c>
      <c r="K33" s="31">
        <f t="shared" si="1"/>
        <v>720000000</v>
      </c>
      <c r="L33" s="29">
        <v>0</v>
      </c>
      <c r="M33" s="29">
        <v>0</v>
      </c>
      <c r="N33" s="29" t="s">
        <v>22</v>
      </c>
      <c r="O33" s="30" t="s">
        <v>23</v>
      </c>
      <c r="P33" s="30" t="s">
        <v>24</v>
      </c>
      <c r="Q33" s="29">
        <v>3108734212</v>
      </c>
      <c r="R33" s="120" t="s">
        <v>86</v>
      </c>
    </row>
    <row r="34" spans="1:18" ht="51" x14ac:dyDescent="0.2">
      <c r="B34" s="40" t="s">
        <v>87</v>
      </c>
      <c r="C34" s="28" t="s">
        <v>88</v>
      </c>
      <c r="D34" s="29">
        <v>1</v>
      </c>
      <c r="E34" s="29">
        <v>2</v>
      </c>
      <c r="F34" s="29">
        <v>3</v>
      </c>
      <c r="G34" s="29">
        <v>1</v>
      </c>
      <c r="H34" s="30" t="s">
        <v>21</v>
      </c>
      <c r="I34" s="29">
        <v>0</v>
      </c>
      <c r="J34" s="31">
        <f>17650794*3</f>
        <v>52952382</v>
      </c>
      <c r="K34" s="31">
        <f t="shared" si="1"/>
        <v>194158734</v>
      </c>
      <c r="L34" s="29">
        <v>0</v>
      </c>
      <c r="M34" s="29">
        <v>0</v>
      </c>
      <c r="N34" s="29" t="s">
        <v>22</v>
      </c>
      <c r="O34" s="30" t="s">
        <v>23</v>
      </c>
      <c r="P34" s="30" t="s">
        <v>24</v>
      </c>
      <c r="Q34" s="29" t="s">
        <v>25</v>
      </c>
      <c r="R34" s="120" t="s">
        <v>26</v>
      </c>
    </row>
    <row r="35" spans="1:18" ht="36" customHeight="1" x14ac:dyDescent="0.2">
      <c r="B35" s="40" t="s">
        <v>89</v>
      </c>
      <c r="C35" s="28" t="s">
        <v>90</v>
      </c>
      <c r="D35" s="29">
        <v>2</v>
      </c>
      <c r="E35" s="29">
        <v>2</v>
      </c>
      <c r="F35" s="29">
        <v>2</v>
      </c>
      <c r="G35" s="29">
        <v>1</v>
      </c>
      <c r="H35" s="30" t="s">
        <v>21</v>
      </c>
      <c r="I35" s="29">
        <v>0</v>
      </c>
      <c r="J35" s="31">
        <f>95000000*2</f>
        <v>190000000</v>
      </c>
      <c r="K35" s="31">
        <f t="shared" si="1"/>
        <v>1045000000</v>
      </c>
      <c r="L35" s="41">
        <v>0</v>
      </c>
      <c r="M35" s="29">
        <v>0</v>
      </c>
      <c r="N35" s="29" t="s">
        <v>22</v>
      </c>
      <c r="O35" s="30" t="s">
        <v>23</v>
      </c>
      <c r="P35" s="30" t="s">
        <v>24</v>
      </c>
      <c r="Q35" s="29" t="s">
        <v>25</v>
      </c>
      <c r="R35" s="120" t="s">
        <v>26</v>
      </c>
    </row>
    <row r="36" spans="1:18" ht="36" customHeight="1" x14ac:dyDescent="0.2">
      <c r="B36" s="40" t="s">
        <v>89</v>
      </c>
      <c r="C36" s="28" t="s">
        <v>91</v>
      </c>
      <c r="D36" s="29">
        <v>2</v>
      </c>
      <c r="E36" s="29">
        <v>2</v>
      </c>
      <c r="F36" s="29">
        <v>2</v>
      </c>
      <c r="G36" s="29">
        <v>1</v>
      </c>
      <c r="H36" s="30" t="s">
        <v>21</v>
      </c>
      <c r="I36" s="29">
        <v>0</v>
      </c>
      <c r="J36" s="31">
        <f>99000000*2</f>
        <v>198000000</v>
      </c>
      <c r="K36" s="31">
        <f t="shared" si="1"/>
        <v>1089000000</v>
      </c>
      <c r="L36" s="41">
        <v>0</v>
      </c>
      <c r="M36" s="29">
        <v>0</v>
      </c>
      <c r="N36" s="29" t="s">
        <v>22</v>
      </c>
      <c r="O36" s="30" t="s">
        <v>23</v>
      </c>
      <c r="P36" s="30" t="s">
        <v>24</v>
      </c>
      <c r="Q36" s="29" t="s">
        <v>25</v>
      </c>
      <c r="R36" s="120" t="s">
        <v>26</v>
      </c>
    </row>
    <row r="37" spans="1:18" ht="33.75" customHeight="1" x14ac:dyDescent="0.2">
      <c r="B37" s="33" t="s">
        <v>89</v>
      </c>
      <c r="C37" s="28" t="s">
        <v>92</v>
      </c>
      <c r="D37" s="29">
        <v>3</v>
      </c>
      <c r="E37" s="29">
        <v>4</v>
      </c>
      <c r="F37" s="29">
        <v>2</v>
      </c>
      <c r="G37" s="29">
        <v>1</v>
      </c>
      <c r="H37" s="30" t="s">
        <v>21</v>
      </c>
      <c r="I37" s="29">
        <v>0</v>
      </c>
      <c r="J37" s="31">
        <f>607000000*2</f>
        <v>1214000000</v>
      </c>
      <c r="K37" s="31">
        <f t="shared" si="1"/>
        <v>5463000000</v>
      </c>
      <c r="L37" s="42">
        <v>0</v>
      </c>
      <c r="M37" s="29">
        <v>0</v>
      </c>
      <c r="N37" s="29" t="s">
        <v>22</v>
      </c>
      <c r="O37" s="30" t="s">
        <v>23</v>
      </c>
      <c r="P37" s="30" t="s">
        <v>24</v>
      </c>
      <c r="Q37" s="29">
        <v>3108734212</v>
      </c>
      <c r="R37" s="120" t="s">
        <v>86</v>
      </c>
    </row>
    <row r="38" spans="1:18" ht="25.5" x14ac:dyDescent="0.2">
      <c r="B38" s="33" t="s">
        <v>93</v>
      </c>
      <c r="C38" s="28" t="s">
        <v>94</v>
      </c>
      <c r="D38" s="29">
        <v>3</v>
      </c>
      <c r="E38" s="29">
        <v>4</v>
      </c>
      <c r="F38" s="29">
        <v>3</v>
      </c>
      <c r="G38" s="29">
        <v>1</v>
      </c>
      <c r="H38" s="30" t="s">
        <v>21</v>
      </c>
      <c r="I38" s="29">
        <v>0</v>
      </c>
      <c r="J38" s="31">
        <v>90000000</v>
      </c>
      <c r="K38" s="31">
        <f>J38</f>
        <v>90000000</v>
      </c>
      <c r="L38" s="29">
        <v>0</v>
      </c>
      <c r="M38" s="29">
        <v>0</v>
      </c>
      <c r="N38" s="29" t="s">
        <v>22</v>
      </c>
      <c r="O38" s="30" t="s">
        <v>23</v>
      </c>
      <c r="P38" s="30" t="s">
        <v>24</v>
      </c>
      <c r="Q38" s="29">
        <v>3208500508</v>
      </c>
      <c r="R38" s="120" t="s">
        <v>95</v>
      </c>
    </row>
    <row r="39" spans="1:18" ht="48.75" customHeight="1" x14ac:dyDescent="0.2">
      <c r="B39" s="33" t="s">
        <v>93</v>
      </c>
      <c r="C39" s="28" t="s">
        <v>96</v>
      </c>
      <c r="D39" s="29">
        <v>2</v>
      </c>
      <c r="E39" s="29">
        <v>3</v>
      </c>
      <c r="F39" s="29">
        <v>3</v>
      </c>
      <c r="G39" s="29">
        <v>1</v>
      </c>
      <c r="H39" s="30" t="s">
        <v>21</v>
      </c>
      <c r="I39" s="29">
        <v>0</v>
      </c>
      <c r="J39" s="31">
        <v>144620000</v>
      </c>
      <c r="K39" s="31">
        <f>J39</f>
        <v>144620000</v>
      </c>
      <c r="L39" s="29">
        <v>0</v>
      </c>
      <c r="M39" s="29">
        <v>0</v>
      </c>
      <c r="N39" s="29" t="s">
        <v>22</v>
      </c>
      <c r="O39" s="30" t="s">
        <v>23</v>
      </c>
      <c r="P39" s="30" t="s">
        <v>24</v>
      </c>
      <c r="Q39" s="29">
        <v>3208500508</v>
      </c>
      <c r="R39" s="120" t="s">
        <v>95</v>
      </c>
    </row>
    <row r="40" spans="1:18" ht="38.25" customHeight="1" x14ac:dyDescent="0.2">
      <c r="B40" s="33" t="s">
        <v>93</v>
      </c>
      <c r="C40" s="28" t="s">
        <v>97</v>
      </c>
      <c r="D40" s="29">
        <v>4</v>
      </c>
      <c r="E40" s="29">
        <v>5</v>
      </c>
      <c r="F40" s="29">
        <v>3</v>
      </c>
      <c r="G40" s="29">
        <v>1</v>
      </c>
      <c r="H40" s="30" t="s">
        <v>21</v>
      </c>
      <c r="I40" s="29">
        <v>0</v>
      </c>
      <c r="J40" s="31">
        <v>120000000</v>
      </c>
      <c r="K40" s="31">
        <f>J40</f>
        <v>120000000</v>
      </c>
      <c r="L40" s="29">
        <v>0</v>
      </c>
      <c r="M40" s="29">
        <v>0</v>
      </c>
      <c r="N40" s="29" t="s">
        <v>22</v>
      </c>
      <c r="O40" s="30" t="s">
        <v>23</v>
      </c>
      <c r="P40" s="30" t="s">
        <v>24</v>
      </c>
      <c r="Q40" s="29">
        <v>3208500508</v>
      </c>
      <c r="R40" s="120" t="s">
        <v>95</v>
      </c>
    </row>
    <row r="41" spans="1:18" ht="39" customHeight="1" x14ac:dyDescent="0.2">
      <c r="B41" s="33" t="s">
        <v>98</v>
      </c>
      <c r="C41" s="34" t="s">
        <v>99</v>
      </c>
      <c r="D41" s="29">
        <v>2</v>
      </c>
      <c r="E41" s="29">
        <v>3</v>
      </c>
      <c r="F41" s="29">
        <v>2</v>
      </c>
      <c r="G41" s="29">
        <v>1</v>
      </c>
      <c r="H41" s="30" t="s">
        <v>21</v>
      </c>
      <c r="I41" s="29">
        <v>0</v>
      </c>
      <c r="J41" s="31">
        <v>150000000</v>
      </c>
      <c r="K41" s="31">
        <f>J41</f>
        <v>150000000</v>
      </c>
      <c r="L41" s="29">
        <v>0</v>
      </c>
      <c r="M41" s="29">
        <v>0</v>
      </c>
      <c r="N41" s="29" t="s">
        <v>22</v>
      </c>
      <c r="O41" s="30" t="s">
        <v>23</v>
      </c>
      <c r="P41" s="30" t="s">
        <v>24</v>
      </c>
      <c r="Q41" s="29">
        <v>3208500508</v>
      </c>
      <c r="R41" s="120" t="s">
        <v>95</v>
      </c>
    </row>
    <row r="42" spans="1:18" ht="79.5" customHeight="1" x14ac:dyDescent="0.2">
      <c r="B42" s="33" t="s">
        <v>100</v>
      </c>
      <c r="C42" s="28" t="s">
        <v>101</v>
      </c>
      <c r="D42" s="29">
        <v>6</v>
      </c>
      <c r="E42" s="29">
        <v>7</v>
      </c>
      <c r="F42" s="29">
        <v>3</v>
      </c>
      <c r="G42" s="30" t="s">
        <v>102</v>
      </c>
      <c r="H42" s="30" t="s">
        <v>21</v>
      </c>
      <c r="I42" s="30" t="s">
        <v>103</v>
      </c>
      <c r="J42" s="31">
        <f>40000000*F42</f>
        <v>120000000</v>
      </c>
      <c r="K42" s="31">
        <f t="shared" ref="K42:K50" si="2">+(J42/F42)*(13-E42)</f>
        <v>240000000</v>
      </c>
      <c r="L42" s="30">
        <v>0</v>
      </c>
      <c r="M42" s="30">
        <v>0</v>
      </c>
      <c r="N42" s="29" t="s">
        <v>22</v>
      </c>
      <c r="O42" s="30" t="s">
        <v>23</v>
      </c>
      <c r="P42" s="30" t="s">
        <v>24</v>
      </c>
      <c r="Q42" s="30" t="s">
        <v>104</v>
      </c>
      <c r="R42" s="121" t="s">
        <v>105</v>
      </c>
    </row>
    <row r="43" spans="1:18" ht="47.25" customHeight="1" x14ac:dyDescent="0.2">
      <c r="B43" s="33" t="s">
        <v>106</v>
      </c>
      <c r="C43" s="28" t="s">
        <v>107</v>
      </c>
      <c r="D43" s="29">
        <v>7</v>
      </c>
      <c r="E43" s="29">
        <v>8</v>
      </c>
      <c r="F43" s="29">
        <v>4</v>
      </c>
      <c r="G43" s="30" t="s">
        <v>102</v>
      </c>
      <c r="H43" s="30" t="s">
        <v>21</v>
      </c>
      <c r="I43" s="30" t="s">
        <v>103</v>
      </c>
      <c r="J43" s="31">
        <f>8000000*F43</f>
        <v>32000000</v>
      </c>
      <c r="K43" s="31">
        <f t="shared" si="2"/>
        <v>40000000</v>
      </c>
      <c r="L43" s="30">
        <v>0</v>
      </c>
      <c r="M43" s="30">
        <v>0</v>
      </c>
      <c r="N43" s="30" t="s">
        <v>22</v>
      </c>
      <c r="O43" s="30" t="s">
        <v>23</v>
      </c>
      <c r="P43" s="30" t="s">
        <v>24</v>
      </c>
      <c r="Q43" s="30" t="s">
        <v>104</v>
      </c>
      <c r="R43" s="121" t="s">
        <v>105</v>
      </c>
    </row>
    <row r="44" spans="1:18" ht="44.25" customHeight="1" x14ac:dyDescent="0.2">
      <c r="B44" s="33" t="s">
        <v>108</v>
      </c>
      <c r="C44" s="28" t="s">
        <v>109</v>
      </c>
      <c r="D44" s="29">
        <v>6</v>
      </c>
      <c r="E44" s="29">
        <v>7</v>
      </c>
      <c r="F44" s="29">
        <v>4</v>
      </c>
      <c r="G44" s="30" t="s">
        <v>102</v>
      </c>
      <c r="H44" s="30" t="s">
        <v>21</v>
      </c>
      <c r="I44" s="30" t="s">
        <v>103</v>
      </c>
      <c r="J44" s="31">
        <v>20000000</v>
      </c>
      <c r="K44" s="31">
        <f t="shared" si="2"/>
        <v>30000000</v>
      </c>
      <c r="L44" s="30">
        <v>0</v>
      </c>
      <c r="M44" s="30">
        <v>0</v>
      </c>
      <c r="N44" s="30" t="s">
        <v>22</v>
      </c>
      <c r="O44" s="30" t="s">
        <v>23</v>
      </c>
      <c r="P44" s="30" t="s">
        <v>24</v>
      </c>
      <c r="Q44" s="30" t="s">
        <v>104</v>
      </c>
      <c r="R44" s="121" t="s">
        <v>105</v>
      </c>
    </row>
    <row r="45" spans="1:18" ht="50.25" customHeight="1" x14ac:dyDescent="0.2">
      <c r="B45" s="33" t="s">
        <v>110</v>
      </c>
      <c r="C45" s="28" t="s">
        <v>111</v>
      </c>
      <c r="D45" s="29">
        <v>5</v>
      </c>
      <c r="E45" s="29">
        <v>6</v>
      </c>
      <c r="F45" s="29">
        <v>4</v>
      </c>
      <c r="G45" s="30" t="s">
        <v>102</v>
      </c>
      <c r="H45" s="30" t="s">
        <v>21</v>
      </c>
      <c r="I45" s="30" t="s">
        <v>103</v>
      </c>
      <c r="J45" s="31">
        <v>320000000</v>
      </c>
      <c r="K45" s="31">
        <f t="shared" si="2"/>
        <v>560000000</v>
      </c>
      <c r="L45" s="30">
        <v>0</v>
      </c>
      <c r="M45" s="30">
        <v>0</v>
      </c>
      <c r="N45" s="30" t="s">
        <v>22</v>
      </c>
      <c r="O45" s="30" t="s">
        <v>23</v>
      </c>
      <c r="P45" s="30" t="s">
        <v>24</v>
      </c>
      <c r="Q45" s="30" t="s">
        <v>104</v>
      </c>
      <c r="R45" s="121" t="s">
        <v>105</v>
      </c>
    </row>
    <row r="46" spans="1:18" ht="171.75" customHeight="1" x14ac:dyDescent="0.2">
      <c r="B46" s="33" t="s">
        <v>112</v>
      </c>
      <c r="C46" s="28" t="s">
        <v>113</v>
      </c>
      <c r="D46" s="29">
        <v>1</v>
      </c>
      <c r="E46" s="29">
        <v>2</v>
      </c>
      <c r="F46" s="29">
        <v>4</v>
      </c>
      <c r="G46" s="30" t="s">
        <v>102</v>
      </c>
      <c r="H46" s="30" t="s">
        <v>21</v>
      </c>
      <c r="I46" s="30" t="s">
        <v>103</v>
      </c>
      <c r="J46" s="31">
        <f>150000000*4</f>
        <v>600000000</v>
      </c>
      <c r="K46" s="31">
        <f t="shared" si="2"/>
        <v>1650000000</v>
      </c>
      <c r="L46" s="30">
        <v>0</v>
      </c>
      <c r="M46" s="30">
        <v>0</v>
      </c>
      <c r="N46" s="30" t="s">
        <v>22</v>
      </c>
      <c r="O46" s="30" t="s">
        <v>23</v>
      </c>
      <c r="P46" s="30" t="s">
        <v>24</v>
      </c>
      <c r="Q46" s="30" t="s">
        <v>104</v>
      </c>
      <c r="R46" s="121" t="s">
        <v>105</v>
      </c>
    </row>
    <row r="47" spans="1:18" ht="62.25" customHeight="1" x14ac:dyDescent="0.2">
      <c r="B47" s="33" t="s">
        <v>114</v>
      </c>
      <c r="C47" s="28" t="s">
        <v>115</v>
      </c>
      <c r="D47" s="29">
        <v>3</v>
      </c>
      <c r="E47" s="29">
        <v>4</v>
      </c>
      <c r="F47" s="29">
        <v>3</v>
      </c>
      <c r="G47" s="30" t="s">
        <v>102</v>
      </c>
      <c r="H47" s="30" t="s">
        <v>21</v>
      </c>
      <c r="I47" s="30" t="s">
        <v>103</v>
      </c>
      <c r="J47" s="31">
        <f>3500000*F47</f>
        <v>10500000</v>
      </c>
      <c r="K47" s="31">
        <f t="shared" si="2"/>
        <v>31500000</v>
      </c>
      <c r="L47" s="30">
        <v>0</v>
      </c>
      <c r="M47" s="30">
        <v>0</v>
      </c>
      <c r="N47" s="30" t="s">
        <v>22</v>
      </c>
      <c r="O47" s="30" t="s">
        <v>23</v>
      </c>
      <c r="P47" s="30" t="s">
        <v>24</v>
      </c>
      <c r="Q47" s="30" t="s">
        <v>104</v>
      </c>
      <c r="R47" s="121" t="s">
        <v>105</v>
      </c>
    </row>
    <row r="48" spans="1:18" ht="38.25" x14ac:dyDescent="0.2">
      <c r="B48" s="33" t="s">
        <v>116</v>
      </c>
      <c r="C48" s="28" t="s">
        <v>117</v>
      </c>
      <c r="D48" s="29">
        <v>8</v>
      </c>
      <c r="E48" s="29">
        <v>9</v>
      </c>
      <c r="F48" s="29">
        <v>3</v>
      </c>
      <c r="G48" s="29">
        <v>1</v>
      </c>
      <c r="H48" s="30" t="s">
        <v>21</v>
      </c>
      <c r="I48" s="30" t="s">
        <v>103</v>
      </c>
      <c r="J48" s="31">
        <v>249000000</v>
      </c>
      <c r="K48" s="31">
        <f t="shared" si="2"/>
        <v>332000000</v>
      </c>
      <c r="L48" s="30" t="s">
        <v>103</v>
      </c>
      <c r="M48" s="30">
        <v>0</v>
      </c>
      <c r="N48" s="30" t="s">
        <v>22</v>
      </c>
      <c r="O48" s="30" t="s">
        <v>23</v>
      </c>
      <c r="P48" s="30" t="s">
        <v>24</v>
      </c>
      <c r="Q48" s="30" t="s">
        <v>118</v>
      </c>
      <c r="R48" s="121" t="s">
        <v>119</v>
      </c>
    </row>
    <row r="49" spans="1:19" ht="38.25" x14ac:dyDescent="0.2">
      <c r="B49" s="33" t="s">
        <v>120</v>
      </c>
      <c r="C49" s="28" t="s">
        <v>121</v>
      </c>
      <c r="D49" s="29">
        <v>1</v>
      </c>
      <c r="E49" s="29">
        <v>1</v>
      </c>
      <c r="F49" s="29" t="s">
        <v>122</v>
      </c>
      <c r="G49" s="29" t="s">
        <v>102</v>
      </c>
      <c r="H49" s="30" t="s">
        <v>21</v>
      </c>
      <c r="I49" s="30" t="s">
        <v>103</v>
      </c>
      <c r="J49" s="31">
        <f>2000000*F49</f>
        <v>6000000</v>
      </c>
      <c r="K49" s="31">
        <f t="shared" si="2"/>
        <v>24000000</v>
      </c>
      <c r="L49" s="30">
        <v>0</v>
      </c>
      <c r="M49" s="30">
        <v>0</v>
      </c>
      <c r="N49" s="30" t="s">
        <v>22</v>
      </c>
      <c r="O49" s="30" t="s">
        <v>23</v>
      </c>
      <c r="P49" s="30" t="s">
        <v>24</v>
      </c>
      <c r="Q49" s="30" t="s">
        <v>118</v>
      </c>
      <c r="R49" s="121" t="s">
        <v>119</v>
      </c>
    </row>
    <row r="50" spans="1:19" ht="36.75" customHeight="1" x14ac:dyDescent="0.2">
      <c r="B50" s="33" t="s">
        <v>123</v>
      </c>
      <c r="C50" s="28" t="s">
        <v>124</v>
      </c>
      <c r="D50" s="29" t="s">
        <v>125</v>
      </c>
      <c r="E50" s="29" t="s">
        <v>126</v>
      </c>
      <c r="F50" s="29" t="s">
        <v>122</v>
      </c>
      <c r="G50" s="29" t="s">
        <v>102</v>
      </c>
      <c r="H50" s="30" t="s">
        <v>21</v>
      </c>
      <c r="I50" s="30" t="s">
        <v>103</v>
      </c>
      <c r="J50" s="31">
        <v>25000000</v>
      </c>
      <c r="K50" s="31">
        <f t="shared" si="2"/>
        <v>33333333.333333332</v>
      </c>
      <c r="L50" s="30">
        <v>0</v>
      </c>
      <c r="M50" s="30">
        <v>0</v>
      </c>
      <c r="N50" s="30" t="s">
        <v>22</v>
      </c>
      <c r="O50" s="30" t="s">
        <v>23</v>
      </c>
      <c r="P50" s="30" t="s">
        <v>24</v>
      </c>
      <c r="Q50" s="30" t="s">
        <v>118</v>
      </c>
      <c r="R50" s="121" t="s">
        <v>119</v>
      </c>
    </row>
    <row r="51" spans="1:19" ht="36.75" customHeight="1" x14ac:dyDescent="0.2">
      <c r="B51" s="33" t="s">
        <v>127</v>
      </c>
      <c r="C51" s="28" t="s">
        <v>128</v>
      </c>
      <c r="D51" s="29">
        <v>1</v>
      </c>
      <c r="E51" s="29">
        <v>1</v>
      </c>
      <c r="F51" s="29">
        <v>3</v>
      </c>
      <c r="G51" s="29" t="s">
        <v>102</v>
      </c>
      <c r="H51" s="30" t="s">
        <v>21</v>
      </c>
      <c r="I51" s="30" t="s">
        <v>103</v>
      </c>
      <c r="J51" s="31">
        <v>126000000</v>
      </c>
      <c r="K51" s="31">
        <f>J51</f>
        <v>126000000</v>
      </c>
      <c r="L51" s="30">
        <v>0</v>
      </c>
      <c r="M51" s="30">
        <v>0</v>
      </c>
      <c r="N51" s="30" t="s">
        <v>22</v>
      </c>
      <c r="O51" s="30" t="s">
        <v>23</v>
      </c>
      <c r="P51" s="30" t="s">
        <v>24</v>
      </c>
      <c r="Q51" s="30" t="s">
        <v>118</v>
      </c>
      <c r="R51" s="121" t="s">
        <v>119</v>
      </c>
    </row>
    <row r="52" spans="1:19" ht="36.75" customHeight="1" x14ac:dyDescent="0.2">
      <c r="B52" s="33" t="s">
        <v>129</v>
      </c>
      <c r="C52" s="28" t="s">
        <v>130</v>
      </c>
      <c r="D52" s="29">
        <v>6</v>
      </c>
      <c r="E52" s="29">
        <v>7</v>
      </c>
      <c r="F52" s="29">
        <v>4</v>
      </c>
      <c r="G52" s="29" t="s">
        <v>102</v>
      </c>
      <c r="H52" s="30" t="s">
        <v>21</v>
      </c>
      <c r="I52" s="30" t="s">
        <v>103</v>
      </c>
      <c r="J52" s="31">
        <v>32000000</v>
      </c>
      <c r="K52" s="31">
        <f>+(J52/F52)*(13-E52)</f>
        <v>48000000</v>
      </c>
      <c r="L52" s="30">
        <v>0</v>
      </c>
      <c r="M52" s="30">
        <v>0</v>
      </c>
      <c r="N52" s="30" t="s">
        <v>22</v>
      </c>
      <c r="O52" s="30" t="s">
        <v>23</v>
      </c>
      <c r="P52" s="30" t="s">
        <v>24</v>
      </c>
      <c r="Q52" s="30" t="s">
        <v>118</v>
      </c>
      <c r="R52" s="121" t="s">
        <v>119</v>
      </c>
    </row>
    <row r="53" spans="1:19" ht="36.75" customHeight="1" x14ac:dyDescent="0.2">
      <c r="B53" s="33" t="s">
        <v>131</v>
      </c>
      <c r="C53" s="28" t="s">
        <v>132</v>
      </c>
      <c r="D53" s="29">
        <v>9</v>
      </c>
      <c r="E53" s="29">
        <v>10</v>
      </c>
      <c r="F53" s="29">
        <v>3</v>
      </c>
      <c r="G53" s="29" t="s">
        <v>102</v>
      </c>
      <c r="H53" s="30" t="s">
        <v>21</v>
      </c>
      <c r="I53" s="30" t="s">
        <v>103</v>
      </c>
      <c r="J53" s="31">
        <v>52000000</v>
      </c>
      <c r="K53" s="31">
        <f>J53</f>
        <v>52000000</v>
      </c>
      <c r="L53" s="30">
        <v>0</v>
      </c>
      <c r="M53" s="30">
        <v>0</v>
      </c>
      <c r="N53" s="30" t="s">
        <v>22</v>
      </c>
      <c r="O53" s="30" t="s">
        <v>23</v>
      </c>
      <c r="P53" s="30" t="s">
        <v>24</v>
      </c>
      <c r="Q53" s="30" t="s">
        <v>118</v>
      </c>
      <c r="R53" s="121" t="s">
        <v>119</v>
      </c>
    </row>
    <row r="54" spans="1:19" ht="51" x14ac:dyDescent="0.2">
      <c r="B54" s="33" t="s">
        <v>133</v>
      </c>
      <c r="C54" s="28" t="s">
        <v>134</v>
      </c>
      <c r="D54" s="29">
        <v>4</v>
      </c>
      <c r="E54" s="29">
        <v>5</v>
      </c>
      <c r="F54" s="29">
        <v>6</v>
      </c>
      <c r="G54" s="29" t="s">
        <v>102</v>
      </c>
      <c r="H54" s="30" t="s">
        <v>21</v>
      </c>
      <c r="I54" s="30" t="s">
        <v>103</v>
      </c>
      <c r="J54" s="31">
        <v>15300000</v>
      </c>
      <c r="K54" s="31">
        <f>+(J54/F54)*(13-E54)</f>
        <v>20400000</v>
      </c>
      <c r="L54" s="30">
        <v>0</v>
      </c>
      <c r="M54" s="30">
        <v>0</v>
      </c>
      <c r="N54" s="30" t="s">
        <v>22</v>
      </c>
      <c r="O54" s="30" t="s">
        <v>23</v>
      </c>
      <c r="P54" s="30" t="s">
        <v>24</v>
      </c>
      <c r="Q54" s="30" t="s">
        <v>118</v>
      </c>
      <c r="R54" s="121" t="s">
        <v>119</v>
      </c>
    </row>
    <row r="55" spans="1:19" ht="33.75" customHeight="1" x14ac:dyDescent="0.2">
      <c r="B55" s="33" t="s">
        <v>135</v>
      </c>
      <c r="C55" s="28" t="s">
        <v>136</v>
      </c>
      <c r="D55" s="29">
        <v>3</v>
      </c>
      <c r="E55" s="29">
        <v>4</v>
      </c>
      <c r="F55" s="29" t="s">
        <v>102</v>
      </c>
      <c r="G55" s="29" t="s">
        <v>102</v>
      </c>
      <c r="H55" s="30" t="s">
        <v>21</v>
      </c>
      <c r="I55" s="30" t="s">
        <v>103</v>
      </c>
      <c r="J55" s="31">
        <v>8000000</v>
      </c>
      <c r="K55" s="31">
        <f>J55</f>
        <v>8000000</v>
      </c>
      <c r="L55" s="30">
        <v>0</v>
      </c>
      <c r="M55" s="30">
        <v>0</v>
      </c>
      <c r="N55" s="30" t="s">
        <v>22</v>
      </c>
      <c r="O55" s="30" t="s">
        <v>23</v>
      </c>
      <c r="P55" s="30" t="s">
        <v>24</v>
      </c>
      <c r="Q55" s="30" t="s">
        <v>118</v>
      </c>
      <c r="R55" s="121" t="s">
        <v>119</v>
      </c>
    </row>
    <row r="56" spans="1:19" s="26" customFormat="1" ht="33.75" customHeight="1" x14ac:dyDescent="0.2">
      <c r="A56" s="1"/>
      <c r="B56" s="33" t="s">
        <v>137</v>
      </c>
      <c r="C56" s="43" t="s">
        <v>138</v>
      </c>
      <c r="D56" s="44">
        <v>5</v>
      </c>
      <c r="E56" s="44">
        <v>6</v>
      </c>
      <c r="F56" s="29">
        <v>4</v>
      </c>
      <c r="G56" s="44">
        <v>1</v>
      </c>
      <c r="H56" s="30" t="s">
        <v>21</v>
      </c>
      <c r="I56" s="45" t="s">
        <v>103</v>
      </c>
      <c r="J56" s="31">
        <v>1040000000</v>
      </c>
      <c r="K56" s="31">
        <v>1040000000</v>
      </c>
      <c r="L56" s="45" t="s">
        <v>103</v>
      </c>
      <c r="M56" s="45" t="s">
        <v>103</v>
      </c>
      <c r="N56" s="45" t="s">
        <v>22</v>
      </c>
      <c r="O56" s="30" t="s">
        <v>23</v>
      </c>
      <c r="P56" s="45" t="s">
        <v>24</v>
      </c>
      <c r="Q56" s="45" t="s">
        <v>139</v>
      </c>
      <c r="R56" s="122" t="s">
        <v>62</v>
      </c>
    </row>
    <row r="57" spans="1:19" ht="75" customHeight="1" x14ac:dyDescent="0.2">
      <c r="B57" s="33" t="s">
        <v>140</v>
      </c>
      <c r="C57" s="28" t="s">
        <v>141</v>
      </c>
      <c r="D57" s="46">
        <v>6</v>
      </c>
      <c r="E57" s="46">
        <v>7</v>
      </c>
      <c r="F57" s="29">
        <v>3</v>
      </c>
      <c r="G57" s="29">
        <v>1</v>
      </c>
      <c r="H57" s="30" t="s">
        <v>21</v>
      </c>
      <c r="I57" s="29">
        <v>0</v>
      </c>
      <c r="J57" s="31">
        <v>40000000</v>
      </c>
      <c r="K57" s="31">
        <v>40000000</v>
      </c>
      <c r="L57" s="29">
        <v>0</v>
      </c>
      <c r="M57" s="29">
        <v>0</v>
      </c>
      <c r="N57" s="29" t="s">
        <v>22</v>
      </c>
      <c r="O57" s="30" t="s">
        <v>23</v>
      </c>
      <c r="P57" s="30" t="s">
        <v>24</v>
      </c>
      <c r="Q57" s="29">
        <v>3182653800</v>
      </c>
      <c r="R57" s="120" t="s">
        <v>95</v>
      </c>
    </row>
    <row r="58" spans="1:19" ht="64.5" customHeight="1" x14ac:dyDescent="0.2">
      <c r="B58" s="33" t="s">
        <v>142</v>
      </c>
      <c r="C58" s="28" t="s">
        <v>143</v>
      </c>
      <c r="D58" s="29" t="s">
        <v>126</v>
      </c>
      <c r="E58" s="29" t="s">
        <v>144</v>
      </c>
      <c r="F58" s="29">
        <v>3</v>
      </c>
      <c r="G58" s="29" t="s">
        <v>102</v>
      </c>
      <c r="H58" s="30" t="s">
        <v>21</v>
      </c>
      <c r="I58" s="30" t="s">
        <v>103</v>
      </c>
      <c r="J58" s="31">
        <f>5500000*3</f>
        <v>16500000</v>
      </c>
      <c r="K58" s="31">
        <f>+(J58/F58)*(13-E58)</f>
        <v>16500000</v>
      </c>
      <c r="L58" s="30">
        <v>0</v>
      </c>
      <c r="M58" s="30">
        <v>0</v>
      </c>
      <c r="N58" s="30" t="s">
        <v>22</v>
      </c>
      <c r="O58" s="30" t="s">
        <v>23</v>
      </c>
      <c r="P58" s="30" t="s">
        <v>24</v>
      </c>
      <c r="Q58" s="30" t="s">
        <v>71</v>
      </c>
      <c r="R58" s="121" t="s">
        <v>72</v>
      </c>
    </row>
    <row r="59" spans="1:19" ht="54" customHeight="1" x14ac:dyDescent="0.2">
      <c r="B59" s="33" t="s">
        <v>145</v>
      </c>
      <c r="C59" s="28" t="s">
        <v>146</v>
      </c>
      <c r="D59" s="29" t="s">
        <v>102</v>
      </c>
      <c r="E59" s="29" t="s">
        <v>102</v>
      </c>
      <c r="F59" s="29" t="s">
        <v>147</v>
      </c>
      <c r="G59" s="29" t="s">
        <v>102</v>
      </c>
      <c r="H59" s="30" t="s">
        <v>21</v>
      </c>
      <c r="I59" s="30" t="s">
        <v>103</v>
      </c>
      <c r="J59" s="31">
        <v>61000000</v>
      </c>
      <c r="K59" s="31">
        <f>+(J59/F59)*(13-E59)</f>
        <v>183000000</v>
      </c>
      <c r="L59" s="30">
        <v>0</v>
      </c>
      <c r="M59" s="30">
        <v>0</v>
      </c>
      <c r="N59" s="30" t="s">
        <v>22</v>
      </c>
      <c r="O59" s="30" t="s">
        <v>23</v>
      </c>
      <c r="P59" s="30" t="s">
        <v>24</v>
      </c>
      <c r="Q59" s="30" t="s">
        <v>71</v>
      </c>
      <c r="R59" s="121" t="s">
        <v>72</v>
      </c>
    </row>
    <row r="60" spans="1:19" ht="73.5" customHeight="1" x14ac:dyDescent="0.2">
      <c r="B60" s="33" t="s">
        <v>148</v>
      </c>
      <c r="C60" s="28" t="s">
        <v>149</v>
      </c>
      <c r="D60" s="29">
        <v>9</v>
      </c>
      <c r="E60" s="29">
        <v>10</v>
      </c>
      <c r="F60" s="29" t="s">
        <v>150</v>
      </c>
      <c r="G60" s="29">
        <v>1</v>
      </c>
      <c r="H60" s="30" t="s">
        <v>21</v>
      </c>
      <c r="I60" s="30" t="s">
        <v>103</v>
      </c>
      <c r="J60" s="31">
        <v>12254247</v>
      </c>
      <c r="K60" s="31">
        <v>12254247</v>
      </c>
      <c r="L60" s="30">
        <v>0</v>
      </c>
      <c r="M60" s="30">
        <v>0</v>
      </c>
      <c r="N60" s="30" t="s">
        <v>22</v>
      </c>
      <c r="O60" s="30" t="s">
        <v>23</v>
      </c>
      <c r="P60" s="30" t="s">
        <v>24</v>
      </c>
      <c r="Q60" s="30" t="s">
        <v>71</v>
      </c>
      <c r="R60" s="121" t="s">
        <v>72</v>
      </c>
    </row>
    <row r="61" spans="1:19" ht="66" customHeight="1" x14ac:dyDescent="0.2">
      <c r="B61" s="33" t="s">
        <v>53</v>
      </c>
      <c r="C61" s="28" t="s">
        <v>151</v>
      </c>
      <c r="D61" s="29" t="s">
        <v>102</v>
      </c>
      <c r="E61" s="29" t="s">
        <v>102</v>
      </c>
      <c r="F61" s="29">
        <v>3</v>
      </c>
      <c r="G61" s="29" t="s">
        <v>102</v>
      </c>
      <c r="H61" s="30" t="s">
        <v>21</v>
      </c>
      <c r="I61" s="30" t="s">
        <v>103</v>
      </c>
      <c r="J61" s="31">
        <f>1081000000</f>
        <v>1081000000</v>
      </c>
      <c r="K61" s="31">
        <f t="shared" ref="K61:K66" si="3">+(J61/F61)*(13-E61)</f>
        <v>4324000000</v>
      </c>
      <c r="L61" s="30">
        <v>0</v>
      </c>
      <c r="M61" s="30">
        <v>0</v>
      </c>
      <c r="N61" s="30" t="s">
        <v>22</v>
      </c>
      <c r="O61" s="30" t="s">
        <v>23</v>
      </c>
      <c r="P61" s="30" t="s">
        <v>24</v>
      </c>
      <c r="Q61" s="30" t="s">
        <v>71</v>
      </c>
      <c r="R61" s="121" t="s">
        <v>72</v>
      </c>
      <c r="S61" s="47"/>
    </row>
    <row r="62" spans="1:19" ht="38.25" customHeight="1" x14ac:dyDescent="0.2">
      <c r="B62" s="33" t="s">
        <v>145</v>
      </c>
      <c r="C62" s="28" t="s">
        <v>152</v>
      </c>
      <c r="D62" s="29" t="s">
        <v>102</v>
      </c>
      <c r="E62" s="29">
        <v>1</v>
      </c>
      <c r="F62" s="29">
        <v>3</v>
      </c>
      <c r="G62" s="29" t="s">
        <v>102</v>
      </c>
      <c r="H62" s="30" t="s">
        <v>21</v>
      </c>
      <c r="I62" s="30" t="s">
        <v>103</v>
      </c>
      <c r="J62" s="31">
        <f>60000000*3</f>
        <v>180000000</v>
      </c>
      <c r="K62" s="31">
        <f t="shared" si="3"/>
        <v>720000000</v>
      </c>
      <c r="L62" s="30">
        <v>0</v>
      </c>
      <c r="M62" s="30">
        <v>0</v>
      </c>
      <c r="N62" s="30" t="s">
        <v>22</v>
      </c>
      <c r="O62" s="30" t="s">
        <v>23</v>
      </c>
      <c r="P62" s="30" t="s">
        <v>24</v>
      </c>
      <c r="Q62" s="30" t="s">
        <v>71</v>
      </c>
      <c r="R62" s="121" t="s">
        <v>72</v>
      </c>
    </row>
    <row r="63" spans="1:19" ht="38.25" customHeight="1" x14ac:dyDescent="0.2">
      <c r="B63" s="33" t="s">
        <v>153</v>
      </c>
      <c r="C63" s="28" t="s">
        <v>154</v>
      </c>
      <c r="D63" s="29" t="s">
        <v>102</v>
      </c>
      <c r="E63" s="29" t="s">
        <v>155</v>
      </c>
      <c r="F63" s="29">
        <v>4</v>
      </c>
      <c r="G63" s="29" t="s">
        <v>102</v>
      </c>
      <c r="H63" s="30" t="s">
        <v>21</v>
      </c>
      <c r="I63" s="30" t="s">
        <v>103</v>
      </c>
      <c r="J63" s="31">
        <v>317856000</v>
      </c>
      <c r="K63" s="31">
        <f t="shared" si="3"/>
        <v>874104000</v>
      </c>
      <c r="L63" s="30">
        <v>0</v>
      </c>
      <c r="M63" s="30">
        <v>0</v>
      </c>
      <c r="N63" s="30" t="s">
        <v>22</v>
      </c>
      <c r="O63" s="30" t="s">
        <v>23</v>
      </c>
      <c r="P63" s="30" t="s">
        <v>24</v>
      </c>
      <c r="Q63" s="30" t="s">
        <v>71</v>
      </c>
      <c r="R63" s="121" t="s">
        <v>72</v>
      </c>
    </row>
    <row r="64" spans="1:19" ht="70.5" customHeight="1" x14ac:dyDescent="0.2">
      <c r="B64" s="33" t="s">
        <v>156</v>
      </c>
      <c r="C64" s="48" t="s">
        <v>157</v>
      </c>
      <c r="D64" s="29">
        <v>1</v>
      </c>
      <c r="E64" s="29">
        <v>1</v>
      </c>
      <c r="F64" s="29">
        <v>4</v>
      </c>
      <c r="G64" s="29" t="s">
        <v>102</v>
      </c>
      <c r="H64" s="30" t="s">
        <v>21</v>
      </c>
      <c r="I64" s="30" t="s">
        <v>103</v>
      </c>
      <c r="J64" s="31">
        <v>222000000</v>
      </c>
      <c r="K64" s="31">
        <f t="shared" si="3"/>
        <v>666000000</v>
      </c>
      <c r="L64" s="30">
        <v>0</v>
      </c>
      <c r="M64" s="30">
        <v>0</v>
      </c>
      <c r="N64" s="30" t="s">
        <v>22</v>
      </c>
      <c r="O64" s="30" t="s">
        <v>23</v>
      </c>
      <c r="P64" s="30" t="s">
        <v>24</v>
      </c>
      <c r="Q64" s="30" t="s">
        <v>71</v>
      </c>
      <c r="R64" s="121" t="s">
        <v>72</v>
      </c>
    </row>
    <row r="65" spans="1:19" ht="82.5" customHeight="1" x14ac:dyDescent="0.2">
      <c r="B65" s="33" t="s">
        <v>156</v>
      </c>
      <c r="C65" s="48" t="s">
        <v>158</v>
      </c>
      <c r="D65" s="29">
        <v>9</v>
      </c>
      <c r="E65" s="29">
        <v>10</v>
      </c>
      <c r="F65" s="29" t="s">
        <v>147</v>
      </c>
      <c r="G65" s="29" t="s">
        <v>102</v>
      </c>
      <c r="H65" s="30" t="s">
        <v>21</v>
      </c>
      <c r="I65" s="30" t="s">
        <v>103</v>
      </c>
      <c r="J65" s="31">
        <v>80000000</v>
      </c>
      <c r="K65" s="31">
        <f t="shared" si="3"/>
        <v>60000000</v>
      </c>
      <c r="L65" s="30" t="s">
        <v>103</v>
      </c>
      <c r="M65" s="30" t="s">
        <v>103</v>
      </c>
      <c r="N65" s="30" t="s">
        <v>22</v>
      </c>
      <c r="O65" s="30" t="s">
        <v>23</v>
      </c>
      <c r="P65" s="30" t="s">
        <v>24</v>
      </c>
      <c r="Q65" s="30" t="s">
        <v>71</v>
      </c>
      <c r="R65" s="121" t="s">
        <v>72</v>
      </c>
    </row>
    <row r="66" spans="1:19" ht="84" customHeight="1" x14ac:dyDescent="0.2">
      <c r="B66" s="33" t="s">
        <v>159</v>
      </c>
      <c r="C66" s="48" t="s">
        <v>160</v>
      </c>
      <c r="D66" s="29">
        <v>8</v>
      </c>
      <c r="E66" s="29">
        <v>9</v>
      </c>
      <c r="F66" s="29" t="s">
        <v>147</v>
      </c>
      <c r="G66" s="29" t="s">
        <v>102</v>
      </c>
      <c r="H66" s="30" t="s">
        <v>21</v>
      </c>
      <c r="I66" s="30" t="s">
        <v>103</v>
      </c>
      <c r="J66" s="31">
        <v>22000000</v>
      </c>
      <c r="K66" s="31">
        <f t="shared" si="3"/>
        <v>22000000</v>
      </c>
      <c r="L66" s="30" t="s">
        <v>103</v>
      </c>
      <c r="M66" s="30" t="s">
        <v>103</v>
      </c>
      <c r="N66" s="30" t="s">
        <v>22</v>
      </c>
      <c r="O66" s="30" t="s">
        <v>23</v>
      </c>
      <c r="P66" s="30" t="s">
        <v>24</v>
      </c>
      <c r="Q66" s="30" t="s">
        <v>71</v>
      </c>
      <c r="R66" s="121" t="s">
        <v>72</v>
      </c>
    </row>
    <row r="67" spans="1:19" ht="70.5" customHeight="1" x14ac:dyDescent="0.2">
      <c r="B67" s="33" t="s">
        <v>145</v>
      </c>
      <c r="C67" s="28" t="s">
        <v>161</v>
      </c>
      <c r="D67" s="29">
        <v>4</v>
      </c>
      <c r="E67" s="29">
        <v>5</v>
      </c>
      <c r="F67" s="29">
        <v>12</v>
      </c>
      <c r="G67" s="29">
        <v>1</v>
      </c>
      <c r="H67" s="30" t="s">
        <v>21</v>
      </c>
      <c r="I67" s="30" t="s">
        <v>103</v>
      </c>
      <c r="J67" s="31">
        <v>124000000</v>
      </c>
      <c r="K67" s="31">
        <v>124000000</v>
      </c>
      <c r="L67" s="30">
        <v>0</v>
      </c>
      <c r="M67" s="30">
        <v>0</v>
      </c>
      <c r="N67" s="30" t="s">
        <v>22</v>
      </c>
      <c r="O67" s="30" t="s">
        <v>23</v>
      </c>
      <c r="P67" s="30" t="s">
        <v>24</v>
      </c>
      <c r="Q67" s="30" t="s">
        <v>71</v>
      </c>
      <c r="R67" s="121" t="s">
        <v>72</v>
      </c>
    </row>
    <row r="68" spans="1:19" ht="101.25" customHeight="1" x14ac:dyDescent="0.2">
      <c r="B68" s="33" t="s">
        <v>145</v>
      </c>
      <c r="C68" s="48" t="s">
        <v>336</v>
      </c>
      <c r="D68" s="29">
        <v>2</v>
      </c>
      <c r="E68" s="29">
        <v>3</v>
      </c>
      <c r="F68" s="29">
        <v>3</v>
      </c>
      <c r="G68" s="29" t="s">
        <v>102</v>
      </c>
      <c r="H68" s="30" t="s">
        <v>21</v>
      </c>
      <c r="I68" s="30" t="s">
        <v>103</v>
      </c>
      <c r="J68" s="31">
        <v>4500000</v>
      </c>
      <c r="K68" s="31">
        <f>J68</f>
        <v>4500000</v>
      </c>
      <c r="L68" s="30">
        <v>0</v>
      </c>
      <c r="M68" s="30">
        <v>0</v>
      </c>
      <c r="N68" s="30" t="s">
        <v>22</v>
      </c>
      <c r="O68" s="30" t="s">
        <v>23</v>
      </c>
      <c r="P68" s="30" t="s">
        <v>24</v>
      </c>
      <c r="Q68" s="30" t="s">
        <v>71</v>
      </c>
      <c r="R68" s="121" t="s">
        <v>72</v>
      </c>
    </row>
    <row r="69" spans="1:19" ht="30" customHeight="1" x14ac:dyDescent="0.2">
      <c r="B69" s="33" t="s">
        <v>145</v>
      </c>
      <c r="C69" s="28" t="s">
        <v>163</v>
      </c>
      <c r="D69" s="29">
        <v>5</v>
      </c>
      <c r="E69" s="29">
        <v>6</v>
      </c>
      <c r="F69" s="29" t="s">
        <v>155</v>
      </c>
      <c r="G69" s="29" t="s">
        <v>102</v>
      </c>
      <c r="H69" s="30" t="s">
        <v>21</v>
      </c>
      <c r="I69" s="30" t="s">
        <v>103</v>
      </c>
      <c r="J69" s="31">
        <v>33000000</v>
      </c>
      <c r="K69" s="31">
        <v>33000000</v>
      </c>
      <c r="L69" s="30">
        <v>0</v>
      </c>
      <c r="M69" s="30">
        <v>0</v>
      </c>
      <c r="N69" s="30" t="s">
        <v>22</v>
      </c>
      <c r="O69" s="30" t="s">
        <v>23</v>
      </c>
      <c r="P69" s="30" t="s">
        <v>24</v>
      </c>
      <c r="Q69" s="30" t="s">
        <v>71</v>
      </c>
      <c r="R69" s="121" t="s">
        <v>72</v>
      </c>
    </row>
    <row r="70" spans="1:19" ht="30.75" customHeight="1" x14ac:dyDescent="0.2">
      <c r="B70" s="33" t="s">
        <v>145</v>
      </c>
      <c r="C70" s="28" t="s">
        <v>164</v>
      </c>
      <c r="D70" s="29">
        <v>4</v>
      </c>
      <c r="E70" s="29">
        <v>5</v>
      </c>
      <c r="F70" s="29">
        <v>1</v>
      </c>
      <c r="G70" s="29" t="s">
        <v>102</v>
      </c>
      <c r="H70" s="30" t="s">
        <v>21</v>
      </c>
      <c r="I70" s="30" t="s">
        <v>103</v>
      </c>
      <c r="J70" s="31">
        <v>500000000</v>
      </c>
      <c r="K70" s="31">
        <v>500000000</v>
      </c>
      <c r="L70" s="30">
        <v>0</v>
      </c>
      <c r="M70" s="30">
        <v>0</v>
      </c>
      <c r="N70" s="30" t="s">
        <v>22</v>
      </c>
      <c r="O70" s="30" t="s">
        <v>23</v>
      </c>
      <c r="P70" s="30" t="s">
        <v>24</v>
      </c>
      <c r="Q70" s="30" t="s">
        <v>71</v>
      </c>
      <c r="R70" s="121" t="s">
        <v>72</v>
      </c>
    </row>
    <row r="71" spans="1:19" ht="38.25" x14ac:dyDescent="0.2">
      <c r="B71" s="33" t="s">
        <v>165</v>
      </c>
      <c r="C71" s="28" t="s">
        <v>166</v>
      </c>
      <c r="D71" s="29">
        <v>10</v>
      </c>
      <c r="E71" s="29">
        <v>11</v>
      </c>
      <c r="F71" s="29">
        <v>2</v>
      </c>
      <c r="G71" s="29" t="s">
        <v>102</v>
      </c>
      <c r="H71" s="30" t="s">
        <v>21</v>
      </c>
      <c r="I71" s="30" t="s">
        <v>103</v>
      </c>
      <c r="J71" s="31">
        <f>13000000*F71</f>
        <v>26000000</v>
      </c>
      <c r="K71" s="31">
        <f>+(J71/F71)*(13-E71)</f>
        <v>26000000</v>
      </c>
      <c r="L71" s="30">
        <v>0</v>
      </c>
      <c r="M71" s="30">
        <v>0</v>
      </c>
      <c r="N71" s="30" t="s">
        <v>22</v>
      </c>
      <c r="O71" s="30" t="s">
        <v>23</v>
      </c>
      <c r="P71" s="30" t="s">
        <v>24</v>
      </c>
      <c r="Q71" s="30" t="s">
        <v>71</v>
      </c>
      <c r="R71" s="121" t="s">
        <v>72</v>
      </c>
    </row>
    <row r="72" spans="1:19" ht="30" customHeight="1" x14ac:dyDescent="0.2">
      <c r="B72" s="33" t="s">
        <v>167</v>
      </c>
      <c r="C72" s="28" t="s">
        <v>168</v>
      </c>
      <c r="D72" s="29" t="s">
        <v>122</v>
      </c>
      <c r="E72" s="29" t="s">
        <v>147</v>
      </c>
      <c r="F72" s="29" t="s">
        <v>150</v>
      </c>
      <c r="G72" s="29">
        <v>1</v>
      </c>
      <c r="H72" s="30" t="s">
        <v>21</v>
      </c>
      <c r="I72" s="30" t="s">
        <v>103</v>
      </c>
      <c r="J72" s="31">
        <v>45300000</v>
      </c>
      <c r="K72" s="31">
        <v>45300000</v>
      </c>
      <c r="L72" s="30">
        <v>0</v>
      </c>
      <c r="M72" s="30">
        <v>0</v>
      </c>
      <c r="N72" s="30" t="s">
        <v>22</v>
      </c>
      <c r="O72" s="30" t="s">
        <v>23</v>
      </c>
      <c r="P72" s="30" t="s">
        <v>24</v>
      </c>
      <c r="Q72" s="30" t="s">
        <v>71</v>
      </c>
      <c r="R72" s="121" t="s">
        <v>72</v>
      </c>
    </row>
    <row r="73" spans="1:19" ht="48.75" customHeight="1" x14ac:dyDescent="0.2">
      <c r="B73" s="33" t="s">
        <v>169</v>
      </c>
      <c r="C73" s="28" t="s">
        <v>170</v>
      </c>
      <c r="D73" s="29">
        <v>4</v>
      </c>
      <c r="E73" s="29">
        <v>5</v>
      </c>
      <c r="F73" s="29" t="s">
        <v>147</v>
      </c>
      <c r="G73" s="29" t="s">
        <v>102</v>
      </c>
      <c r="H73" s="30" t="s">
        <v>21</v>
      </c>
      <c r="I73" s="30" t="s">
        <v>103</v>
      </c>
      <c r="J73" s="31">
        <v>180000000</v>
      </c>
      <c r="K73" s="31">
        <v>180000000</v>
      </c>
      <c r="L73" s="30">
        <v>0</v>
      </c>
      <c r="M73" s="30">
        <v>0</v>
      </c>
      <c r="N73" s="30" t="s">
        <v>22</v>
      </c>
      <c r="O73" s="30" t="s">
        <v>23</v>
      </c>
      <c r="P73" s="30" t="s">
        <v>24</v>
      </c>
      <c r="Q73" s="30" t="s">
        <v>71</v>
      </c>
      <c r="R73" s="121" t="s">
        <v>72</v>
      </c>
    </row>
    <row r="74" spans="1:19" ht="69" customHeight="1" x14ac:dyDescent="0.2">
      <c r="B74" s="33" t="s">
        <v>171</v>
      </c>
      <c r="C74" s="28" t="s">
        <v>172</v>
      </c>
      <c r="D74" s="29" t="s">
        <v>102</v>
      </c>
      <c r="E74" s="29" t="s">
        <v>155</v>
      </c>
      <c r="F74" s="29">
        <v>2</v>
      </c>
      <c r="G74" s="29" t="s">
        <v>102</v>
      </c>
      <c r="H74" s="30" t="s">
        <v>21</v>
      </c>
      <c r="I74" s="30" t="s">
        <v>103</v>
      </c>
      <c r="J74" s="31">
        <v>32000000</v>
      </c>
      <c r="K74" s="31">
        <f>J74</f>
        <v>32000000</v>
      </c>
      <c r="L74" s="30" t="s">
        <v>103</v>
      </c>
      <c r="M74" s="30" t="s">
        <v>103</v>
      </c>
      <c r="N74" s="30" t="s">
        <v>22</v>
      </c>
      <c r="O74" s="30" t="s">
        <v>23</v>
      </c>
      <c r="P74" s="30" t="s">
        <v>24</v>
      </c>
      <c r="Q74" s="30" t="s">
        <v>71</v>
      </c>
      <c r="R74" s="121" t="s">
        <v>72</v>
      </c>
      <c r="S74" s="74"/>
    </row>
    <row r="75" spans="1:19" ht="55.5" customHeight="1" x14ac:dyDescent="0.2">
      <c r="B75" s="33" t="s">
        <v>173</v>
      </c>
      <c r="C75" s="28" t="s">
        <v>174</v>
      </c>
      <c r="D75" s="29" t="s">
        <v>175</v>
      </c>
      <c r="E75" s="29" t="s">
        <v>176</v>
      </c>
      <c r="F75" s="29" t="s">
        <v>175</v>
      </c>
      <c r="G75" s="29" t="s">
        <v>102</v>
      </c>
      <c r="H75" s="30" t="s">
        <v>21</v>
      </c>
      <c r="I75" s="30" t="s">
        <v>103</v>
      </c>
      <c r="J75" s="31">
        <v>46200000</v>
      </c>
      <c r="K75" s="31">
        <f>+(J75/F75)*(13-E75)</f>
        <v>46200000</v>
      </c>
      <c r="L75" s="30">
        <v>0</v>
      </c>
      <c r="M75" s="30">
        <v>0</v>
      </c>
      <c r="N75" s="30" t="s">
        <v>22</v>
      </c>
      <c r="O75" s="30" t="s">
        <v>23</v>
      </c>
      <c r="P75" s="30" t="s">
        <v>24</v>
      </c>
      <c r="Q75" s="30" t="s">
        <v>71</v>
      </c>
      <c r="R75" s="121" t="s">
        <v>72</v>
      </c>
    </row>
    <row r="76" spans="1:19" ht="84" customHeight="1" x14ac:dyDescent="0.2">
      <c r="B76" s="33" t="s">
        <v>177</v>
      </c>
      <c r="C76" s="48" t="s">
        <v>340</v>
      </c>
      <c r="D76" s="29">
        <v>2</v>
      </c>
      <c r="E76" s="29">
        <v>3</v>
      </c>
      <c r="F76" s="29">
        <v>6</v>
      </c>
      <c r="G76" s="29" t="s">
        <v>102</v>
      </c>
      <c r="H76" s="30" t="s">
        <v>21</v>
      </c>
      <c r="I76" s="30" t="s">
        <v>103</v>
      </c>
      <c r="J76" s="31">
        <v>80000000</v>
      </c>
      <c r="K76" s="31">
        <f>+(J76/F76)*(13-E76)</f>
        <v>133333333.33333334</v>
      </c>
      <c r="L76" s="30">
        <v>0</v>
      </c>
      <c r="M76" s="30">
        <v>0</v>
      </c>
      <c r="N76" s="30" t="s">
        <v>22</v>
      </c>
      <c r="O76" s="30" t="s">
        <v>23</v>
      </c>
      <c r="P76" s="30" t="s">
        <v>24</v>
      </c>
      <c r="Q76" s="30" t="s">
        <v>71</v>
      </c>
      <c r="R76" s="121" t="s">
        <v>72</v>
      </c>
    </row>
    <row r="77" spans="1:19" s="26" customFormat="1" ht="83.25" customHeight="1" x14ac:dyDescent="0.2">
      <c r="A77" s="1"/>
      <c r="B77" s="33" t="s">
        <v>178</v>
      </c>
      <c r="C77" s="28" t="s">
        <v>179</v>
      </c>
      <c r="D77" s="29" t="s">
        <v>102</v>
      </c>
      <c r="E77" s="29">
        <v>1</v>
      </c>
      <c r="F77" s="29">
        <v>4</v>
      </c>
      <c r="G77" s="29" t="s">
        <v>102</v>
      </c>
      <c r="H77" s="30" t="s">
        <v>21</v>
      </c>
      <c r="I77" s="30" t="s">
        <v>103</v>
      </c>
      <c r="J77" s="31">
        <v>95000000</v>
      </c>
      <c r="K77" s="31">
        <f>+(J77/F77)*(13-E77)</f>
        <v>285000000</v>
      </c>
      <c r="L77" s="30">
        <v>0</v>
      </c>
      <c r="M77" s="30">
        <v>0</v>
      </c>
      <c r="N77" s="30" t="s">
        <v>22</v>
      </c>
      <c r="O77" s="30" t="s">
        <v>23</v>
      </c>
      <c r="P77" s="30" t="s">
        <v>24</v>
      </c>
      <c r="Q77" s="30" t="s">
        <v>71</v>
      </c>
      <c r="R77" s="121" t="s">
        <v>72</v>
      </c>
    </row>
    <row r="78" spans="1:19" ht="126" customHeight="1" x14ac:dyDescent="0.2">
      <c r="B78" s="33" t="s">
        <v>173</v>
      </c>
      <c r="C78" s="48" t="s">
        <v>180</v>
      </c>
      <c r="D78" s="29" t="s">
        <v>175</v>
      </c>
      <c r="E78" s="29" t="s">
        <v>176</v>
      </c>
      <c r="F78" s="29" t="s">
        <v>175</v>
      </c>
      <c r="G78" s="29" t="s">
        <v>102</v>
      </c>
      <c r="H78" s="30" t="s">
        <v>21</v>
      </c>
      <c r="I78" s="30" t="s">
        <v>103</v>
      </c>
      <c r="J78" s="31">
        <v>142000000</v>
      </c>
      <c r="K78" s="31">
        <v>142000000</v>
      </c>
      <c r="L78" s="30">
        <v>0</v>
      </c>
      <c r="M78" s="30">
        <v>0</v>
      </c>
      <c r="N78" s="30" t="s">
        <v>22</v>
      </c>
      <c r="O78" s="30" t="s">
        <v>23</v>
      </c>
      <c r="P78" s="30" t="s">
        <v>24</v>
      </c>
      <c r="Q78" s="30" t="s">
        <v>71</v>
      </c>
      <c r="R78" s="121" t="s">
        <v>72</v>
      </c>
    </row>
    <row r="79" spans="1:19" ht="38.25" customHeight="1" x14ac:dyDescent="0.2">
      <c r="B79" s="33" t="s">
        <v>181</v>
      </c>
      <c r="C79" s="48" t="s">
        <v>182</v>
      </c>
      <c r="D79" s="29">
        <v>6</v>
      </c>
      <c r="E79" s="29">
        <v>7</v>
      </c>
      <c r="F79" s="29">
        <v>6</v>
      </c>
      <c r="G79" s="29">
        <v>1</v>
      </c>
      <c r="H79" s="30" t="s">
        <v>21</v>
      </c>
      <c r="I79" s="29">
        <v>0</v>
      </c>
      <c r="J79" s="31">
        <v>25000000</v>
      </c>
      <c r="K79" s="31">
        <f>+(J79/F79)*(13-E79)</f>
        <v>25000000</v>
      </c>
      <c r="L79" s="29">
        <v>0</v>
      </c>
      <c r="M79" s="29">
        <v>0</v>
      </c>
      <c r="N79" s="29" t="s">
        <v>22</v>
      </c>
      <c r="O79" s="29" t="s">
        <v>23</v>
      </c>
      <c r="P79" s="35" t="s">
        <v>24</v>
      </c>
      <c r="Q79" s="29">
        <v>3002920982</v>
      </c>
      <c r="R79" s="120" t="s">
        <v>72</v>
      </c>
    </row>
    <row r="80" spans="1:19" ht="35.25" customHeight="1" x14ac:dyDescent="0.2">
      <c r="B80" s="33" t="s">
        <v>181</v>
      </c>
      <c r="C80" s="48" t="s">
        <v>183</v>
      </c>
      <c r="D80" s="29">
        <v>1</v>
      </c>
      <c r="E80" s="29">
        <v>1</v>
      </c>
      <c r="F80" s="29">
        <v>3</v>
      </c>
      <c r="G80" s="29">
        <v>1</v>
      </c>
      <c r="H80" s="30" t="s">
        <v>21</v>
      </c>
      <c r="I80" s="29">
        <v>0</v>
      </c>
      <c r="J80" s="31">
        <v>28000000</v>
      </c>
      <c r="K80" s="31">
        <f>+(J80/F80)*(13-E80)</f>
        <v>112000000</v>
      </c>
      <c r="L80" s="29">
        <v>0</v>
      </c>
      <c r="M80" s="29">
        <v>0</v>
      </c>
      <c r="N80" s="29" t="s">
        <v>22</v>
      </c>
      <c r="O80" s="29" t="s">
        <v>23</v>
      </c>
      <c r="P80" s="35" t="s">
        <v>24</v>
      </c>
      <c r="Q80" s="29">
        <v>3002920982</v>
      </c>
      <c r="R80" s="120" t="s">
        <v>72</v>
      </c>
    </row>
    <row r="81" spans="2:18" ht="33.75" customHeight="1" x14ac:dyDescent="0.2">
      <c r="B81" s="33" t="s">
        <v>181</v>
      </c>
      <c r="C81" s="49" t="s">
        <v>184</v>
      </c>
      <c r="D81" s="29">
        <v>1</v>
      </c>
      <c r="E81" s="29">
        <v>1</v>
      </c>
      <c r="F81" s="29">
        <v>3</v>
      </c>
      <c r="G81" s="29">
        <v>1</v>
      </c>
      <c r="H81" s="30" t="s">
        <v>21</v>
      </c>
      <c r="I81" s="29">
        <v>0</v>
      </c>
      <c r="J81" s="31">
        <v>90000000</v>
      </c>
      <c r="K81" s="31">
        <v>90000000</v>
      </c>
      <c r="L81" s="29">
        <v>0</v>
      </c>
      <c r="M81" s="29">
        <v>0</v>
      </c>
      <c r="N81" s="29" t="s">
        <v>22</v>
      </c>
      <c r="O81" s="29" t="s">
        <v>23</v>
      </c>
      <c r="P81" s="35" t="s">
        <v>24</v>
      </c>
      <c r="Q81" s="29">
        <v>3002920982</v>
      </c>
      <c r="R81" s="120" t="s">
        <v>72</v>
      </c>
    </row>
    <row r="82" spans="2:18" ht="51" customHeight="1" x14ac:dyDescent="0.2">
      <c r="B82" s="33" t="s">
        <v>185</v>
      </c>
      <c r="C82" s="49" t="s">
        <v>186</v>
      </c>
      <c r="D82" s="29">
        <v>5</v>
      </c>
      <c r="E82" s="29">
        <v>6</v>
      </c>
      <c r="F82" s="29">
        <v>3</v>
      </c>
      <c r="G82" s="29">
        <v>1</v>
      </c>
      <c r="H82" s="30" t="s">
        <v>21</v>
      </c>
      <c r="I82" s="29">
        <v>0</v>
      </c>
      <c r="J82" s="31">
        <v>60000000</v>
      </c>
      <c r="K82" s="31">
        <f>+(J82/F82)*(13-E82)</f>
        <v>140000000</v>
      </c>
      <c r="L82" s="29">
        <v>0</v>
      </c>
      <c r="M82" s="29">
        <v>0</v>
      </c>
      <c r="N82" s="29" t="s">
        <v>22</v>
      </c>
      <c r="O82" s="29" t="s">
        <v>23</v>
      </c>
      <c r="P82" s="35" t="s">
        <v>24</v>
      </c>
      <c r="Q82" s="29">
        <v>3182653800</v>
      </c>
      <c r="R82" s="90" t="s">
        <v>37</v>
      </c>
    </row>
    <row r="83" spans="2:18" ht="114.75" x14ac:dyDescent="0.2">
      <c r="B83" s="33" t="s">
        <v>187</v>
      </c>
      <c r="C83" s="49" t="s">
        <v>188</v>
      </c>
      <c r="D83" s="29">
        <v>2</v>
      </c>
      <c r="E83" s="29">
        <v>3</v>
      </c>
      <c r="F83" s="29">
        <v>3</v>
      </c>
      <c r="G83" s="29">
        <v>1</v>
      </c>
      <c r="H83" s="30" t="s">
        <v>21</v>
      </c>
      <c r="I83" s="29">
        <v>0</v>
      </c>
      <c r="J83" s="31">
        <v>278395400</v>
      </c>
      <c r="K83" s="31">
        <v>278395400</v>
      </c>
      <c r="L83" s="29">
        <v>0</v>
      </c>
      <c r="M83" s="29">
        <v>0</v>
      </c>
      <c r="N83" s="29" t="s">
        <v>22</v>
      </c>
      <c r="O83" s="29" t="s">
        <v>23</v>
      </c>
      <c r="P83" s="35" t="s">
        <v>189</v>
      </c>
      <c r="Q83" s="29">
        <v>3212918954</v>
      </c>
      <c r="R83" s="120" t="s">
        <v>190</v>
      </c>
    </row>
    <row r="84" spans="2:18" ht="43.5" customHeight="1" x14ac:dyDescent="0.2">
      <c r="B84" s="50" t="s">
        <v>191</v>
      </c>
      <c r="C84" s="49" t="s">
        <v>192</v>
      </c>
      <c r="D84" s="29">
        <v>4</v>
      </c>
      <c r="E84" s="29">
        <v>5</v>
      </c>
      <c r="F84" s="29">
        <v>2</v>
      </c>
      <c r="G84" s="29">
        <v>1</v>
      </c>
      <c r="H84" s="30" t="s">
        <v>21</v>
      </c>
      <c r="I84" s="29">
        <v>0</v>
      </c>
      <c r="J84" s="31">
        <v>33340000</v>
      </c>
      <c r="K84" s="31">
        <f>+(J84/F84)*(13-E84)</f>
        <v>133360000</v>
      </c>
      <c r="L84" s="29">
        <v>0</v>
      </c>
      <c r="M84" s="29">
        <v>0</v>
      </c>
      <c r="N84" s="29" t="s">
        <v>22</v>
      </c>
      <c r="O84" s="29" t="s">
        <v>23</v>
      </c>
      <c r="P84" s="30" t="s">
        <v>193</v>
      </c>
      <c r="Q84" s="30">
        <v>3108734212</v>
      </c>
      <c r="R84" s="90" t="s">
        <v>194</v>
      </c>
    </row>
    <row r="85" spans="2:18" ht="43.5" customHeight="1" x14ac:dyDescent="0.2">
      <c r="B85" s="50" t="s">
        <v>195</v>
      </c>
      <c r="C85" s="49" t="s">
        <v>196</v>
      </c>
      <c r="D85" s="29">
        <v>5</v>
      </c>
      <c r="E85" s="29">
        <v>6</v>
      </c>
      <c r="F85" s="29">
        <v>4</v>
      </c>
      <c r="G85" s="29">
        <v>1</v>
      </c>
      <c r="H85" s="30" t="s">
        <v>21</v>
      </c>
      <c r="I85" s="29">
        <v>0</v>
      </c>
      <c r="J85" s="31">
        <v>156000000</v>
      </c>
      <c r="K85" s="31">
        <f>+(J85/F85)*(13-E85)</f>
        <v>273000000</v>
      </c>
      <c r="L85" s="29">
        <v>0</v>
      </c>
      <c r="M85" s="29">
        <v>0</v>
      </c>
      <c r="N85" s="29" t="s">
        <v>22</v>
      </c>
      <c r="O85" s="29" t="s">
        <v>23</v>
      </c>
      <c r="P85" s="30" t="s">
        <v>193</v>
      </c>
      <c r="Q85" s="30">
        <v>3108734212</v>
      </c>
      <c r="R85" s="90" t="s">
        <v>194</v>
      </c>
    </row>
    <row r="86" spans="2:18" ht="43.5" customHeight="1" x14ac:dyDescent="0.2">
      <c r="B86" s="50" t="s">
        <v>197</v>
      </c>
      <c r="C86" s="49" t="s">
        <v>198</v>
      </c>
      <c r="D86" s="29">
        <v>5</v>
      </c>
      <c r="E86" s="29">
        <v>6</v>
      </c>
      <c r="F86" s="29">
        <v>1</v>
      </c>
      <c r="G86" s="29">
        <v>1</v>
      </c>
      <c r="H86" s="30" t="s">
        <v>21</v>
      </c>
      <c r="I86" s="29">
        <v>0</v>
      </c>
      <c r="J86" s="31">
        <v>15000000</v>
      </c>
      <c r="K86" s="31">
        <v>15000000</v>
      </c>
      <c r="L86" s="29">
        <v>0</v>
      </c>
      <c r="M86" s="29">
        <v>0</v>
      </c>
      <c r="N86" s="29" t="s">
        <v>22</v>
      </c>
      <c r="O86" s="29" t="s">
        <v>23</v>
      </c>
      <c r="P86" s="30" t="s">
        <v>193</v>
      </c>
      <c r="Q86" s="30">
        <v>3108734212</v>
      </c>
      <c r="R86" s="90" t="s">
        <v>194</v>
      </c>
    </row>
    <row r="87" spans="2:18" ht="43.5" customHeight="1" x14ac:dyDescent="0.2">
      <c r="B87" s="33" t="s">
        <v>199</v>
      </c>
      <c r="C87" s="49" t="s">
        <v>200</v>
      </c>
      <c r="D87" s="29">
        <v>4</v>
      </c>
      <c r="E87" s="29">
        <v>5</v>
      </c>
      <c r="F87" s="29">
        <v>4</v>
      </c>
      <c r="G87" s="29">
        <v>1</v>
      </c>
      <c r="H87" s="30" t="s">
        <v>21</v>
      </c>
      <c r="I87" s="29">
        <v>0</v>
      </c>
      <c r="J87" s="31">
        <f>7500000*4</f>
        <v>30000000</v>
      </c>
      <c r="K87" s="31">
        <f t="shared" ref="K87:K93" si="4">+(J87/F87)*(13-E87)</f>
        <v>60000000</v>
      </c>
      <c r="L87" s="29">
        <v>0</v>
      </c>
      <c r="M87" s="29">
        <v>0</v>
      </c>
      <c r="N87" s="29" t="s">
        <v>22</v>
      </c>
      <c r="O87" s="29" t="s">
        <v>23</v>
      </c>
      <c r="P87" s="35" t="s">
        <v>201</v>
      </c>
      <c r="Q87" s="29">
        <v>3013415850</v>
      </c>
      <c r="R87" s="90" t="s">
        <v>202</v>
      </c>
    </row>
    <row r="88" spans="2:18" ht="70.5" customHeight="1" x14ac:dyDescent="0.2">
      <c r="B88" s="33" t="s">
        <v>203</v>
      </c>
      <c r="C88" s="49" t="s">
        <v>204</v>
      </c>
      <c r="D88" s="29">
        <v>4</v>
      </c>
      <c r="E88" s="29">
        <v>5</v>
      </c>
      <c r="F88" s="29">
        <v>4</v>
      </c>
      <c r="G88" s="29">
        <v>1</v>
      </c>
      <c r="H88" s="30" t="s">
        <v>21</v>
      </c>
      <c r="I88" s="29">
        <v>0</v>
      </c>
      <c r="J88" s="31">
        <f>372000000*4</f>
        <v>1488000000</v>
      </c>
      <c r="K88" s="31">
        <f t="shared" si="4"/>
        <v>2976000000</v>
      </c>
      <c r="L88" s="29">
        <v>0</v>
      </c>
      <c r="M88" s="29">
        <v>0</v>
      </c>
      <c r="N88" s="29" t="s">
        <v>22</v>
      </c>
      <c r="O88" s="29" t="s">
        <v>23</v>
      </c>
      <c r="P88" s="35" t="s">
        <v>201</v>
      </c>
      <c r="Q88" s="29">
        <v>3013415850</v>
      </c>
      <c r="R88" s="90" t="s">
        <v>202</v>
      </c>
    </row>
    <row r="89" spans="2:18" ht="43.5" customHeight="1" x14ac:dyDescent="0.2">
      <c r="B89" s="33" t="s">
        <v>203</v>
      </c>
      <c r="C89" s="49" t="s">
        <v>205</v>
      </c>
      <c r="D89" s="29">
        <v>3</v>
      </c>
      <c r="E89" s="29">
        <v>4</v>
      </c>
      <c r="F89" s="29">
        <v>4</v>
      </c>
      <c r="G89" s="29">
        <v>1</v>
      </c>
      <c r="H89" s="30" t="s">
        <v>21</v>
      </c>
      <c r="I89" s="29">
        <v>0</v>
      </c>
      <c r="J89" s="31">
        <f>7000000*4</f>
        <v>28000000</v>
      </c>
      <c r="K89" s="31">
        <f t="shared" si="4"/>
        <v>63000000</v>
      </c>
      <c r="L89" s="29">
        <v>0</v>
      </c>
      <c r="M89" s="29">
        <v>0</v>
      </c>
      <c r="N89" s="29" t="s">
        <v>22</v>
      </c>
      <c r="O89" s="29" t="s">
        <v>23</v>
      </c>
      <c r="P89" s="35" t="s">
        <v>201</v>
      </c>
      <c r="Q89" s="29">
        <v>3013415850</v>
      </c>
      <c r="R89" s="90" t="s">
        <v>202</v>
      </c>
    </row>
    <row r="90" spans="2:18" ht="91.5" customHeight="1" x14ac:dyDescent="0.2">
      <c r="B90" s="33" t="s">
        <v>206</v>
      </c>
      <c r="C90" s="49" t="s">
        <v>207</v>
      </c>
      <c r="D90" s="29">
        <v>3</v>
      </c>
      <c r="E90" s="29">
        <v>4</v>
      </c>
      <c r="F90" s="29">
        <v>2</v>
      </c>
      <c r="G90" s="29">
        <v>1</v>
      </c>
      <c r="H90" s="30" t="s">
        <v>21</v>
      </c>
      <c r="I90" s="29">
        <v>0</v>
      </c>
      <c r="J90" s="31">
        <f>680000000*2</f>
        <v>1360000000</v>
      </c>
      <c r="K90" s="31">
        <f t="shared" si="4"/>
        <v>6120000000</v>
      </c>
      <c r="L90" s="29">
        <v>0</v>
      </c>
      <c r="M90" s="29">
        <v>0</v>
      </c>
      <c r="N90" s="29" t="s">
        <v>22</v>
      </c>
      <c r="O90" s="29" t="s">
        <v>23</v>
      </c>
      <c r="P90" s="35" t="s">
        <v>201</v>
      </c>
      <c r="Q90" s="29">
        <v>3013415850</v>
      </c>
      <c r="R90" s="90" t="s">
        <v>202</v>
      </c>
    </row>
    <row r="91" spans="2:18" ht="43.5" customHeight="1" x14ac:dyDescent="0.2">
      <c r="B91" s="33" t="s">
        <v>208</v>
      </c>
      <c r="C91" s="49" t="s">
        <v>209</v>
      </c>
      <c r="D91" s="29">
        <v>2</v>
      </c>
      <c r="E91" s="29">
        <v>3</v>
      </c>
      <c r="F91" s="29">
        <v>1</v>
      </c>
      <c r="G91" s="29">
        <v>1</v>
      </c>
      <c r="H91" s="30" t="s">
        <v>21</v>
      </c>
      <c r="I91" s="29">
        <v>0</v>
      </c>
      <c r="J91" s="31">
        <v>70000000</v>
      </c>
      <c r="K91" s="31">
        <f t="shared" si="4"/>
        <v>700000000</v>
      </c>
      <c r="L91" s="29">
        <v>0</v>
      </c>
      <c r="M91" s="29">
        <v>0</v>
      </c>
      <c r="N91" s="29" t="s">
        <v>22</v>
      </c>
      <c r="O91" s="29" t="s">
        <v>23</v>
      </c>
      <c r="P91" s="30" t="s">
        <v>210</v>
      </c>
      <c r="Q91" s="30" t="s">
        <v>211</v>
      </c>
      <c r="R91" s="96" t="s">
        <v>212</v>
      </c>
    </row>
    <row r="92" spans="2:18" ht="43.5" customHeight="1" x14ac:dyDescent="0.2">
      <c r="B92" s="33" t="s">
        <v>206</v>
      </c>
      <c r="C92" s="49" t="s">
        <v>213</v>
      </c>
      <c r="D92" s="29">
        <v>2</v>
      </c>
      <c r="E92" s="29">
        <v>3</v>
      </c>
      <c r="F92" s="29">
        <v>1</v>
      </c>
      <c r="G92" s="29">
        <v>1</v>
      </c>
      <c r="H92" s="30" t="s">
        <v>21</v>
      </c>
      <c r="I92" s="29">
        <v>0</v>
      </c>
      <c r="J92" s="31">
        <f>26000000/2</f>
        <v>13000000</v>
      </c>
      <c r="K92" s="31">
        <f t="shared" si="4"/>
        <v>130000000</v>
      </c>
      <c r="L92" s="29">
        <v>0</v>
      </c>
      <c r="M92" s="29">
        <v>0</v>
      </c>
      <c r="N92" s="29" t="s">
        <v>22</v>
      </c>
      <c r="O92" s="29" t="s">
        <v>23</v>
      </c>
      <c r="P92" s="30" t="s">
        <v>210</v>
      </c>
      <c r="Q92" s="30" t="s">
        <v>211</v>
      </c>
      <c r="R92" s="90" t="s">
        <v>212</v>
      </c>
    </row>
    <row r="93" spans="2:18" ht="43.5" customHeight="1" x14ac:dyDescent="0.2">
      <c r="B93" s="33" t="s">
        <v>214</v>
      </c>
      <c r="C93" s="49" t="s">
        <v>215</v>
      </c>
      <c r="D93" s="29">
        <v>2</v>
      </c>
      <c r="E93" s="29">
        <v>3</v>
      </c>
      <c r="F93" s="29">
        <v>1</v>
      </c>
      <c r="G93" s="29">
        <v>1</v>
      </c>
      <c r="H93" s="30" t="s">
        <v>21</v>
      </c>
      <c r="I93" s="29">
        <v>0</v>
      </c>
      <c r="J93" s="31">
        <v>40000000</v>
      </c>
      <c r="K93" s="31">
        <f t="shared" si="4"/>
        <v>400000000</v>
      </c>
      <c r="L93" s="29">
        <v>0</v>
      </c>
      <c r="M93" s="29">
        <v>0</v>
      </c>
      <c r="N93" s="29" t="s">
        <v>22</v>
      </c>
      <c r="O93" s="29" t="s">
        <v>23</v>
      </c>
      <c r="P93" s="30" t="s">
        <v>210</v>
      </c>
      <c r="Q93" s="30" t="s">
        <v>211</v>
      </c>
      <c r="R93" s="90" t="s">
        <v>212</v>
      </c>
    </row>
    <row r="94" spans="2:18" ht="43.5" customHeight="1" x14ac:dyDescent="0.2">
      <c r="B94" s="33" t="s">
        <v>216</v>
      </c>
      <c r="C94" s="49" t="s">
        <v>217</v>
      </c>
      <c r="D94" s="29">
        <v>5</v>
      </c>
      <c r="E94" s="29">
        <v>6</v>
      </c>
      <c r="F94" s="29">
        <v>3</v>
      </c>
      <c r="G94" s="29">
        <v>1</v>
      </c>
      <c r="H94" s="30" t="s">
        <v>21</v>
      </c>
      <c r="I94" s="29">
        <v>0</v>
      </c>
      <c r="J94" s="31">
        <v>53000000</v>
      </c>
      <c r="K94" s="31">
        <v>53000000</v>
      </c>
      <c r="L94" s="29">
        <v>0</v>
      </c>
      <c r="M94" s="29">
        <v>0</v>
      </c>
      <c r="N94" s="29" t="s">
        <v>22</v>
      </c>
      <c r="O94" s="29" t="s">
        <v>23</v>
      </c>
      <c r="P94" s="30" t="s">
        <v>210</v>
      </c>
      <c r="Q94" s="30" t="s">
        <v>211</v>
      </c>
      <c r="R94" s="90" t="s">
        <v>212</v>
      </c>
    </row>
    <row r="95" spans="2:18" ht="43.5" customHeight="1" x14ac:dyDescent="0.2">
      <c r="B95" s="50" t="s">
        <v>218</v>
      </c>
      <c r="C95" s="49" t="s">
        <v>219</v>
      </c>
      <c r="D95" s="29">
        <v>7</v>
      </c>
      <c r="E95" s="29">
        <v>8</v>
      </c>
      <c r="F95" s="29">
        <v>3</v>
      </c>
      <c r="G95" s="29">
        <v>1</v>
      </c>
      <c r="H95" s="30" t="s">
        <v>21</v>
      </c>
      <c r="I95" s="29">
        <v>0</v>
      </c>
      <c r="J95" s="31">
        <v>47680000</v>
      </c>
      <c r="K95" s="31">
        <v>47680000</v>
      </c>
      <c r="L95" s="29">
        <v>0</v>
      </c>
      <c r="M95" s="29">
        <v>0</v>
      </c>
      <c r="N95" s="29" t="s">
        <v>22</v>
      </c>
      <c r="O95" s="29" t="s">
        <v>23</v>
      </c>
      <c r="P95" s="30" t="s">
        <v>210</v>
      </c>
      <c r="Q95" s="30" t="s">
        <v>211</v>
      </c>
      <c r="R95" s="90" t="s">
        <v>212</v>
      </c>
    </row>
    <row r="96" spans="2:18" ht="43.5" customHeight="1" x14ac:dyDescent="0.2">
      <c r="B96" s="51" t="s">
        <v>220</v>
      </c>
      <c r="C96" s="49" t="s">
        <v>221</v>
      </c>
      <c r="D96" s="29">
        <v>7</v>
      </c>
      <c r="E96" s="29">
        <v>8</v>
      </c>
      <c r="F96" s="29">
        <v>3</v>
      </c>
      <c r="G96" s="29">
        <v>1</v>
      </c>
      <c r="H96" s="30" t="s">
        <v>21</v>
      </c>
      <c r="I96" s="29">
        <v>0</v>
      </c>
      <c r="J96" s="31">
        <v>62400000</v>
      </c>
      <c r="K96" s="31">
        <v>62400000</v>
      </c>
      <c r="L96" s="29">
        <v>0</v>
      </c>
      <c r="M96" s="29">
        <v>0</v>
      </c>
      <c r="N96" s="29" t="s">
        <v>22</v>
      </c>
      <c r="O96" s="29" t="s">
        <v>23</v>
      </c>
      <c r="P96" s="30" t="s">
        <v>210</v>
      </c>
      <c r="Q96" s="30" t="s">
        <v>211</v>
      </c>
      <c r="R96" s="90" t="s">
        <v>212</v>
      </c>
    </row>
    <row r="97" spans="2:19" ht="43.5" customHeight="1" x14ac:dyDescent="0.2">
      <c r="B97" s="50" t="s">
        <v>218</v>
      </c>
      <c r="C97" s="49" t="s">
        <v>222</v>
      </c>
      <c r="D97" s="29">
        <v>7</v>
      </c>
      <c r="E97" s="29">
        <v>8</v>
      </c>
      <c r="F97" s="29">
        <v>2</v>
      </c>
      <c r="G97" s="29">
        <v>1</v>
      </c>
      <c r="H97" s="30" t="s">
        <v>21</v>
      </c>
      <c r="I97" s="29">
        <v>0</v>
      </c>
      <c r="J97" s="31">
        <v>45000000</v>
      </c>
      <c r="K97" s="31">
        <v>45000000</v>
      </c>
      <c r="L97" s="29">
        <v>0</v>
      </c>
      <c r="M97" s="29">
        <v>0</v>
      </c>
      <c r="N97" s="29" t="s">
        <v>22</v>
      </c>
      <c r="O97" s="29" t="s">
        <v>23</v>
      </c>
      <c r="P97" s="30" t="s">
        <v>210</v>
      </c>
      <c r="Q97" s="30" t="s">
        <v>211</v>
      </c>
      <c r="R97" s="90" t="s">
        <v>212</v>
      </c>
    </row>
    <row r="98" spans="2:19" ht="43.5" customHeight="1" x14ac:dyDescent="0.2">
      <c r="B98" s="33" t="s">
        <v>223</v>
      </c>
      <c r="C98" s="49" t="s">
        <v>224</v>
      </c>
      <c r="D98" s="29">
        <v>7</v>
      </c>
      <c r="E98" s="29">
        <v>8</v>
      </c>
      <c r="F98" s="29">
        <v>2</v>
      </c>
      <c r="G98" s="29">
        <v>1</v>
      </c>
      <c r="H98" s="30" t="s">
        <v>21</v>
      </c>
      <c r="I98" s="29">
        <v>0</v>
      </c>
      <c r="J98" s="31">
        <v>31000000</v>
      </c>
      <c r="K98" s="31">
        <v>31000000</v>
      </c>
      <c r="L98" s="29">
        <v>0</v>
      </c>
      <c r="M98" s="29">
        <v>0</v>
      </c>
      <c r="N98" s="29" t="s">
        <v>22</v>
      </c>
      <c r="O98" s="29" t="s">
        <v>23</v>
      </c>
      <c r="P98" s="30" t="s">
        <v>210</v>
      </c>
      <c r="Q98" s="30" t="s">
        <v>211</v>
      </c>
      <c r="R98" s="90" t="s">
        <v>212</v>
      </c>
    </row>
    <row r="99" spans="2:19" ht="43.5" customHeight="1" x14ac:dyDescent="0.2">
      <c r="B99" s="50" t="s">
        <v>225</v>
      </c>
      <c r="C99" s="49" t="s">
        <v>226</v>
      </c>
      <c r="D99" s="29">
        <v>6</v>
      </c>
      <c r="E99" s="29">
        <v>7</v>
      </c>
      <c r="F99" s="29">
        <v>2</v>
      </c>
      <c r="G99" s="29">
        <v>1</v>
      </c>
      <c r="H99" s="30" t="s">
        <v>21</v>
      </c>
      <c r="I99" s="29">
        <v>0</v>
      </c>
      <c r="J99" s="31">
        <v>31000000</v>
      </c>
      <c r="K99" s="31">
        <v>31000000</v>
      </c>
      <c r="L99" s="29">
        <v>0</v>
      </c>
      <c r="M99" s="29">
        <v>0</v>
      </c>
      <c r="N99" s="29" t="s">
        <v>22</v>
      </c>
      <c r="O99" s="29" t="s">
        <v>23</v>
      </c>
      <c r="P99" s="30" t="s">
        <v>210</v>
      </c>
      <c r="Q99" s="30" t="s">
        <v>211</v>
      </c>
      <c r="R99" s="90" t="s">
        <v>212</v>
      </c>
    </row>
    <row r="100" spans="2:19" ht="140.25" x14ac:dyDescent="0.2">
      <c r="B100" s="33" t="s">
        <v>100</v>
      </c>
      <c r="C100" s="49" t="s">
        <v>227</v>
      </c>
      <c r="D100" s="29">
        <v>2</v>
      </c>
      <c r="E100" s="29">
        <v>3</v>
      </c>
      <c r="F100" s="29">
        <v>3</v>
      </c>
      <c r="G100" s="29">
        <v>1</v>
      </c>
      <c r="H100" s="30" t="s">
        <v>21</v>
      </c>
      <c r="I100" s="29">
        <v>0</v>
      </c>
      <c r="J100" s="31">
        <v>1347000000</v>
      </c>
      <c r="K100" s="31">
        <f>+(J100/F100)*(13-E100)</f>
        <v>4490000000</v>
      </c>
      <c r="L100" s="29">
        <v>0</v>
      </c>
      <c r="M100" s="29">
        <v>0</v>
      </c>
      <c r="N100" s="29" t="s">
        <v>22</v>
      </c>
      <c r="O100" s="29" t="s">
        <v>23</v>
      </c>
      <c r="P100" s="30" t="s">
        <v>210</v>
      </c>
      <c r="Q100" s="30" t="s">
        <v>211</v>
      </c>
      <c r="R100" s="96" t="s">
        <v>212</v>
      </c>
      <c r="S100" s="47"/>
    </row>
    <row r="101" spans="2:19" ht="115.5" customHeight="1" x14ac:dyDescent="0.2">
      <c r="B101" s="33" t="s">
        <v>228</v>
      </c>
      <c r="C101" s="49" t="s">
        <v>229</v>
      </c>
      <c r="D101" s="29">
        <v>2</v>
      </c>
      <c r="E101" s="29">
        <v>3</v>
      </c>
      <c r="F101" s="29">
        <v>1</v>
      </c>
      <c r="G101" s="29">
        <v>1</v>
      </c>
      <c r="H101" s="30" t="s">
        <v>21</v>
      </c>
      <c r="I101" s="29">
        <v>0</v>
      </c>
      <c r="J101" s="31">
        <v>13920000</v>
      </c>
      <c r="K101" s="31">
        <f>+(J101/F101)*(13-E101)</f>
        <v>139200000</v>
      </c>
      <c r="L101" s="29">
        <v>0</v>
      </c>
      <c r="M101" s="29">
        <v>0</v>
      </c>
      <c r="N101" s="29" t="s">
        <v>22</v>
      </c>
      <c r="O101" s="29" t="s">
        <v>23</v>
      </c>
      <c r="P101" s="30" t="s">
        <v>210</v>
      </c>
      <c r="Q101" s="30" t="s">
        <v>211</v>
      </c>
      <c r="R101" s="96" t="s">
        <v>212</v>
      </c>
    </row>
    <row r="102" spans="2:19" ht="43.5" customHeight="1" x14ac:dyDescent="0.2">
      <c r="B102" s="33" t="s">
        <v>230</v>
      </c>
      <c r="C102" s="49" t="s">
        <v>231</v>
      </c>
      <c r="D102" s="29">
        <v>5</v>
      </c>
      <c r="E102" s="29">
        <v>6</v>
      </c>
      <c r="F102" s="29">
        <v>6</v>
      </c>
      <c r="G102" s="29">
        <v>1</v>
      </c>
      <c r="H102" s="30" t="s">
        <v>21</v>
      </c>
      <c r="I102" s="29">
        <v>0</v>
      </c>
      <c r="J102" s="31">
        <f>47250000-3700000</f>
        <v>43550000</v>
      </c>
      <c r="K102" s="31">
        <f>47250000-3700000</f>
        <v>43550000</v>
      </c>
      <c r="L102" s="29">
        <v>0</v>
      </c>
      <c r="M102" s="29">
        <v>0</v>
      </c>
      <c r="N102" s="29" t="s">
        <v>22</v>
      </c>
      <c r="O102" s="29" t="s">
        <v>23</v>
      </c>
      <c r="P102" s="35" t="s">
        <v>31</v>
      </c>
      <c r="Q102" s="29">
        <v>3204948379</v>
      </c>
      <c r="R102" s="120" t="s">
        <v>232</v>
      </c>
    </row>
    <row r="103" spans="2:19" ht="43.5" customHeight="1" x14ac:dyDescent="0.2">
      <c r="B103" s="33" t="s">
        <v>230</v>
      </c>
      <c r="C103" s="49" t="s">
        <v>233</v>
      </c>
      <c r="D103" s="29">
        <v>5</v>
      </c>
      <c r="E103" s="29">
        <v>6</v>
      </c>
      <c r="F103" s="29">
        <v>6</v>
      </c>
      <c r="G103" s="29">
        <v>1</v>
      </c>
      <c r="H103" s="30" t="s">
        <v>21</v>
      </c>
      <c r="I103" s="29">
        <v>0</v>
      </c>
      <c r="J103" s="31">
        <v>30450000</v>
      </c>
      <c r="K103" s="31">
        <v>30450000</v>
      </c>
      <c r="L103" s="29">
        <v>0</v>
      </c>
      <c r="M103" s="29">
        <v>0</v>
      </c>
      <c r="N103" s="29" t="s">
        <v>22</v>
      </c>
      <c r="O103" s="29" t="s">
        <v>23</v>
      </c>
      <c r="P103" s="35" t="s">
        <v>31</v>
      </c>
      <c r="Q103" s="29">
        <v>3204948379</v>
      </c>
      <c r="R103" s="120" t="s">
        <v>232</v>
      </c>
    </row>
    <row r="104" spans="2:19" ht="66.75" customHeight="1" x14ac:dyDescent="0.2">
      <c r="B104" s="33" t="s">
        <v>234</v>
      </c>
      <c r="C104" s="49" t="s">
        <v>235</v>
      </c>
      <c r="D104" s="29">
        <v>2</v>
      </c>
      <c r="E104" s="29">
        <v>3</v>
      </c>
      <c r="F104" s="29">
        <v>4</v>
      </c>
      <c r="G104" s="29">
        <v>1</v>
      </c>
      <c r="H104" s="30" t="s">
        <v>21</v>
      </c>
      <c r="I104" s="29">
        <v>0</v>
      </c>
      <c r="J104" s="31">
        <v>7000000</v>
      </c>
      <c r="K104" s="31">
        <v>7000000</v>
      </c>
      <c r="L104" s="29">
        <v>0</v>
      </c>
      <c r="M104" s="29">
        <v>0</v>
      </c>
      <c r="N104" s="29" t="s">
        <v>22</v>
      </c>
      <c r="O104" s="29" t="s">
        <v>23</v>
      </c>
      <c r="P104" s="35" t="s">
        <v>31</v>
      </c>
      <c r="Q104" s="29">
        <v>3204948379</v>
      </c>
      <c r="R104" s="120" t="s">
        <v>232</v>
      </c>
    </row>
    <row r="105" spans="2:19" ht="43.5" customHeight="1" x14ac:dyDescent="0.2">
      <c r="B105" s="33" t="s">
        <v>236</v>
      </c>
      <c r="C105" s="49" t="s">
        <v>237</v>
      </c>
      <c r="D105" s="29">
        <v>5</v>
      </c>
      <c r="E105" s="29">
        <v>6</v>
      </c>
      <c r="F105" s="29">
        <v>1</v>
      </c>
      <c r="G105" s="29">
        <v>1</v>
      </c>
      <c r="H105" s="30" t="s">
        <v>21</v>
      </c>
      <c r="I105" s="29">
        <v>0</v>
      </c>
      <c r="J105" s="31">
        <v>40000000</v>
      </c>
      <c r="K105" s="31">
        <v>40000000</v>
      </c>
      <c r="L105" s="29">
        <v>0</v>
      </c>
      <c r="M105" s="29">
        <v>0</v>
      </c>
      <c r="N105" s="29" t="s">
        <v>22</v>
      </c>
      <c r="O105" s="29" t="s">
        <v>23</v>
      </c>
      <c r="P105" s="35" t="s">
        <v>31</v>
      </c>
      <c r="Q105" s="29">
        <v>3204948379</v>
      </c>
      <c r="R105" s="120" t="s">
        <v>232</v>
      </c>
    </row>
    <row r="106" spans="2:19" ht="43.5" customHeight="1" x14ac:dyDescent="0.2">
      <c r="B106" s="33" t="s">
        <v>238</v>
      </c>
      <c r="C106" s="49" t="s">
        <v>239</v>
      </c>
      <c r="D106" s="29">
        <v>5</v>
      </c>
      <c r="E106" s="29">
        <v>6</v>
      </c>
      <c r="F106" s="29">
        <v>1</v>
      </c>
      <c r="G106" s="29">
        <v>1</v>
      </c>
      <c r="H106" s="30" t="s">
        <v>21</v>
      </c>
      <c r="I106" s="29">
        <v>0</v>
      </c>
      <c r="J106" s="31">
        <v>15000000</v>
      </c>
      <c r="K106" s="31">
        <v>15000000</v>
      </c>
      <c r="L106" s="29">
        <v>0</v>
      </c>
      <c r="M106" s="29">
        <v>0</v>
      </c>
      <c r="N106" s="29" t="s">
        <v>22</v>
      </c>
      <c r="O106" s="29" t="s">
        <v>23</v>
      </c>
      <c r="P106" s="35" t="s">
        <v>31</v>
      </c>
      <c r="Q106" s="29">
        <v>3204948379</v>
      </c>
      <c r="R106" s="120" t="s">
        <v>232</v>
      </c>
    </row>
    <row r="107" spans="2:19" ht="43.5" customHeight="1" x14ac:dyDescent="0.2">
      <c r="B107" s="33" t="s">
        <v>240</v>
      </c>
      <c r="C107" s="49" t="s">
        <v>241</v>
      </c>
      <c r="D107" s="29">
        <v>2</v>
      </c>
      <c r="E107" s="29">
        <v>3</v>
      </c>
      <c r="F107" s="29">
        <v>2</v>
      </c>
      <c r="G107" s="29">
        <v>1</v>
      </c>
      <c r="H107" s="30" t="s">
        <v>21</v>
      </c>
      <c r="I107" s="29">
        <v>0</v>
      </c>
      <c r="J107" s="31">
        <v>30000000</v>
      </c>
      <c r="K107" s="31">
        <v>30000000</v>
      </c>
      <c r="L107" s="29">
        <v>0</v>
      </c>
      <c r="M107" s="29">
        <v>0</v>
      </c>
      <c r="N107" s="29" t="s">
        <v>22</v>
      </c>
      <c r="O107" s="29" t="s">
        <v>23</v>
      </c>
      <c r="P107" s="35" t="s">
        <v>31</v>
      </c>
      <c r="Q107" s="29">
        <v>3204948379</v>
      </c>
      <c r="R107" s="120" t="s">
        <v>232</v>
      </c>
    </row>
    <row r="108" spans="2:19" ht="89.25" x14ac:dyDescent="0.2">
      <c r="B108" s="33" t="s">
        <v>242</v>
      </c>
      <c r="C108" s="49" t="s">
        <v>243</v>
      </c>
      <c r="D108" s="29">
        <v>5</v>
      </c>
      <c r="E108" s="29">
        <v>6</v>
      </c>
      <c r="F108" s="29">
        <v>3</v>
      </c>
      <c r="G108" s="29">
        <v>1</v>
      </c>
      <c r="H108" s="30" t="s">
        <v>21</v>
      </c>
      <c r="I108" s="29">
        <v>0</v>
      </c>
      <c r="J108" s="31">
        <v>30000000</v>
      </c>
      <c r="K108" s="31">
        <v>30000000</v>
      </c>
      <c r="L108" s="29">
        <v>0</v>
      </c>
      <c r="M108" s="29">
        <v>0</v>
      </c>
      <c r="N108" s="29" t="s">
        <v>22</v>
      </c>
      <c r="O108" s="29" t="s">
        <v>23</v>
      </c>
      <c r="P108" s="35" t="s">
        <v>31</v>
      </c>
      <c r="Q108" s="29">
        <v>3204948379</v>
      </c>
      <c r="R108" s="120" t="s">
        <v>232</v>
      </c>
    </row>
    <row r="109" spans="2:19" ht="43.5" customHeight="1" x14ac:dyDescent="0.2">
      <c r="B109" s="33" t="s">
        <v>244</v>
      </c>
      <c r="C109" s="49" t="s">
        <v>245</v>
      </c>
      <c r="D109" s="29">
        <v>3</v>
      </c>
      <c r="E109" s="29">
        <v>4</v>
      </c>
      <c r="F109" s="29">
        <v>3</v>
      </c>
      <c r="G109" s="29">
        <v>1</v>
      </c>
      <c r="H109" s="30" t="s">
        <v>21</v>
      </c>
      <c r="I109" s="29">
        <v>0</v>
      </c>
      <c r="J109" s="31">
        <f>17775000*3</f>
        <v>53325000</v>
      </c>
      <c r="K109" s="31">
        <f>+(J109/F109)*(13-E109)</f>
        <v>159975000</v>
      </c>
      <c r="L109" s="29">
        <v>0</v>
      </c>
      <c r="M109" s="29">
        <v>0</v>
      </c>
      <c r="N109" s="29" t="s">
        <v>22</v>
      </c>
      <c r="O109" s="29" t="s">
        <v>23</v>
      </c>
      <c r="P109" s="35" t="s">
        <v>31</v>
      </c>
      <c r="Q109" s="29">
        <v>3204948379</v>
      </c>
      <c r="R109" s="120" t="s">
        <v>232</v>
      </c>
    </row>
    <row r="110" spans="2:19" ht="43.5" customHeight="1" x14ac:dyDescent="0.2">
      <c r="B110" s="33" t="s">
        <v>246</v>
      </c>
      <c r="C110" s="49" t="s">
        <v>247</v>
      </c>
      <c r="D110" s="29">
        <v>5</v>
      </c>
      <c r="E110" s="29">
        <v>6</v>
      </c>
      <c r="F110" s="29">
        <v>7</v>
      </c>
      <c r="G110" s="29">
        <v>1</v>
      </c>
      <c r="H110" s="30" t="s">
        <v>21</v>
      </c>
      <c r="I110" s="29">
        <v>0</v>
      </c>
      <c r="J110" s="31">
        <v>210000000</v>
      </c>
      <c r="K110" s="31">
        <v>210000000</v>
      </c>
      <c r="L110" s="29">
        <v>0</v>
      </c>
      <c r="M110" s="29">
        <v>0</v>
      </c>
      <c r="N110" s="29" t="s">
        <v>22</v>
      </c>
      <c r="O110" s="29" t="s">
        <v>23</v>
      </c>
      <c r="P110" s="35" t="s">
        <v>31</v>
      </c>
      <c r="Q110" s="29">
        <v>3204948379</v>
      </c>
      <c r="R110" s="120" t="s">
        <v>232</v>
      </c>
    </row>
    <row r="111" spans="2:19" ht="43.5" customHeight="1" x14ac:dyDescent="0.2">
      <c r="B111" s="52" t="s">
        <v>248</v>
      </c>
      <c r="C111" s="49" t="s">
        <v>249</v>
      </c>
      <c r="D111" s="53">
        <v>2</v>
      </c>
      <c r="E111" s="35">
        <v>3</v>
      </c>
      <c r="F111" s="53">
        <v>4</v>
      </c>
      <c r="G111" s="30" t="s">
        <v>102</v>
      </c>
      <c r="H111" s="30" t="s">
        <v>21</v>
      </c>
      <c r="I111" s="30" t="s">
        <v>103</v>
      </c>
      <c r="J111" s="31">
        <v>18400000</v>
      </c>
      <c r="K111" s="31">
        <f t="shared" ref="K111:K116" si="5">+(J111/F111)*(13-E111)</f>
        <v>46000000</v>
      </c>
      <c r="L111" s="30" t="s">
        <v>103</v>
      </c>
      <c r="M111" s="30" t="s">
        <v>103</v>
      </c>
      <c r="N111" s="30" t="s">
        <v>22</v>
      </c>
      <c r="O111" s="30" t="s">
        <v>23</v>
      </c>
      <c r="P111" s="53" t="s">
        <v>250</v>
      </c>
      <c r="Q111" s="53">
        <v>3132428948</v>
      </c>
      <c r="R111" s="121" t="s">
        <v>251</v>
      </c>
    </row>
    <row r="112" spans="2:19" ht="43.5" customHeight="1" x14ac:dyDescent="0.2">
      <c r="B112" s="52" t="s">
        <v>252</v>
      </c>
      <c r="C112" s="49" t="s">
        <v>253</v>
      </c>
      <c r="D112" s="53">
        <v>4</v>
      </c>
      <c r="E112" s="35">
        <v>5</v>
      </c>
      <c r="F112" s="29">
        <v>4</v>
      </c>
      <c r="G112" s="30" t="s">
        <v>102</v>
      </c>
      <c r="H112" s="30" t="s">
        <v>21</v>
      </c>
      <c r="I112" s="30" t="s">
        <v>103</v>
      </c>
      <c r="J112" s="31">
        <f>505000000*4</f>
        <v>2020000000</v>
      </c>
      <c r="K112" s="31">
        <f t="shared" si="5"/>
        <v>4040000000</v>
      </c>
      <c r="L112" s="30" t="s">
        <v>103</v>
      </c>
      <c r="M112" s="30" t="s">
        <v>103</v>
      </c>
      <c r="N112" s="30" t="s">
        <v>22</v>
      </c>
      <c r="O112" s="30" t="s">
        <v>23</v>
      </c>
      <c r="P112" s="53" t="s">
        <v>250</v>
      </c>
      <c r="Q112" s="53">
        <v>3132428948</v>
      </c>
      <c r="R112" s="121" t="s">
        <v>251</v>
      </c>
    </row>
    <row r="113" spans="2:19" ht="43.5" customHeight="1" x14ac:dyDescent="0.2">
      <c r="B113" s="54" t="s">
        <v>254</v>
      </c>
      <c r="C113" s="49" t="s">
        <v>255</v>
      </c>
      <c r="D113" s="53">
        <v>11</v>
      </c>
      <c r="E113" s="35">
        <v>12</v>
      </c>
      <c r="F113" s="29">
        <v>2</v>
      </c>
      <c r="G113" s="30" t="s">
        <v>102</v>
      </c>
      <c r="H113" s="30" t="s">
        <v>21</v>
      </c>
      <c r="I113" s="30" t="s">
        <v>103</v>
      </c>
      <c r="J113" s="31">
        <v>12000000</v>
      </c>
      <c r="K113" s="31">
        <f t="shared" si="5"/>
        <v>6000000</v>
      </c>
      <c r="L113" s="30" t="s">
        <v>103</v>
      </c>
      <c r="M113" s="30" t="s">
        <v>103</v>
      </c>
      <c r="N113" s="30" t="s">
        <v>22</v>
      </c>
      <c r="O113" s="30" t="s">
        <v>23</v>
      </c>
      <c r="P113" s="53" t="s">
        <v>250</v>
      </c>
      <c r="Q113" s="53">
        <v>3132428948</v>
      </c>
      <c r="R113" s="121" t="s">
        <v>251</v>
      </c>
    </row>
    <row r="114" spans="2:19" ht="43.5" customHeight="1" x14ac:dyDescent="0.2">
      <c r="B114" s="52" t="s">
        <v>256</v>
      </c>
      <c r="C114" s="49" t="s">
        <v>257</v>
      </c>
      <c r="D114" s="53">
        <v>4</v>
      </c>
      <c r="E114" s="35">
        <v>5</v>
      </c>
      <c r="F114" s="53">
        <v>4</v>
      </c>
      <c r="G114" s="30" t="s">
        <v>102</v>
      </c>
      <c r="H114" s="30" t="s">
        <v>21</v>
      </c>
      <c r="I114" s="30" t="s">
        <v>103</v>
      </c>
      <c r="J114" s="31">
        <f>150000000*F114</f>
        <v>600000000</v>
      </c>
      <c r="K114" s="31">
        <f t="shared" si="5"/>
        <v>1200000000</v>
      </c>
      <c r="L114" s="30" t="s">
        <v>103</v>
      </c>
      <c r="M114" s="30" t="s">
        <v>103</v>
      </c>
      <c r="N114" s="30" t="s">
        <v>22</v>
      </c>
      <c r="O114" s="30" t="s">
        <v>23</v>
      </c>
      <c r="P114" s="53" t="s">
        <v>250</v>
      </c>
      <c r="Q114" s="53">
        <v>3132428948</v>
      </c>
      <c r="R114" s="121" t="s">
        <v>251</v>
      </c>
    </row>
    <row r="115" spans="2:19" ht="43.5" customHeight="1" x14ac:dyDescent="0.2">
      <c r="B115" s="52" t="s">
        <v>254</v>
      </c>
      <c r="C115" s="49" t="s">
        <v>258</v>
      </c>
      <c r="D115" s="35">
        <v>11</v>
      </c>
      <c r="E115" s="35">
        <v>12</v>
      </c>
      <c r="F115" s="35">
        <v>2</v>
      </c>
      <c r="G115" s="30" t="s">
        <v>102</v>
      </c>
      <c r="H115" s="30" t="s">
        <v>21</v>
      </c>
      <c r="I115" s="30" t="s">
        <v>103</v>
      </c>
      <c r="J115" s="31">
        <v>12000000</v>
      </c>
      <c r="K115" s="31">
        <f t="shared" si="5"/>
        <v>6000000</v>
      </c>
      <c r="L115" s="30" t="s">
        <v>103</v>
      </c>
      <c r="M115" s="30" t="s">
        <v>103</v>
      </c>
      <c r="N115" s="30" t="s">
        <v>22</v>
      </c>
      <c r="O115" s="30" t="s">
        <v>23</v>
      </c>
      <c r="P115" s="53" t="s">
        <v>250</v>
      </c>
      <c r="Q115" s="53">
        <v>3132428948</v>
      </c>
      <c r="R115" s="121" t="s">
        <v>251</v>
      </c>
    </row>
    <row r="116" spans="2:19" ht="43.5" customHeight="1" x14ac:dyDescent="0.2">
      <c r="B116" s="52" t="s">
        <v>259</v>
      </c>
      <c r="C116" s="49" t="s">
        <v>260</v>
      </c>
      <c r="D116" s="35">
        <v>4</v>
      </c>
      <c r="E116" s="35">
        <v>5</v>
      </c>
      <c r="F116" s="35">
        <v>4</v>
      </c>
      <c r="G116" s="30" t="s">
        <v>102</v>
      </c>
      <c r="H116" s="30" t="s">
        <v>21</v>
      </c>
      <c r="I116" s="30" t="s">
        <v>103</v>
      </c>
      <c r="J116" s="31">
        <f>150000000*F116</f>
        <v>600000000</v>
      </c>
      <c r="K116" s="31">
        <f t="shared" si="5"/>
        <v>1200000000</v>
      </c>
      <c r="L116" s="30" t="s">
        <v>103</v>
      </c>
      <c r="M116" s="30" t="s">
        <v>103</v>
      </c>
      <c r="N116" s="30" t="s">
        <v>22</v>
      </c>
      <c r="O116" s="30" t="s">
        <v>23</v>
      </c>
      <c r="P116" s="53" t="s">
        <v>250</v>
      </c>
      <c r="Q116" s="53">
        <v>3132428948</v>
      </c>
      <c r="R116" s="121" t="s">
        <v>251</v>
      </c>
    </row>
    <row r="117" spans="2:19" ht="43.5" customHeight="1" x14ac:dyDescent="0.2">
      <c r="B117" s="52" t="s">
        <v>261</v>
      </c>
      <c r="C117" s="49" t="s">
        <v>262</v>
      </c>
      <c r="D117" s="35">
        <v>4</v>
      </c>
      <c r="E117" s="35">
        <v>5</v>
      </c>
      <c r="F117" s="35">
        <v>12</v>
      </c>
      <c r="G117" s="30" t="s">
        <v>102</v>
      </c>
      <c r="H117" s="30" t="s">
        <v>21</v>
      </c>
      <c r="I117" s="30" t="s">
        <v>103</v>
      </c>
      <c r="J117" s="31">
        <v>10000000</v>
      </c>
      <c r="K117" s="31">
        <v>10000000</v>
      </c>
      <c r="L117" s="30" t="s">
        <v>103</v>
      </c>
      <c r="M117" s="30" t="s">
        <v>103</v>
      </c>
      <c r="N117" s="30" t="s">
        <v>22</v>
      </c>
      <c r="O117" s="30" t="s">
        <v>23</v>
      </c>
      <c r="P117" s="53" t="s">
        <v>250</v>
      </c>
      <c r="Q117" s="53">
        <v>3132428948</v>
      </c>
      <c r="R117" s="121" t="s">
        <v>251</v>
      </c>
    </row>
    <row r="118" spans="2:19" ht="43.5" customHeight="1" x14ac:dyDescent="0.2">
      <c r="B118" s="52" t="s">
        <v>263</v>
      </c>
      <c r="C118" s="49" t="s">
        <v>264</v>
      </c>
      <c r="D118" s="35">
        <v>3</v>
      </c>
      <c r="E118" s="35">
        <v>4</v>
      </c>
      <c r="F118" s="35">
        <v>12</v>
      </c>
      <c r="G118" s="30" t="s">
        <v>102</v>
      </c>
      <c r="H118" s="30" t="s">
        <v>21</v>
      </c>
      <c r="I118" s="30" t="s">
        <v>103</v>
      </c>
      <c r="J118" s="31">
        <v>14000000</v>
      </c>
      <c r="K118" s="31">
        <v>14000000</v>
      </c>
      <c r="L118" s="30" t="s">
        <v>103</v>
      </c>
      <c r="M118" s="30" t="s">
        <v>103</v>
      </c>
      <c r="N118" s="30" t="s">
        <v>22</v>
      </c>
      <c r="O118" s="30" t="s">
        <v>23</v>
      </c>
      <c r="P118" s="53" t="s">
        <v>250</v>
      </c>
      <c r="Q118" s="53">
        <v>3132428948</v>
      </c>
      <c r="R118" s="121" t="s">
        <v>251</v>
      </c>
    </row>
    <row r="119" spans="2:19" ht="51" x14ac:dyDescent="0.2">
      <c r="B119" s="79" t="s">
        <v>339</v>
      </c>
      <c r="C119" s="49" t="s">
        <v>265</v>
      </c>
      <c r="D119" s="35">
        <v>2</v>
      </c>
      <c r="E119" s="35">
        <v>3</v>
      </c>
      <c r="F119" s="35">
        <v>2</v>
      </c>
      <c r="G119" s="30" t="s">
        <v>102</v>
      </c>
      <c r="H119" s="30" t="s">
        <v>21</v>
      </c>
      <c r="I119" s="30" t="s">
        <v>103</v>
      </c>
      <c r="J119" s="31">
        <v>1750000000</v>
      </c>
      <c r="K119" s="31">
        <f t="shared" ref="K119:K126" si="6">+(J119/F119)*(13-E119)</f>
        <v>8750000000</v>
      </c>
      <c r="L119" s="30" t="s">
        <v>103</v>
      </c>
      <c r="M119" s="30" t="s">
        <v>103</v>
      </c>
      <c r="N119" s="30" t="s">
        <v>22</v>
      </c>
      <c r="O119" s="30" t="s">
        <v>23</v>
      </c>
      <c r="P119" s="53" t="s">
        <v>250</v>
      </c>
      <c r="Q119" s="53">
        <v>3132428948</v>
      </c>
      <c r="R119" s="121" t="s">
        <v>251</v>
      </c>
      <c r="S119" s="97"/>
    </row>
    <row r="120" spans="2:19" ht="43.5" customHeight="1" x14ac:dyDescent="0.2">
      <c r="B120" s="52" t="s">
        <v>266</v>
      </c>
      <c r="C120" s="49" t="s">
        <v>337</v>
      </c>
      <c r="D120" s="35">
        <v>2</v>
      </c>
      <c r="E120" s="35">
        <v>3</v>
      </c>
      <c r="F120" s="35">
        <v>2</v>
      </c>
      <c r="G120" s="30" t="s">
        <v>102</v>
      </c>
      <c r="H120" s="30" t="s">
        <v>21</v>
      </c>
      <c r="I120" s="30" t="s">
        <v>103</v>
      </c>
      <c r="J120" s="31">
        <v>18000000</v>
      </c>
      <c r="K120" s="31">
        <f>+(J120/F120)*(13-E120)</f>
        <v>90000000</v>
      </c>
      <c r="L120" s="30" t="s">
        <v>103</v>
      </c>
      <c r="M120" s="30" t="s">
        <v>103</v>
      </c>
      <c r="N120" s="30" t="s">
        <v>22</v>
      </c>
      <c r="O120" s="30" t="s">
        <v>23</v>
      </c>
      <c r="P120" s="53" t="s">
        <v>250</v>
      </c>
      <c r="Q120" s="53">
        <v>3132428948</v>
      </c>
      <c r="R120" s="121" t="s">
        <v>251</v>
      </c>
    </row>
    <row r="121" spans="2:19" ht="51" x14ac:dyDescent="0.2">
      <c r="B121" s="52" t="s">
        <v>267</v>
      </c>
      <c r="C121" s="49" t="s">
        <v>268</v>
      </c>
      <c r="D121" s="35">
        <v>2</v>
      </c>
      <c r="E121" s="35">
        <v>3</v>
      </c>
      <c r="F121" s="35">
        <v>2</v>
      </c>
      <c r="G121" s="30" t="s">
        <v>102</v>
      </c>
      <c r="H121" s="30" t="s">
        <v>21</v>
      </c>
      <c r="I121" s="30" t="s">
        <v>103</v>
      </c>
      <c r="J121" s="31">
        <f>50000000*F121</f>
        <v>100000000</v>
      </c>
      <c r="K121" s="31">
        <f>+(J121/F121)*(13-E121)</f>
        <v>500000000</v>
      </c>
      <c r="L121" s="30" t="s">
        <v>103</v>
      </c>
      <c r="M121" s="30" t="s">
        <v>103</v>
      </c>
      <c r="N121" s="30" t="s">
        <v>22</v>
      </c>
      <c r="O121" s="30" t="s">
        <v>23</v>
      </c>
      <c r="P121" s="53" t="s">
        <v>250</v>
      </c>
      <c r="Q121" s="53">
        <v>3132428948</v>
      </c>
      <c r="R121" s="121" t="s">
        <v>251</v>
      </c>
      <c r="S121" s="97"/>
    </row>
    <row r="122" spans="2:19" ht="38.25" x14ac:dyDescent="0.2">
      <c r="B122" s="52" t="s">
        <v>269</v>
      </c>
      <c r="C122" s="49" t="s">
        <v>335</v>
      </c>
      <c r="D122" s="35">
        <v>2</v>
      </c>
      <c r="E122" s="35">
        <v>3</v>
      </c>
      <c r="F122" s="35">
        <v>2</v>
      </c>
      <c r="G122" s="30" t="s">
        <v>102</v>
      </c>
      <c r="H122" s="30" t="s">
        <v>21</v>
      </c>
      <c r="I122" s="30" t="s">
        <v>103</v>
      </c>
      <c r="J122" s="31">
        <v>170000000</v>
      </c>
      <c r="K122" s="31">
        <f>+(J122/F122)*(13-E122)</f>
        <v>850000000</v>
      </c>
      <c r="L122" s="30" t="s">
        <v>103</v>
      </c>
      <c r="M122" s="30" t="s">
        <v>103</v>
      </c>
      <c r="N122" s="30" t="s">
        <v>22</v>
      </c>
      <c r="O122" s="30" t="s">
        <v>23</v>
      </c>
      <c r="P122" s="53" t="s">
        <v>250</v>
      </c>
      <c r="Q122" s="53">
        <v>3132428948</v>
      </c>
      <c r="R122" s="121" t="s">
        <v>251</v>
      </c>
      <c r="S122" s="97"/>
    </row>
    <row r="123" spans="2:19" ht="43.5" customHeight="1" x14ac:dyDescent="0.2">
      <c r="B123" s="52" t="s">
        <v>270</v>
      </c>
      <c r="C123" s="49" t="s">
        <v>271</v>
      </c>
      <c r="D123" s="35">
        <v>11</v>
      </c>
      <c r="E123" s="35">
        <v>12</v>
      </c>
      <c r="F123" s="35">
        <v>2</v>
      </c>
      <c r="G123" s="30" t="s">
        <v>102</v>
      </c>
      <c r="H123" s="30" t="s">
        <v>21</v>
      </c>
      <c r="I123" s="30" t="s">
        <v>103</v>
      </c>
      <c r="J123" s="31">
        <f>12000000*F123</f>
        <v>24000000</v>
      </c>
      <c r="K123" s="31">
        <f t="shared" si="6"/>
        <v>12000000</v>
      </c>
      <c r="L123" s="30" t="s">
        <v>103</v>
      </c>
      <c r="M123" s="30" t="s">
        <v>103</v>
      </c>
      <c r="N123" s="30" t="s">
        <v>22</v>
      </c>
      <c r="O123" s="30" t="s">
        <v>23</v>
      </c>
      <c r="P123" s="53" t="s">
        <v>250</v>
      </c>
      <c r="Q123" s="53">
        <v>3132428948</v>
      </c>
      <c r="R123" s="121" t="s">
        <v>251</v>
      </c>
    </row>
    <row r="124" spans="2:19" ht="129" customHeight="1" x14ac:dyDescent="0.2">
      <c r="B124" s="55" t="s">
        <v>272</v>
      </c>
      <c r="C124" s="49" t="s">
        <v>273</v>
      </c>
      <c r="D124" s="53">
        <v>2</v>
      </c>
      <c r="E124" s="35">
        <v>3</v>
      </c>
      <c r="F124" s="53">
        <v>2</v>
      </c>
      <c r="G124" s="30" t="s">
        <v>102</v>
      </c>
      <c r="H124" s="30" t="s">
        <v>21</v>
      </c>
      <c r="I124" s="30" t="s">
        <v>103</v>
      </c>
      <c r="J124" s="31">
        <v>1720000000</v>
      </c>
      <c r="K124" s="31">
        <f>+(J124/F124)*(13-E124)</f>
        <v>8600000000</v>
      </c>
      <c r="L124" s="30" t="s">
        <v>103</v>
      </c>
      <c r="M124" s="30" t="s">
        <v>103</v>
      </c>
      <c r="N124" s="30" t="s">
        <v>22</v>
      </c>
      <c r="O124" s="30" t="s">
        <v>23</v>
      </c>
      <c r="P124" s="53" t="s">
        <v>250</v>
      </c>
      <c r="Q124" s="53">
        <v>3132428948</v>
      </c>
      <c r="R124" s="121" t="s">
        <v>251</v>
      </c>
    </row>
    <row r="125" spans="2:19" ht="51.75" customHeight="1" x14ac:dyDescent="0.2">
      <c r="B125" s="52" t="s">
        <v>274</v>
      </c>
      <c r="C125" s="49" t="s">
        <v>275</v>
      </c>
      <c r="D125" s="30" t="s">
        <v>162</v>
      </c>
      <c r="E125" s="30" t="s">
        <v>175</v>
      </c>
      <c r="F125" s="30" t="s">
        <v>147</v>
      </c>
      <c r="G125" s="30" t="s">
        <v>102</v>
      </c>
      <c r="H125" s="30" t="s">
        <v>21</v>
      </c>
      <c r="I125" s="30" t="s">
        <v>103</v>
      </c>
      <c r="J125" s="31">
        <f>30000000*F125</f>
        <v>120000000</v>
      </c>
      <c r="K125" s="31">
        <f t="shared" si="6"/>
        <v>210000000</v>
      </c>
      <c r="L125" s="30" t="s">
        <v>103</v>
      </c>
      <c r="M125" s="30" t="s">
        <v>103</v>
      </c>
      <c r="N125" s="30" t="s">
        <v>22</v>
      </c>
      <c r="O125" s="30" t="s">
        <v>23</v>
      </c>
      <c r="P125" s="53" t="s">
        <v>250</v>
      </c>
      <c r="Q125" s="30" t="s">
        <v>276</v>
      </c>
      <c r="R125" s="123" t="s">
        <v>251</v>
      </c>
    </row>
    <row r="126" spans="2:19" ht="43.5" customHeight="1" x14ac:dyDescent="0.2">
      <c r="B126" s="56" t="s">
        <v>252</v>
      </c>
      <c r="C126" s="49" t="s">
        <v>277</v>
      </c>
      <c r="D126" s="57">
        <v>3</v>
      </c>
      <c r="E126" s="57">
        <v>4</v>
      </c>
      <c r="F126" s="57">
        <v>4</v>
      </c>
      <c r="G126" s="57">
        <v>1</v>
      </c>
      <c r="H126" s="30" t="s">
        <v>21</v>
      </c>
      <c r="I126" s="57">
        <v>0</v>
      </c>
      <c r="J126" s="31">
        <f>25000000*F126</f>
        <v>100000000</v>
      </c>
      <c r="K126" s="31">
        <f t="shared" si="6"/>
        <v>225000000</v>
      </c>
      <c r="L126" s="57">
        <v>0</v>
      </c>
      <c r="M126" s="57">
        <v>0</v>
      </c>
      <c r="N126" s="30" t="s">
        <v>22</v>
      </c>
      <c r="O126" s="30" t="s">
        <v>23</v>
      </c>
      <c r="P126" s="53" t="s">
        <v>250</v>
      </c>
      <c r="Q126" s="30" t="s">
        <v>276</v>
      </c>
      <c r="R126" s="123" t="s">
        <v>251</v>
      </c>
    </row>
    <row r="127" spans="2:19" ht="43.5" customHeight="1" x14ac:dyDescent="0.2">
      <c r="B127" s="58" t="s">
        <v>278</v>
      </c>
      <c r="C127" s="49" t="s">
        <v>279</v>
      </c>
      <c r="D127" s="57">
        <v>5</v>
      </c>
      <c r="E127" s="57">
        <v>6</v>
      </c>
      <c r="F127" s="57">
        <v>12</v>
      </c>
      <c r="G127" s="57">
        <v>1</v>
      </c>
      <c r="H127" s="30" t="s">
        <v>21</v>
      </c>
      <c r="I127" s="57">
        <v>0</v>
      </c>
      <c r="J127" s="31">
        <v>20000000</v>
      </c>
      <c r="K127" s="31">
        <v>20000000</v>
      </c>
      <c r="L127" s="57">
        <v>0</v>
      </c>
      <c r="M127" s="57">
        <v>0</v>
      </c>
      <c r="N127" s="30" t="s">
        <v>22</v>
      </c>
      <c r="O127" s="30" t="s">
        <v>23</v>
      </c>
      <c r="P127" s="53" t="s">
        <v>250</v>
      </c>
      <c r="Q127" s="30" t="s">
        <v>276</v>
      </c>
      <c r="R127" s="123" t="s">
        <v>251</v>
      </c>
    </row>
    <row r="128" spans="2:19" ht="43.5" customHeight="1" x14ac:dyDescent="0.2">
      <c r="B128" s="56" t="s">
        <v>254</v>
      </c>
      <c r="C128" s="49" t="s">
        <v>280</v>
      </c>
      <c r="D128" s="59">
        <v>2</v>
      </c>
      <c r="E128" s="59">
        <v>3</v>
      </c>
      <c r="F128" s="59">
        <v>1</v>
      </c>
      <c r="G128" s="57">
        <v>1</v>
      </c>
      <c r="H128" s="30" t="s">
        <v>21</v>
      </c>
      <c r="I128" s="57">
        <v>0</v>
      </c>
      <c r="J128" s="31">
        <v>7800000</v>
      </c>
      <c r="K128" s="31">
        <v>7800000</v>
      </c>
      <c r="L128" s="57">
        <v>0</v>
      </c>
      <c r="M128" s="57">
        <v>0</v>
      </c>
      <c r="N128" s="30" t="s">
        <v>22</v>
      </c>
      <c r="O128" s="30" t="s">
        <v>23</v>
      </c>
      <c r="P128" s="53" t="s">
        <v>250</v>
      </c>
      <c r="Q128" s="30" t="s">
        <v>276</v>
      </c>
      <c r="R128" s="123" t="s">
        <v>251</v>
      </c>
    </row>
    <row r="129" spans="2:19" ht="89.25" x14ac:dyDescent="0.2">
      <c r="B129" s="56" t="s">
        <v>281</v>
      </c>
      <c r="C129" s="49" t="s">
        <v>282</v>
      </c>
      <c r="D129" s="60">
        <v>5</v>
      </c>
      <c r="E129" s="60">
        <v>6</v>
      </c>
      <c r="F129" s="59">
        <v>4</v>
      </c>
      <c r="G129" s="61">
        <v>1</v>
      </c>
      <c r="H129" s="30" t="s">
        <v>21</v>
      </c>
      <c r="I129" s="57">
        <v>0</v>
      </c>
      <c r="J129" s="31">
        <f>220000000*F129</f>
        <v>880000000</v>
      </c>
      <c r="K129" s="31">
        <f>+(J129/F129)*(13-E129)</f>
        <v>1540000000</v>
      </c>
      <c r="L129" s="57">
        <v>0</v>
      </c>
      <c r="M129" s="57">
        <v>0</v>
      </c>
      <c r="N129" s="30" t="s">
        <v>22</v>
      </c>
      <c r="O129" s="30" t="s">
        <v>23</v>
      </c>
      <c r="P129" s="53" t="s">
        <v>250</v>
      </c>
      <c r="Q129" s="30" t="s">
        <v>276</v>
      </c>
      <c r="R129" s="123" t="s">
        <v>251</v>
      </c>
    </row>
    <row r="130" spans="2:19" ht="76.5" x14ac:dyDescent="0.2">
      <c r="B130" s="56" t="s">
        <v>283</v>
      </c>
      <c r="C130" s="49" t="s">
        <v>284</v>
      </c>
      <c r="D130" s="60">
        <v>2</v>
      </c>
      <c r="E130" s="60">
        <v>3</v>
      </c>
      <c r="F130" s="59">
        <v>3</v>
      </c>
      <c r="G130" s="61">
        <v>1</v>
      </c>
      <c r="H130" s="30" t="s">
        <v>21</v>
      </c>
      <c r="I130" s="57">
        <v>0</v>
      </c>
      <c r="J130" s="31">
        <f>200000000*F130</f>
        <v>600000000</v>
      </c>
      <c r="K130" s="31">
        <f>+(J130/F130)*(13-E130)</f>
        <v>2000000000</v>
      </c>
      <c r="L130" s="57">
        <v>0</v>
      </c>
      <c r="M130" s="57">
        <v>0</v>
      </c>
      <c r="N130" s="30" t="s">
        <v>22</v>
      </c>
      <c r="O130" s="30" t="s">
        <v>23</v>
      </c>
      <c r="P130" s="53" t="s">
        <v>250</v>
      </c>
      <c r="Q130" s="30" t="s">
        <v>276</v>
      </c>
      <c r="R130" s="123" t="s">
        <v>251</v>
      </c>
    </row>
    <row r="131" spans="2:19" ht="51" x14ac:dyDescent="0.2">
      <c r="B131" s="62" t="s">
        <v>285</v>
      </c>
      <c r="C131" s="49" t="s">
        <v>286</v>
      </c>
      <c r="D131" s="42" t="s">
        <v>162</v>
      </c>
      <c r="E131" s="42" t="s">
        <v>175</v>
      </c>
      <c r="F131" s="42" t="s">
        <v>150</v>
      </c>
      <c r="G131" s="42" t="s">
        <v>102</v>
      </c>
      <c r="H131" s="42" t="s">
        <v>21</v>
      </c>
      <c r="I131" s="42" t="s">
        <v>103</v>
      </c>
      <c r="J131" s="31">
        <v>12000000</v>
      </c>
      <c r="K131" s="31">
        <v>12000000</v>
      </c>
      <c r="L131" s="42" t="s">
        <v>103</v>
      </c>
      <c r="M131" s="42" t="s">
        <v>103</v>
      </c>
      <c r="N131" s="42" t="s">
        <v>22</v>
      </c>
      <c r="O131" s="42" t="s">
        <v>23</v>
      </c>
      <c r="P131" s="42" t="s">
        <v>287</v>
      </c>
      <c r="Q131" s="42" t="s">
        <v>288</v>
      </c>
      <c r="R131" s="124" t="s">
        <v>289</v>
      </c>
    </row>
    <row r="132" spans="2:19" ht="89.25" x14ac:dyDescent="0.2">
      <c r="B132" s="62" t="s">
        <v>290</v>
      </c>
      <c r="C132" s="49" t="s">
        <v>291</v>
      </c>
      <c r="D132" s="42">
        <v>8</v>
      </c>
      <c r="E132" s="42">
        <v>9</v>
      </c>
      <c r="F132" s="42" t="s">
        <v>150</v>
      </c>
      <c r="G132" s="42" t="s">
        <v>102</v>
      </c>
      <c r="H132" s="42" t="s">
        <v>21</v>
      </c>
      <c r="I132" s="42" t="s">
        <v>103</v>
      </c>
      <c r="J132" s="31">
        <v>500000000</v>
      </c>
      <c r="K132" s="31">
        <v>500000000</v>
      </c>
      <c r="L132" s="42" t="s">
        <v>103</v>
      </c>
      <c r="M132" s="42" t="s">
        <v>103</v>
      </c>
      <c r="N132" s="42" t="s">
        <v>22</v>
      </c>
      <c r="O132" s="42" t="s">
        <v>23</v>
      </c>
      <c r="P132" s="42" t="s">
        <v>292</v>
      </c>
      <c r="Q132" s="42" t="s">
        <v>293</v>
      </c>
      <c r="R132" s="125" t="s">
        <v>294</v>
      </c>
    </row>
    <row r="133" spans="2:19" ht="89.25" x14ac:dyDescent="0.2">
      <c r="B133" s="62" t="s">
        <v>295</v>
      </c>
      <c r="C133" s="49" t="s">
        <v>296</v>
      </c>
      <c r="D133" s="42" t="s">
        <v>155</v>
      </c>
      <c r="E133" s="42" t="s">
        <v>122</v>
      </c>
      <c r="F133" s="42" t="s">
        <v>155</v>
      </c>
      <c r="G133" s="42" t="s">
        <v>102</v>
      </c>
      <c r="H133" s="42" t="s">
        <v>21</v>
      </c>
      <c r="I133" s="42" t="s">
        <v>103</v>
      </c>
      <c r="J133" s="31">
        <v>13500000</v>
      </c>
      <c r="K133" s="31">
        <v>54000000</v>
      </c>
      <c r="L133" s="42" t="s">
        <v>103</v>
      </c>
      <c r="M133" s="42" t="s">
        <v>103</v>
      </c>
      <c r="N133" s="42" t="s">
        <v>22</v>
      </c>
      <c r="O133" s="42" t="s">
        <v>23</v>
      </c>
      <c r="P133" s="42" t="s">
        <v>292</v>
      </c>
      <c r="Q133" s="42" t="s">
        <v>293</v>
      </c>
      <c r="R133" s="123" t="s">
        <v>294</v>
      </c>
    </row>
    <row r="134" spans="2:19" ht="63.75" x14ac:dyDescent="0.2">
      <c r="B134" s="62" t="s">
        <v>297</v>
      </c>
      <c r="C134" s="49" t="s">
        <v>298</v>
      </c>
      <c r="D134" s="42" t="s">
        <v>122</v>
      </c>
      <c r="E134" s="42" t="s">
        <v>147</v>
      </c>
      <c r="F134" s="42" t="s">
        <v>150</v>
      </c>
      <c r="G134" s="42" t="s">
        <v>102</v>
      </c>
      <c r="H134" s="42" t="s">
        <v>21</v>
      </c>
      <c r="I134" s="42" t="s">
        <v>103</v>
      </c>
      <c r="J134" s="31">
        <v>83000000</v>
      </c>
      <c r="K134" s="31">
        <v>83000000</v>
      </c>
      <c r="L134" s="42" t="s">
        <v>103</v>
      </c>
      <c r="M134" s="42" t="s">
        <v>103</v>
      </c>
      <c r="N134" s="42" t="s">
        <v>22</v>
      </c>
      <c r="O134" s="42" t="s">
        <v>23</v>
      </c>
      <c r="P134" s="42" t="s">
        <v>292</v>
      </c>
      <c r="Q134" s="42" t="s">
        <v>293</v>
      </c>
      <c r="R134" s="125" t="s">
        <v>294</v>
      </c>
    </row>
    <row r="135" spans="2:19" ht="63.75" x14ac:dyDescent="0.2">
      <c r="B135" s="62" t="s">
        <v>299</v>
      </c>
      <c r="C135" s="49" t="s">
        <v>300</v>
      </c>
      <c r="D135" s="42" t="s">
        <v>122</v>
      </c>
      <c r="E135" s="42" t="s">
        <v>147</v>
      </c>
      <c r="F135" s="42" t="s">
        <v>122</v>
      </c>
      <c r="G135" s="42" t="s">
        <v>102</v>
      </c>
      <c r="H135" s="42" t="s">
        <v>21</v>
      </c>
      <c r="I135" s="42" t="s">
        <v>103</v>
      </c>
      <c r="J135" s="31">
        <v>405000000</v>
      </c>
      <c r="K135" s="31">
        <f>+(J135/F135)*(13-E135)</f>
        <v>1215000000</v>
      </c>
      <c r="L135" s="42" t="s">
        <v>103</v>
      </c>
      <c r="M135" s="42" t="s">
        <v>103</v>
      </c>
      <c r="N135" s="42" t="s">
        <v>22</v>
      </c>
      <c r="O135" s="42" t="s">
        <v>23</v>
      </c>
      <c r="P135" s="42" t="s">
        <v>292</v>
      </c>
      <c r="Q135" s="42" t="s">
        <v>293</v>
      </c>
      <c r="R135" s="123" t="s">
        <v>294</v>
      </c>
    </row>
    <row r="136" spans="2:19" ht="89.25" x14ac:dyDescent="0.2">
      <c r="B136" s="62" t="s">
        <v>301</v>
      </c>
      <c r="C136" s="49" t="s">
        <v>302</v>
      </c>
      <c r="D136" s="42" t="s">
        <v>175</v>
      </c>
      <c r="E136" s="42" t="s">
        <v>176</v>
      </c>
      <c r="F136" s="42" t="s">
        <v>102</v>
      </c>
      <c r="G136" s="42" t="s">
        <v>102</v>
      </c>
      <c r="H136" s="42" t="s">
        <v>21</v>
      </c>
      <c r="I136" s="42" t="s">
        <v>103</v>
      </c>
      <c r="J136" s="31">
        <v>14000000</v>
      </c>
      <c r="K136" s="31">
        <v>14000000</v>
      </c>
      <c r="L136" s="42" t="s">
        <v>103</v>
      </c>
      <c r="M136" s="42" t="s">
        <v>103</v>
      </c>
      <c r="N136" s="42" t="s">
        <v>22</v>
      </c>
      <c r="O136" s="42" t="s">
        <v>23</v>
      </c>
      <c r="P136" s="42" t="s">
        <v>292</v>
      </c>
      <c r="Q136" s="42" t="s">
        <v>293</v>
      </c>
      <c r="R136" s="125" t="s">
        <v>294</v>
      </c>
    </row>
    <row r="137" spans="2:19" ht="89.25" x14ac:dyDescent="0.2">
      <c r="B137" s="62" t="s">
        <v>303</v>
      </c>
      <c r="C137" s="49" t="s">
        <v>304</v>
      </c>
      <c r="D137" s="42" t="s">
        <v>102</v>
      </c>
      <c r="E137" s="42" t="s">
        <v>155</v>
      </c>
      <c r="F137" s="42" t="s">
        <v>122</v>
      </c>
      <c r="G137" s="42" t="s">
        <v>102</v>
      </c>
      <c r="H137" s="42" t="s">
        <v>21</v>
      </c>
      <c r="I137" s="42" t="s">
        <v>103</v>
      </c>
      <c r="J137" s="31">
        <v>3625000</v>
      </c>
      <c r="K137" s="31">
        <f>+(J137/F137)*(13-E137)</f>
        <v>13291666.666666666</v>
      </c>
      <c r="L137" s="42" t="s">
        <v>103</v>
      </c>
      <c r="M137" s="42" t="s">
        <v>103</v>
      </c>
      <c r="N137" s="42" t="s">
        <v>22</v>
      </c>
      <c r="O137" s="42" t="s">
        <v>23</v>
      </c>
      <c r="P137" s="42" t="s">
        <v>292</v>
      </c>
      <c r="Q137" s="42" t="s">
        <v>293</v>
      </c>
      <c r="R137" s="123" t="s">
        <v>294</v>
      </c>
    </row>
    <row r="138" spans="2:19" ht="51" x14ac:dyDescent="0.2">
      <c r="B138" s="62" t="s">
        <v>305</v>
      </c>
      <c r="C138" s="49" t="s">
        <v>306</v>
      </c>
      <c r="D138" s="42" t="s">
        <v>102</v>
      </c>
      <c r="E138" s="42" t="s">
        <v>155</v>
      </c>
      <c r="F138" s="42" t="s">
        <v>122</v>
      </c>
      <c r="G138" s="42" t="s">
        <v>102</v>
      </c>
      <c r="H138" s="42" t="s">
        <v>21</v>
      </c>
      <c r="I138" s="42" t="s">
        <v>103</v>
      </c>
      <c r="J138" s="31">
        <v>11501400</v>
      </c>
      <c r="K138" s="31">
        <f>+(J138/F138)*(13-E138)</f>
        <v>42171800</v>
      </c>
      <c r="L138" s="42" t="s">
        <v>103</v>
      </c>
      <c r="M138" s="42" t="s">
        <v>103</v>
      </c>
      <c r="N138" s="42" t="s">
        <v>22</v>
      </c>
      <c r="O138" s="42" t="s">
        <v>23</v>
      </c>
      <c r="P138" s="42" t="s">
        <v>292</v>
      </c>
      <c r="Q138" s="42" t="s">
        <v>293</v>
      </c>
      <c r="R138" s="123" t="s">
        <v>294</v>
      </c>
      <c r="S138" s="63"/>
    </row>
    <row r="139" spans="2:19" ht="63.75" x14ac:dyDescent="0.2">
      <c r="B139" s="62" t="s">
        <v>307</v>
      </c>
      <c r="C139" s="49" t="s">
        <v>308</v>
      </c>
      <c r="D139" s="42" t="s">
        <v>155</v>
      </c>
      <c r="E139" s="42" t="s">
        <v>122</v>
      </c>
      <c r="F139" s="42" t="s">
        <v>155</v>
      </c>
      <c r="G139" s="42" t="s">
        <v>102</v>
      </c>
      <c r="H139" s="42" t="s">
        <v>21</v>
      </c>
      <c r="I139" s="42" t="s">
        <v>103</v>
      </c>
      <c r="J139" s="31">
        <v>5000000</v>
      </c>
      <c r="K139" s="31">
        <f>+(J139/F139)*(13-E139)</f>
        <v>25000000</v>
      </c>
      <c r="L139" s="42" t="s">
        <v>103</v>
      </c>
      <c r="M139" s="42" t="s">
        <v>103</v>
      </c>
      <c r="N139" s="42" t="s">
        <v>22</v>
      </c>
      <c r="O139" s="42" t="s">
        <v>23</v>
      </c>
      <c r="P139" s="42" t="s">
        <v>292</v>
      </c>
      <c r="Q139" s="42" t="s">
        <v>293</v>
      </c>
      <c r="R139" s="123" t="s">
        <v>294</v>
      </c>
    </row>
    <row r="140" spans="2:19" ht="63.75" x14ac:dyDescent="0.2">
      <c r="B140" s="62" t="s">
        <v>307</v>
      </c>
      <c r="C140" s="49" t="s">
        <v>309</v>
      </c>
      <c r="D140" s="42" t="s">
        <v>155</v>
      </c>
      <c r="E140" s="42" t="s">
        <v>122</v>
      </c>
      <c r="F140" s="42" t="s">
        <v>122</v>
      </c>
      <c r="G140" s="42" t="s">
        <v>102</v>
      </c>
      <c r="H140" s="42" t="s">
        <v>21</v>
      </c>
      <c r="I140" s="42" t="s">
        <v>103</v>
      </c>
      <c r="J140" s="31">
        <v>5000000</v>
      </c>
      <c r="K140" s="31">
        <f>+(J140/F140)*(13-E140)</f>
        <v>16666666.666666668</v>
      </c>
      <c r="L140" s="42" t="s">
        <v>103</v>
      </c>
      <c r="M140" s="42" t="s">
        <v>103</v>
      </c>
      <c r="N140" s="42" t="s">
        <v>22</v>
      </c>
      <c r="O140" s="42" t="s">
        <v>23</v>
      </c>
      <c r="P140" s="42" t="s">
        <v>292</v>
      </c>
      <c r="Q140" s="42" t="s">
        <v>293</v>
      </c>
      <c r="R140" s="123" t="s">
        <v>294</v>
      </c>
    </row>
    <row r="141" spans="2:19" ht="51" x14ac:dyDescent="0.2">
      <c r="B141" s="62" t="s">
        <v>51</v>
      </c>
      <c r="C141" s="49" t="s">
        <v>310</v>
      </c>
      <c r="D141" s="42" t="s">
        <v>102</v>
      </c>
      <c r="E141" s="42" t="s">
        <v>102</v>
      </c>
      <c r="F141" s="42" t="s">
        <v>147</v>
      </c>
      <c r="G141" s="42" t="s">
        <v>102</v>
      </c>
      <c r="H141" s="42" t="s">
        <v>21</v>
      </c>
      <c r="I141" s="42" t="s">
        <v>103</v>
      </c>
      <c r="J141" s="31">
        <v>306666667</v>
      </c>
      <c r="K141" s="31">
        <f>+(J141/F141)*(13-E141)</f>
        <v>920000001</v>
      </c>
      <c r="L141" s="42" t="s">
        <v>103</v>
      </c>
      <c r="M141" s="42" t="s">
        <v>103</v>
      </c>
      <c r="N141" s="42" t="s">
        <v>22</v>
      </c>
      <c r="O141" s="42" t="s">
        <v>23</v>
      </c>
      <c r="P141" s="42" t="s">
        <v>292</v>
      </c>
      <c r="Q141" s="42" t="s">
        <v>293</v>
      </c>
      <c r="R141" s="123" t="s">
        <v>294</v>
      </c>
    </row>
    <row r="142" spans="2:19" ht="25.5" x14ac:dyDescent="0.2">
      <c r="B142" s="64" t="s">
        <v>311</v>
      </c>
      <c r="C142" s="65" t="s">
        <v>312</v>
      </c>
      <c r="D142" s="42" t="s">
        <v>102</v>
      </c>
      <c r="E142" s="42" t="s">
        <v>102</v>
      </c>
      <c r="F142" s="42" t="s">
        <v>175</v>
      </c>
      <c r="G142" s="42" t="s">
        <v>102</v>
      </c>
      <c r="H142" s="42" t="s">
        <v>21</v>
      </c>
      <c r="I142" s="42" t="s">
        <v>103</v>
      </c>
      <c r="J142" s="32">
        <v>512500000</v>
      </c>
      <c r="K142" s="32">
        <v>512500000</v>
      </c>
      <c r="L142" s="42" t="s">
        <v>103</v>
      </c>
      <c r="M142" s="42" t="s">
        <v>103</v>
      </c>
      <c r="N142" s="42" t="s">
        <v>22</v>
      </c>
      <c r="O142" s="42" t="s">
        <v>23</v>
      </c>
      <c r="P142" s="42" t="s">
        <v>313</v>
      </c>
      <c r="Q142" s="41">
        <v>3012832313</v>
      </c>
      <c r="R142" s="126" t="s">
        <v>314</v>
      </c>
    </row>
    <row r="143" spans="2:19" ht="38.25" x14ac:dyDescent="0.2">
      <c r="B143" s="62" t="s">
        <v>315</v>
      </c>
      <c r="C143" s="49" t="s">
        <v>316</v>
      </c>
      <c r="D143" s="30" t="s">
        <v>102</v>
      </c>
      <c r="E143" s="30" t="s">
        <v>102</v>
      </c>
      <c r="F143" s="30" t="s">
        <v>175</v>
      </c>
      <c r="G143" s="30" t="s">
        <v>102</v>
      </c>
      <c r="H143" s="30" t="s">
        <v>21</v>
      </c>
      <c r="I143" s="30" t="s">
        <v>103</v>
      </c>
      <c r="J143" s="31">
        <v>67632780</v>
      </c>
      <c r="K143" s="31">
        <v>67632780</v>
      </c>
      <c r="L143" s="30" t="s">
        <v>103</v>
      </c>
      <c r="M143" s="30" t="s">
        <v>103</v>
      </c>
      <c r="N143" s="30" t="s">
        <v>22</v>
      </c>
      <c r="O143" s="30" t="s">
        <v>23</v>
      </c>
      <c r="P143" s="30" t="s">
        <v>313</v>
      </c>
      <c r="Q143" s="29">
        <v>3012832313</v>
      </c>
      <c r="R143" s="96" t="s">
        <v>314</v>
      </c>
    </row>
    <row r="144" spans="2:19" ht="26.25" customHeight="1" x14ac:dyDescent="0.2">
      <c r="B144" s="66" t="s">
        <v>317</v>
      </c>
      <c r="C144" s="65" t="s">
        <v>318</v>
      </c>
      <c r="D144" s="30">
        <v>1</v>
      </c>
      <c r="E144" s="30">
        <v>1</v>
      </c>
      <c r="F144" s="30" t="s">
        <v>162</v>
      </c>
      <c r="G144" s="30" t="s">
        <v>102</v>
      </c>
      <c r="H144" s="30" t="s">
        <v>21</v>
      </c>
      <c r="I144" s="30" t="s">
        <v>103</v>
      </c>
      <c r="J144" s="31">
        <f>858811465*5</f>
        <v>4294057325</v>
      </c>
      <c r="K144" s="31">
        <f>+(J144/F144)*(13-E144)</f>
        <v>10305737580</v>
      </c>
      <c r="L144" s="30" t="s">
        <v>103</v>
      </c>
      <c r="M144" s="30" t="s">
        <v>103</v>
      </c>
      <c r="N144" s="30" t="s">
        <v>22</v>
      </c>
      <c r="O144" s="30" t="s">
        <v>23</v>
      </c>
      <c r="P144" s="30" t="s">
        <v>319</v>
      </c>
      <c r="Q144" s="29">
        <v>3219006466</v>
      </c>
      <c r="R144" s="90" t="s">
        <v>320</v>
      </c>
    </row>
    <row r="145" spans="2:18" ht="26.25" customHeight="1" x14ac:dyDescent="0.2">
      <c r="B145" s="55" t="s">
        <v>317</v>
      </c>
      <c r="C145" s="49" t="s">
        <v>321</v>
      </c>
      <c r="D145" s="30" t="s">
        <v>102</v>
      </c>
      <c r="E145" s="30" t="s">
        <v>102</v>
      </c>
      <c r="F145" s="30" t="s">
        <v>162</v>
      </c>
      <c r="G145" s="30" t="s">
        <v>102</v>
      </c>
      <c r="H145" s="30" t="s">
        <v>21</v>
      </c>
      <c r="I145" s="30" t="s">
        <v>103</v>
      </c>
      <c r="J145" s="31">
        <f>1348677786*5</f>
        <v>6743388930</v>
      </c>
      <c r="K145" s="31">
        <f>+(J145/F145)*(13-E145)</f>
        <v>16184133432</v>
      </c>
      <c r="L145" s="30" t="s">
        <v>103</v>
      </c>
      <c r="M145" s="30" t="s">
        <v>103</v>
      </c>
      <c r="N145" s="30" t="s">
        <v>22</v>
      </c>
      <c r="O145" s="30" t="s">
        <v>23</v>
      </c>
      <c r="P145" s="30" t="s">
        <v>319</v>
      </c>
      <c r="Q145" s="29">
        <v>3219006466</v>
      </c>
      <c r="R145" s="90" t="s">
        <v>320</v>
      </c>
    </row>
    <row r="146" spans="2:18" ht="26.25" customHeight="1" x14ac:dyDescent="0.2">
      <c r="B146" s="55" t="s">
        <v>317</v>
      </c>
      <c r="C146" s="49" t="s">
        <v>322</v>
      </c>
      <c r="D146" s="30" t="s">
        <v>102</v>
      </c>
      <c r="E146" s="30" t="s">
        <v>102</v>
      </c>
      <c r="F146" s="30" t="s">
        <v>162</v>
      </c>
      <c r="G146" s="30" t="s">
        <v>102</v>
      </c>
      <c r="H146" s="30" t="s">
        <v>21</v>
      </c>
      <c r="I146" s="30" t="s">
        <v>103</v>
      </c>
      <c r="J146" s="31">
        <f>10003945937*5</f>
        <v>50019729685</v>
      </c>
      <c r="K146" s="31">
        <f>+(J146/F146)*(13-E146)</f>
        <v>120047351244</v>
      </c>
      <c r="L146" s="30" t="s">
        <v>103</v>
      </c>
      <c r="M146" s="30" t="s">
        <v>103</v>
      </c>
      <c r="N146" s="30" t="s">
        <v>22</v>
      </c>
      <c r="O146" s="30" t="s">
        <v>23</v>
      </c>
      <c r="P146" s="30" t="s">
        <v>323</v>
      </c>
      <c r="Q146" s="29">
        <v>3219006466</v>
      </c>
      <c r="R146" s="90" t="s">
        <v>320</v>
      </c>
    </row>
    <row r="147" spans="2:18" ht="38.25" x14ac:dyDescent="0.2">
      <c r="B147" s="55" t="s">
        <v>317</v>
      </c>
      <c r="C147" s="49" t="s">
        <v>324</v>
      </c>
      <c r="D147" s="30" t="s">
        <v>102</v>
      </c>
      <c r="E147" s="30" t="s">
        <v>102</v>
      </c>
      <c r="F147" s="30" t="s">
        <v>162</v>
      </c>
      <c r="G147" s="30" t="s">
        <v>102</v>
      </c>
      <c r="H147" s="30" t="s">
        <v>21</v>
      </c>
      <c r="I147" s="30" t="s">
        <v>103</v>
      </c>
      <c r="J147" s="31">
        <f>2381361183*5</f>
        <v>11906805915</v>
      </c>
      <c r="K147" s="31">
        <f>+(J147/F147)*(13-E147)</f>
        <v>28576334196</v>
      </c>
      <c r="L147" s="30" t="s">
        <v>103</v>
      </c>
      <c r="M147" s="30" t="s">
        <v>103</v>
      </c>
      <c r="N147" s="30" t="s">
        <v>22</v>
      </c>
      <c r="O147" s="30" t="s">
        <v>23</v>
      </c>
      <c r="P147" s="30" t="s">
        <v>210</v>
      </c>
      <c r="Q147" s="30" t="s">
        <v>211</v>
      </c>
      <c r="R147" s="127" t="s">
        <v>320</v>
      </c>
    </row>
    <row r="148" spans="2:18" ht="38.25" x14ac:dyDescent="0.2">
      <c r="B148" s="80" t="s">
        <v>317</v>
      </c>
      <c r="C148" s="86" t="s">
        <v>325</v>
      </c>
      <c r="D148" s="67" t="s">
        <v>155</v>
      </c>
      <c r="E148" s="67" t="s">
        <v>155</v>
      </c>
      <c r="F148" s="67" t="s">
        <v>102</v>
      </c>
      <c r="G148" s="67" t="s">
        <v>102</v>
      </c>
      <c r="H148" s="67" t="s">
        <v>21</v>
      </c>
      <c r="I148" s="67" t="s">
        <v>103</v>
      </c>
      <c r="J148" s="68">
        <v>6000000</v>
      </c>
      <c r="K148" s="68">
        <v>6000000</v>
      </c>
      <c r="L148" s="67" t="s">
        <v>103</v>
      </c>
      <c r="M148" s="67" t="s">
        <v>103</v>
      </c>
      <c r="N148" s="67" t="s">
        <v>22</v>
      </c>
      <c r="O148" s="67" t="s">
        <v>23</v>
      </c>
      <c r="P148" s="81" t="s">
        <v>193</v>
      </c>
      <c r="Q148" s="81" t="s">
        <v>334</v>
      </c>
      <c r="R148" s="90" t="s">
        <v>194</v>
      </c>
    </row>
    <row r="149" spans="2:18" ht="43.5" customHeight="1" x14ac:dyDescent="0.2">
      <c r="B149" s="79" t="s">
        <v>326</v>
      </c>
      <c r="C149" s="49" t="s">
        <v>333</v>
      </c>
      <c r="D149" s="30" t="s">
        <v>155</v>
      </c>
      <c r="E149" s="30" t="s">
        <v>122</v>
      </c>
      <c r="F149" s="89" t="s">
        <v>155</v>
      </c>
      <c r="G149" s="30" t="s">
        <v>102</v>
      </c>
      <c r="H149" s="30" t="s">
        <v>21</v>
      </c>
      <c r="I149" s="30" t="s">
        <v>103</v>
      </c>
      <c r="J149" s="31">
        <v>80000000</v>
      </c>
      <c r="K149" s="31">
        <f>+(J149/F149)*(13-E149)</f>
        <v>400000000</v>
      </c>
      <c r="L149" s="30" t="s">
        <v>103</v>
      </c>
      <c r="M149" s="30" t="s">
        <v>103</v>
      </c>
      <c r="N149" s="30" t="s">
        <v>22</v>
      </c>
      <c r="O149" s="30" t="s">
        <v>23</v>
      </c>
      <c r="P149" s="53" t="s">
        <v>250</v>
      </c>
      <c r="Q149" s="53">
        <v>3132428948</v>
      </c>
      <c r="R149" s="96" t="s">
        <v>251</v>
      </c>
    </row>
    <row r="150" spans="2:18" ht="43.5" customHeight="1" x14ac:dyDescent="0.2">
      <c r="B150" s="79" t="s">
        <v>326</v>
      </c>
      <c r="C150" s="49" t="s">
        <v>327</v>
      </c>
      <c r="D150" s="30" t="s">
        <v>147</v>
      </c>
      <c r="E150" s="30" t="s">
        <v>162</v>
      </c>
      <c r="F150" s="30" t="s">
        <v>147</v>
      </c>
      <c r="G150" s="30" t="s">
        <v>102</v>
      </c>
      <c r="H150" s="30" t="s">
        <v>21</v>
      </c>
      <c r="I150" s="30" t="s">
        <v>103</v>
      </c>
      <c r="J150" s="31">
        <v>240000000</v>
      </c>
      <c r="K150" s="31">
        <f>+(J150/F150)*(13-E150)</f>
        <v>480000000</v>
      </c>
      <c r="L150" s="30" t="s">
        <v>103</v>
      </c>
      <c r="M150" s="30" t="s">
        <v>103</v>
      </c>
      <c r="N150" s="30" t="s">
        <v>22</v>
      </c>
      <c r="O150" s="30" t="s">
        <v>23</v>
      </c>
      <c r="P150" s="53" t="s">
        <v>250</v>
      </c>
      <c r="Q150" s="53">
        <v>3132428948</v>
      </c>
      <c r="R150" s="90" t="s">
        <v>251</v>
      </c>
    </row>
    <row r="151" spans="2:18" ht="63.75" x14ac:dyDescent="0.2">
      <c r="B151" s="82" t="s">
        <v>272</v>
      </c>
      <c r="C151" s="87" t="s">
        <v>338</v>
      </c>
      <c r="D151" s="69" t="s">
        <v>155</v>
      </c>
      <c r="E151" s="69" t="s">
        <v>155</v>
      </c>
      <c r="F151" s="69" t="s">
        <v>122</v>
      </c>
      <c r="G151" s="30" t="s">
        <v>102</v>
      </c>
      <c r="H151" s="89" t="s">
        <v>21</v>
      </c>
      <c r="I151" s="30" t="s">
        <v>103</v>
      </c>
      <c r="J151" s="70">
        <v>180000000</v>
      </c>
      <c r="K151" s="70">
        <f>+(J151/F151)*(13-E151)</f>
        <v>660000000</v>
      </c>
      <c r="L151" s="30" t="s">
        <v>103</v>
      </c>
      <c r="M151" s="30" t="s">
        <v>103</v>
      </c>
      <c r="N151" s="89" t="s">
        <v>22</v>
      </c>
      <c r="O151" s="89" t="s">
        <v>23</v>
      </c>
      <c r="P151" s="83" t="s">
        <v>292</v>
      </c>
      <c r="Q151" s="83" t="s">
        <v>293</v>
      </c>
      <c r="R151" s="90" t="s">
        <v>294</v>
      </c>
    </row>
    <row r="152" spans="2:18" ht="51.75" customHeight="1" thickBot="1" x14ac:dyDescent="0.25">
      <c r="B152" s="84" t="s">
        <v>328</v>
      </c>
      <c r="C152" s="88" t="s">
        <v>329</v>
      </c>
      <c r="D152" s="71" t="s">
        <v>155</v>
      </c>
      <c r="E152" s="71" t="s">
        <v>122</v>
      </c>
      <c r="F152" s="71" t="s">
        <v>102</v>
      </c>
      <c r="G152" s="85" t="s">
        <v>102</v>
      </c>
      <c r="H152" s="85" t="s">
        <v>21</v>
      </c>
      <c r="I152" s="85" t="s">
        <v>103</v>
      </c>
      <c r="J152" s="72">
        <v>5881791</v>
      </c>
      <c r="K152" s="72">
        <v>5881791</v>
      </c>
      <c r="L152" s="85" t="s">
        <v>103</v>
      </c>
      <c r="M152" s="85" t="s">
        <v>103</v>
      </c>
      <c r="N152" s="85" t="s">
        <v>22</v>
      </c>
      <c r="O152" s="85" t="s">
        <v>23</v>
      </c>
      <c r="P152" s="85" t="s">
        <v>330</v>
      </c>
      <c r="Q152" s="85" t="s">
        <v>331</v>
      </c>
      <c r="R152" s="128" t="s">
        <v>332</v>
      </c>
    </row>
    <row r="153" spans="2:18" ht="17.25" customHeight="1" x14ac:dyDescent="0.2">
      <c r="B153" s="91"/>
      <c r="C153" s="92"/>
      <c r="D153" s="93"/>
      <c r="E153" s="93"/>
      <c r="F153" s="93"/>
      <c r="G153" s="91"/>
      <c r="H153" s="91"/>
      <c r="I153" s="91"/>
      <c r="J153" s="94"/>
      <c r="K153" s="94"/>
      <c r="L153" s="91"/>
      <c r="M153" s="91"/>
      <c r="N153" s="91"/>
      <c r="O153" s="91"/>
      <c r="P153" s="91"/>
      <c r="Q153" s="91"/>
      <c r="R153" s="95"/>
    </row>
    <row r="154" spans="2:18" x14ac:dyDescent="0.2">
      <c r="B154" s="73"/>
      <c r="D154" s="3"/>
      <c r="E154" s="3"/>
      <c r="F154" s="3"/>
      <c r="G154" s="3"/>
      <c r="H154" s="3"/>
      <c r="I154" s="3"/>
      <c r="J154" s="3"/>
      <c r="K154" s="3"/>
      <c r="L154" s="3"/>
      <c r="N154" s="3"/>
      <c r="P154" s="3"/>
      <c r="R154" s="3"/>
    </row>
    <row r="155" spans="2:18" x14ac:dyDescent="0.2">
      <c r="B155" s="73"/>
      <c r="D155" s="3"/>
      <c r="E155" s="3"/>
      <c r="F155" s="3"/>
      <c r="G155" s="3"/>
      <c r="H155" s="3"/>
      <c r="I155" s="3"/>
      <c r="J155" s="3"/>
      <c r="K155" s="3"/>
      <c r="L155" s="3"/>
      <c r="N155" s="3"/>
      <c r="P155" s="3"/>
      <c r="R155" s="3"/>
    </row>
    <row r="156" spans="2:18" x14ac:dyDescent="0.2">
      <c r="B156" s="73"/>
      <c r="D156" s="3"/>
      <c r="E156" s="3"/>
      <c r="F156" s="3"/>
      <c r="G156" s="3"/>
      <c r="H156" s="3"/>
      <c r="I156" s="3"/>
      <c r="J156" s="3"/>
      <c r="K156" s="3"/>
      <c r="L156" s="3"/>
      <c r="N156" s="3"/>
      <c r="P156" s="3"/>
      <c r="R156" s="3"/>
    </row>
    <row r="157" spans="2:18" x14ac:dyDescent="0.2">
      <c r="B157" s="73"/>
      <c r="D157" s="3"/>
      <c r="E157" s="3"/>
      <c r="F157" s="3"/>
      <c r="G157" s="3"/>
      <c r="H157" s="3"/>
      <c r="I157" s="3"/>
      <c r="J157" s="3"/>
      <c r="K157" s="3"/>
      <c r="L157" s="3"/>
      <c r="N157" s="3"/>
      <c r="P157" s="3"/>
      <c r="R157" s="3"/>
    </row>
    <row r="158" spans="2:18" x14ac:dyDescent="0.2">
      <c r="B158" s="73"/>
      <c r="D158" s="3"/>
      <c r="E158" s="3"/>
      <c r="F158" s="3"/>
      <c r="G158" s="3"/>
      <c r="H158" s="3"/>
      <c r="I158" s="3"/>
      <c r="J158" s="3"/>
      <c r="K158" s="3"/>
      <c r="L158" s="3"/>
      <c r="N158" s="3"/>
      <c r="P158" s="3"/>
      <c r="R158" s="3"/>
    </row>
    <row r="159" spans="2:18" x14ac:dyDescent="0.2">
      <c r="B159" s="73"/>
      <c r="D159" s="3"/>
      <c r="E159" s="3"/>
      <c r="F159" s="3"/>
      <c r="G159" s="3"/>
      <c r="H159" s="3"/>
      <c r="I159" s="3"/>
      <c r="J159" s="3"/>
      <c r="K159" s="3"/>
      <c r="L159" s="3"/>
      <c r="N159" s="3"/>
      <c r="P159" s="3"/>
      <c r="R159" s="3"/>
    </row>
    <row r="160" spans="2:18" x14ac:dyDescent="0.2">
      <c r="B160" s="73"/>
      <c r="D160" s="3"/>
      <c r="E160" s="3"/>
      <c r="F160" s="3"/>
      <c r="G160" s="3"/>
      <c r="H160" s="3"/>
      <c r="I160" s="3"/>
      <c r="J160" s="3"/>
      <c r="K160" s="3"/>
      <c r="L160" s="3"/>
      <c r="N160" s="3"/>
      <c r="P160" s="3"/>
      <c r="R160" s="3"/>
    </row>
    <row r="161" spans="2:18" x14ac:dyDescent="0.2">
      <c r="B161" s="73"/>
      <c r="D161" s="3"/>
      <c r="E161" s="3"/>
      <c r="F161" s="3"/>
      <c r="G161" s="3"/>
      <c r="H161" s="3"/>
      <c r="I161" s="3"/>
      <c r="J161" s="3"/>
      <c r="K161" s="3"/>
      <c r="L161" s="3"/>
      <c r="N161" s="3"/>
      <c r="P161" s="3"/>
      <c r="R161" s="3"/>
    </row>
    <row r="162" spans="2:18" x14ac:dyDescent="0.2">
      <c r="B162" s="73"/>
      <c r="D162" s="3"/>
      <c r="E162" s="3"/>
      <c r="F162" s="3"/>
      <c r="G162" s="3"/>
      <c r="H162" s="3"/>
      <c r="I162" s="3"/>
      <c r="J162" s="3"/>
      <c r="K162" s="3"/>
      <c r="L162" s="3"/>
      <c r="N162" s="3"/>
      <c r="P162" s="3"/>
      <c r="R162" s="3"/>
    </row>
    <row r="163" spans="2:18" x14ac:dyDescent="0.2">
      <c r="B163" s="73"/>
      <c r="D163" s="3"/>
      <c r="E163" s="3"/>
      <c r="F163" s="3"/>
      <c r="G163" s="3"/>
      <c r="H163" s="3"/>
      <c r="I163" s="3"/>
      <c r="J163" s="3"/>
      <c r="K163" s="3"/>
      <c r="L163" s="3"/>
      <c r="N163" s="3"/>
      <c r="P163" s="3"/>
      <c r="R163" s="3"/>
    </row>
    <row r="164" spans="2:18" x14ac:dyDescent="0.2">
      <c r="B164" s="73"/>
      <c r="D164" s="3"/>
      <c r="E164" s="3"/>
      <c r="F164" s="3"/>
      <c r="G164" s="3"/>
      <c r="H164" s="3"/>
      <c r="I164" s="3"/>
      <c r="J164" s="3"/>
      <c r="K164" s="3"/>
      <c r="L164" s="3"/>
      <c r="N164" s="3"/>
      <c r="P164" s="3"/>
      <c r="R164" s="3"/>
    </row>
    <row r="165" spans="2:18" x14ac:dyDescent="0.2">
      <c r="B165" s="73"/>
      <c r="D165" s="3"/>
      <c r="E165" s="3"/>
      <c r="F165" s="3"/>
      <c r="G165" s="3"/>
      <c r="H165" s="3"/>
      <c r="I165" s="3"/>
      <c r="J165" s="3"/>
      <c r="K165" s="3"/>
      <c r="L165" s="3"/>
      <c r="N165" s="3"/>
      <c r="P165" s="3"/>
      <c r="R165" s="3"/>
    </row>
    <row r="166" spans="2:18" x14ac:dyDescent="0.2">
      <c r="B166" s="73"/>
      <c r="D166" s="3"/>
      <c r="E166" s="3"/>
      <c r="F166" s="3"/>
      <c r="G166" s="3"/>
      <c r="H166" s="3"/>
      <c r="I166" s="3"/>
      <c r="J166" s="3"/>
      <c r="K166" s="3"/>
      <c r="L166" s="3"/>
      <c r="N166" s="3"/>
      <c r="P166" s="3"/>
      <c r="R166" s="3"/>
    </row>
    <row r="167" spans="2:18" x14ac:dyDescent="0.2">
      <c r="B167" s="73"/>
      <c r="D167" s="3"/>
      <c r="E167" s="3"/>
      <c r="F167" s="3"/>
      <c r="G167" s="3"/>
      <c r="H167" s="3"/>
      <c r="I167" s="3"/>
      <c r="J167" s="3"/>
      <c r="K167" s="3"/>
      <c r="L167" s="3"/>
      <c r="N167" s="3"/>
      <c r="P167" s="3"/>
      <c r="R167" s="3"/>
    </row>
    <row r="168" spans="2:18" x14ac:dyDescent="0.2">
      <c r="B168" s="73"/>
      <c r="D168" s="3"/>
      <c r="E168" s="3"/>
      <c r="F168" s="3"/>
      <c r="G168" s="3"/>
      <c r="H168" s="3"/>
      <c r="I168" s="3"/>
      <c r="J168" s="3"/>
      <c r="K168" s="3"/>
      <c r="L168" s="3"/>
      <c r="N168" s="3"/>
      <c r="P168" s="3"/>
      <c r="R168" s="3"/>
    </row>
    <row r="169" spans="2:18" x14ac:dyDescent="0.2">
      <c r="B169" s="73"/>
      <c r="D169" s="3"/>
      <c r="E169" s="3"/>
      <c r="F169" s="3"/>
      <c r="G169" s="3"/>
      <c r="H169" s="3"/>
      <c r="I169" s="3"/>
      <c r="J169" s="3"/>
      <c r="K169" s="3"/>
      <c r="L169" s="3"/>
      <c r="N169" s="3"/>
      <c r="P169" s="3"/>
      <c r="R169" s="3"/>
    </row>
    <row r="170" spans="2:18" x14ac:dyDescent="0.2">
      <c r="B170" s="73"/>
      <c r="D170" s="3"/>
      <c r="E170" s="3"/>
      <c r="F170" s="3"/>
      <c r="G170" s="3"/>
      <c r="H170" s="3"/>
      <c r="I170" s="3"/>
      <c r="J170" s="3"/>
      <c r="K170" s="3"/>
      <c r="L170" s="3"/>
      <c r="N170" s="3"/>
      <c r="P170" s="3"/>
      <c r="R170" s="3"/>
    </row>
    <row r="171" spans="2:18" x14ac:dyDescent="0.2">
      <c r="B171" s="73"/>
      <c r="D171" s="3"/>
      <c r="E171" s="3"/>
      <c r="F171" s="3"/>
      <c r="G171" s="3"/>
      <c r="H171" s="3"/>
      <c r="I171" s="3"/>
      <c r="J171" s="3"/>
      <c r="K171" s="3"/>
      <c r="L171" s="3"/>
      <c r="N171" s="3"/>
      <c r="P171" s="3"/>
      <c r="R171" s="3"/>
    </row>
    <row r="172" spans="2:18" x14ac:dyDescent="0.2">
      <c r="B172" s="73"/>
      <c r="D172" s="3"/>
      <c r="E172" s="3"/>
      <c r="F172" s="3"/>
      <c r="G172" s="3"/>
      <c r="H172" s="3"/>
      <c r="I172" s="3"/>
      <c r="J172" s="3"/>
      <c r="K172" s="3"/>
      <c r="L172" s="3"/>
      <c r="N172" s="3"/>
      <c r="P172" s="3"/>
      <c r="R172" s="3"/>
    </row>
    <row r="173" spans="2:18" x14ac:dyDescent="0.2">
      <c r="B173" s="73"/>
      <c r="D173" s="3"/>
      <c r="E173" s="3"/>
      <c r="F173" s="3"/>
      <c r="G173" s="3"/>
      <c r="H173" s="3"/>
      <c r="I173" s="3"/>
      <c r="J173" s="3"/>
      <c r="K173" s="3"/>
      <c r="L173" s="3"/>
      <c r="N173" s="3"/>
      <c r="P173" s="3"/>
      <c r="R173" s="3"/>
    </row>
    <row r="174" spans="2:18" x14ac:dyDescent="0.2">
      <c r="B174" s="73"/>
      <c r="D174" s="3"/>
      <c r="E174" s="3"/>
      <c r="F174" s="3"/>
      <c r="G174" s="3"/>
      <c r="H174" s="3"/>
      <c r="I174" s="3"/>
      <c r="J174" s="3"/>
      <c r="K174" s="3"/>
      <c r="L174" s="3"/>
      <c r="N174" s="3"/>
      <c r="P174" s="3"/>
      <c r="R174" s="3"/>
    </row>
    <row r="175" spans="2:18" x14ac:dyDescent="0.2">
      <c r="B175" s="73"/>
      <c r="D175" s="3"/>
      <c r="E175" s="3"/>
      <c r="F175" s="3"/>
      <c r="G175" s="3"/>
      <c r="H175" s="3"/>
      <c r="I175" s="3"/>
      <c r="J175" s="3"/>
      <c r="K175" s="3"/>
      <c r="L175" s="3"/>
      <c r="N175" s="3"/>
      <c r="P175" s="3"/>
      <c r="R175" s="3"/>
    </row>
    <row r="176" spans="2:18" x14ac:dyDescent="0.2">
      <c r="B176" s="73"/>
      <c r="D176" s="3"/>
      <c r="E176" s="3"/>
      <c r="F176" s="3"/>
      <c r="G176" s="3"/>
      <c r="H176" s="3"/>
      <c r="I176" s="3"/>
      <c r="J176" s="3"/>
      <c r="K176" s="3"/>
      <c r="L176" s="3"/>
      <c r="N176" s="3"/>
      <c r="P176" s="3"/>
      <c r="R176" s="3"/>
    </row>
    <row r="177" spans="2:18" x14ac:dyDescent="0.2">
      <c r="B177" s="73"/>
      <c r="D177" s="3"/>
      <c r="E177" s="3"/>
      <c r="F177" s="3"/>
      <c r="G177" s="3"/>
      <c r="H177" s="3"/>
      <c r="I177" s="3"/>
      <c r="J177" s="3"/>
      <c r="K177" s="3"/>
      <c r="L177" s="3"/>
      <c r="N177" s="3"/>
      <c r="P177" s="3"/>
      <c r="R177" s="3"/>
    </row>
    <row r="178" spans="2:18" x14ac:dyDescent="0.2">
      <c r="B178" s="73"/>
      <c r="D178" s="3"/>
      <c r="E178" s="3"/>
      <c r="F178" s="3"/>
      <c r="G178" s="3"/>
      <c r="H178" s="3"/>
      <c r="I178" s="3"/>
      <c r="J178" s="3"/>
      <c r="K178" s="3"/>
      <c r="L178" s="3"/>
      <c r="N178" s="3"/>
      <c r="P178" s="3"/>
      <c r="R178" s="3"/>
    </row>
    <row r="179" spans="2:18" x14ac:dyDescent="0.2">
      <c r="B179" s="73"/>
      <c r="D179" s="3"/>
      <c r="E179" s="3"/>
      <c r="F179" s="3"/>
      <c r="G179" s="3"/>
      <c r="H179" s="3"/>
      <c r="I179" s="3"/>
      <c r="J179" s="3"/>
      <c r="K179" s="3"/>
      <c r="L179" s="3"/>
      <c r="N179" s="3"/>
      <c r="P179" s="3"/>
      <c r="R179" s="3"/>
    </row>
    <row r="180" spans="2:18" x14ac:dyDescent="0.2">
      <c r="B180" s="73"/>
      <c r="D180" s="3"/>
      <c r="E180" s="3"/>
      <c r="F180" s="3"/>
      <c r="G180" s="3"/>
      <c r="H180" s="3"/>
      <c r="I180" s="3"/>
      <c r="J180" s="3"/>
      <c r="K180" s="3"/>
      <c r="L180" s="3"/>
      <c r="N180" s="3"/>
      <c r="P180" s="3"/>
      <c r="R180" s="3"/>
    </row>
    <row r="181" spans="2:18" x14ac:dyDescent="0.2">
      <c r="B181" s="73"/>
      <c r="D181" s="3"/>
      <c r="E181" s="3"/>
      <c r="F181" s="3"/>
      <c r="G181" s="3"/>
      <c r="H181" s="3"/>
      <c r="I181" s="3"/>
      <c r="J181" s="3"/>
      <c r="K181" s="3"/>
      <c r="L181" s="3"/>
      <c r="N181" s="3"/>
      <c r="P181" s="3"/>
      <c r="R181" s="3"/>
    </row>
    <row r="182" spans="2:18" x14ac:dyDescent="0.2">
      <c r="B182" s="73"/>
      <c r="D182" s="3"/>
      <c r="E182" s="3"/>
      <c r="F182" s="3"/>
      <c r="G182" s="3"/>
      <c r="H182" s="3"/>
      <c r="I182" s="3"/>
      <c r="J182" s="3"/>
      <c r="K182" s="3"/>
      <c r="L182" s="3"/>
      <c r="N182" s="3"/>
      <c r="P182" s="3"/>
      <c r="R182" s="3"/>
    </row>
    <row r="183" spans="2:18" x14ac:dyDescent="0.2">
      <c r="B183" s="73"/>
      <c r="D183" s="3"/>
      <c r="E183" s="3"/>
      <c r="F183" s="3"/>
      <c r="G183" s="3"/>
      <c r="H183" s="3"/>
      <c r="I183" s="3"/>
      <c r="J183" s="3"/>
      <c r="K183" s="3"/>
      <c r="L183" s="3"/>
      <c r="N183" s="3"/>
      <c r="P183" s="3"/>
      <c r="R183" s="3"/>
    </row>
    <row r="184" spans="2:18" x14ac:dyDescent="0.2">
      <c r="B184" s="73"/>
      <c r="D184" s="3"/>
      <c r="E184" s="3"/>
      <c r="F184" s="3"/>
      <c r="G184" s="3"/>
      <c r="H184" s="3"/>
      <c r="I184" s="3"/>
      <c r="J184" s="3"/>
      <c r="K184" s="3"/>
      <c r="L184" s="3"/>
      <c r="N184" s="3"/>
      <c r="P184" s="3"/>
      <c r="R184" s="3"/>
    </row>
    <row r="185" spans="2:18" x14ac:dyDescent="0.2">
      <c r="B185" s="73"/>
      <c r="D185" s="3"/>
      <c r="E185" s="3"/>
      <c r="F185" s="3"/>
      <c r="G185" s="3"/>
      <c r="H185" s="3"/>
      <c r="I185" s="3"/>
      <c r="J185" s="3"/>
      <c r="K185" s="3"/>
      <c r="L185" s="3"/>
      <c r="N185" s="3"/>
      <c r="P185" s="3"/>
      <c r="R185" s="3"/>
    </row>
    <row r="186" spans="2:18" x14ac:dyDescent="0.2">
      <c r="B186" s="73"/>
      <c r="D186" s="3"/>
      <c r="E186" s="3"/>
      <c r="F186" s="3"/>
      <c r="G186" s="3"/>
      <c r="H186" s="3"/>
      <c r="I186" s="3"/>
      <c r="J186" s="3"/>
      <c r="K186" s="3"/>
      <c r="L186" s="3"/>
      <c r="N186" s="3"/>
      <c r="P186" s="3"/>
      <c r="R186" s="3"/>
    </row>
    <row r="187" spans="2:18" x14ac:dyDescent="0.2">
      <c r="B187" s="73"/>
      <c r="D187" s="3"/>
      <c r="E187" s="3"/>
      <c r="F187" s="3"/>
      <c r="G187" s="3"/>
      <c r="H187" s="3"/>
      <c r="I187" s="3"/>
      <c r="J187" s="3"/>
      <c r="K187" s="3"/>
      <c r="L187" s="3"/>
      <c r="N187" s="3"/>
      <c r="P187" s="3"/>
      <c r="R187" s="3"/>
    </row>
    <row r="188" spans="2:18" x14ac:dyDescent="0.2">
      <c r="B188" s="73"/>
      <c r="D188" s="3"/>
      <c r="E188" s="3"/>
      <c r="F188" s="3"/>
      <c r="G188" s="3"/>
      <c r="H188" s="3"/>
      <c r="I188" s="3"/>
      <c r="J188" s="3"/>
      <c r="K188" s="3"/>
      <c r="L188" s="3"/>
      <c r="N188" s="3"/>
      <c r="P188" s="3"/>
      <c r="R188" s="3"/>
    </row>
    <row r="189" spans="2:18" x14ac:dyDescent="0.2">
      <c r="B189" s="73"/>
      <c r="D189" s="3"/>
      <c r="E189" s="3"/>
      <c r="F189" s="3"/>
      <c r="G189" s="3"/>
      <c r="H189" s="3"/>
      <c r="I189" s="3"/>
      <c r="J189" s="3"/>
      <c r="K189" s="3"/>
      <c r="L189" s="3"/>
      <c r="N189" s="3"/>
      <c r="P189" s="3"/>
      <c r="R189" s="3"/>
    </row>
    <row r="190" spans="2:18" x14ac:dyDescent="0.2">
      <c r="B190" s="73"/>
      <c r="D190" s="3"/>
      <c r="E190" s="3"/>
      <c r="F190" s="3"/>
      <c r="G190" s="3"/>
      <c r="H190" s="3"/>
      <c r="I190" s="3"/>
      <c r="J190" s="3"/>
      <c r="K190" s="3"/>
      <c r="L190" s="3"/>
      <c r="N190" s="3"/>
      <c r="P190" s="3"/>
      <c r="R190" s="3"/>
    </row>
    <row r="191" spans="2:18" x14ac:dyDescent="0.2">
      <c r="B191" s="73"/>
      <c r="D191" s="3"/>
      <c r="E191" s="3"/>
      <c r="F191" s="3"/>
      <c r="G191" s="3"/>
      <c r="H191" s="3"/>
      <c r="I191" s="3"/>
      <c r="J191" s="3"/>
      <c r="K191" s="3"/>
      <c r="L191" s="3"/>
      <c r="N191" s="3"/>
      <c r="P191" s="3"/>
      <c r="R191" s="3"/>
    </row>
    <row r="192" spans="2:18" x14ac:dyDescent="0.2">
      <c r="B192" s="73"/>
      <c r="D192" s="3"/>
      <c r="E192" s="3"/>
      <c r="F192" s="3"/>
      <c r="G192" s="3"/>
      <c r="H192" s="3"/>
      <c r="I192" s="3"/>
      <c r="J192" s="3"/>
      <c r="K192" s="3"/>
      <c r="L192" s="3"/>
      <c r="N192" s="3"/>
      <c r="P192" s="3"/>
      <c r="R192" s="3"/>
    </row>
    <row r="193" spans="2:18" x14ac:dyDescent="0.2">
      <c r="B193" s="73"/>
      <c r="D193" s="3"/>
      <c r="E193" s="3"/>
      <c r="F193" s="3"/>
      <c r="G193" s="3"/>
      <c r="H193" s="3"/>
      <c r="I193" s="3"/>
      <c r="J193" s="3"/>
      <c r="K193" s="3"/>
      <c r="L193" s="3"/>
      <c r="N193" s="3"/>
      <c r="P193" s="3"/>
      <c r="R193" s="3"/>
    </row>
    <row r="194" spans="2:18" x14ac:dyDescent="0.2">
      <c r="B194" s="73"/>
      <c r="D194" s="3"/>
      <c r="E194" s="3"/>
      <c r="F194" s="3"/>
      <c r="G194" s="3"/>
      <c r="H194" s="3"/>
      <c r="I194" s="3"/>
      <c r="J194" s="3"/>
      <c r="K194" s="3"/>
      <c r="L194" s="3"/>
      <c r="N194" s="3"/>
      <c r="P194" s="3"/>
      <c r="R194" s="3"/>
    </row>
    <row r="195" spans="2:18" x14ac:dyDescent="0.2">
      <c r="B195" s="73"/>
      <c r="D195" s="3"/>
      <c r="E195" s="3"/>
      <c r="F195" s="3"/>
      <c r="G195" s="3"/>
      <c r="H195" s="3"/>
      <c r="I195" s="3"/>
      <c r="J195" s="3"/>
      <c r="K195" s="3"/>
      <c r="L195" s="3"/>
      <c r="N195" s="3"/>
      <c r="P195" s="3"/>
      <c r="R195" s="3"/>
    </row>
    <row r="196" spans="2:18" x14ac:dyDescent="0.2">
      <c r="B196" s="73"/>
      <c r="D196" s="3"/>
      <c r="E196" s="3"/>
      <c r="F196" s="3"/>
      <c r="G196" s="3"/>
      <c r="H196" s="3"/>
      <c r="I196" s="3"/>
      <c r="J196" s="3"/>
      <c r="K196" s="3"/>
      <c r="L196" s="3"/>
      <c r="N196" s="3"/>
      <c r="P196" s="3"/>
      <c r="R196" s="3"/>
    </row>
    <row r="197" spans="2:18" x14ac:dyDescent="0.2">
      <c r="B197" s="73"/>
      <c r="D197" s="3"/>
      <c r="E197" s="3"/>
      <c r="F197" s="3"/>
      <c r="G197" s="3"/>
      <c r="H197" s="3"/>
      <c r="I197" s="3"/>
      <c r="J197" s="3"/>
      <c r="K197" s="3"/>
      <c r="L197" s="3"/>
      <c r="N197" s="3"/>
      <c r="P197" s="3"/>
      <c r="R197" s="3"/>
    </row>
    <row r="198" spans="2:18" x14ac:dyDescent="0.2">
      <c r="B198" s="73"/>
      <c r="D198" s="3"/>
      <c r="E198" s="3"/>
      <c r="F198" s="3"/>
      <c r="G198" s="3"/>
      <c r="H198" s="3"/>
      <c r="I198" s="3"/>
      <c r="J198" s="3"/>
      <c r="K198" s="3"/>
      <c r="L198" s="3"/>
      <c r="N198" s="3"/>
      <c r="P198" s="3"/>
      <c r="R198" s="3"/>
    </row>
    <row r="199" spans="2:18" x14ac:dyDescent="0.2">
      <c r="B199" s="73"/>
      <c r="D199" s="3"/>
      <c r="E199" s="3"/>
      <c r="F199" s="3"/>
      <c r="G199" s="3"/>
      <c r="H199" s="3"/>
      <c r="I199" s="3"/>
      <c r="J199" s="3"/>
      <c r="K199" s="3"/>
      <c r="L199" s="3"/>
      <c r="N199" s="3"/>
      <c r="P199" s="3"/>
      <c r="R199" s="3"/>
    </row>
    <row r="200" spans="2:18" x14ac:dyDescent="0.2">
      <c r="B200" s="73"/>
      <c r="D200" s="3"/>
      <c r="E200" s="3"/>
      <c r="F200" s="3"/>
      <c r="G200" s="3"/>
      <c r="H200" s="3"/>
      <c r="I200" s="3"/>
      <c r="J200" s="3"/>
      <c r="K200" s="3"/>
      <c r="L200" s="3"/>
      <c r="N200" s="3"/>
      <c r="P200" s="3"/>
      <c r="R200" s="3"/>
    </row>
    <row r="201" spans="2:18" x14ac:dyDescent="0.2">
      <c r="B201" s="73"/>
      <c r="D201" s="3"/>
      <c r="E201" s="3"/>
      <c r="F201" s="3"/>
      <c r="G201" s="3"/>
      <c r="H201" s="3"/>
      <c r="I201" s="3"/>
      <c r="J201" s="3"/>
      <c r="K201" s="3"/>
      <c r="L201" s="3"/>
      <c r="N201" s="3"/>
      <c r="P201" s="3"/>
      <c r="R201" s="3"/>
    </row>
    <row r="202" spans="2:18" x14ac:dyDescent="0.2">
      <c r="B202" s="73"/>
      <c r="D202" s="3"/>
      <c r="E202" s="3"/>
      <c r="F202" s="3"/>
      <c r="G202" s="3"/>
      <c r="H202" s="3"/>
      <c r="I202" s="3"/>
      <c r="J202" s="3"/>
      <c r="K202" s="3"/>
      <c r="L202" s="3"/>
      <c r="N202" s="3"/>
      <c r="P202" s="3"/>
      <c r="R202" s="3"/>
    </row>
    <row r="203" spans="2:18" x14ac:dyDescent="0.2">
      <c r="B203" s="73"/>
      <c r="D203" s="3"/>
      <c r="E203" s="3"/>
      <c r="F203" s="3"/>
      <c r="G203" s="3"/>
      <c r="H203" s="3"/>
      <c r="I203" s="3"/>
      <c r="J203" s="3"/>
      <c r="K203" s="3"/>
      <c r="L203" s="3"/>
      <c r="N203" s="3"/>
      <c r="P203" s="3"/>
      <c r="R203" s="3"/>
    </row>
    <row r="204" spans="2:18" x14ac:dyDescent="0.2">
      <c r="B204" s="73"/>
      <c r="D204" s="3"/>
      <c r="E204" s="3"/>
      <c r="F204" s="3"/>
      <c r="G204" s="3"/>
      <c r="H204" s="3"/>
      <c r="I204" s="3"/>
      <c r="J204" s="3"/>
      <c r="K204" s="3"/>
      <c r="L204" s="3"/>
      <c r="N204" s="3"/>
      <c r="P204" s="3"/>
      <c r="R204" s="3"/>
    </row>
    <row r="205" spans="2:18" x14ac:dyDescent="0.2">
      <c r="B205" s="73"/>
      <c r="D205" s="3"/>
      <c r="E205" s="3"/>
      <c r="F205" s="3"/>
      <c r="G205" s="3"/>
      <c r="H205" s="3"/>
      <c r="I205" s="3"/>
      <c r="J205" s="3"/>
      <c r="K205" s="3"/>
      <c r="L205" s="3"/>
      <c r="N205" s="3"/>
      <c r="P205" s="3"/>
      <c r="R205" s="3"/>
    </row>
    <row r="206" spans="2:18" x14ac:dyDescent="0.2">
      <c r="B206" s="73"/>
      <c r="D206" s="3"/>
      <c r="E206" s="3"/>
      <c r="F206" s="3"/>
      <c r="G206" s="3"/>
      <c r="H206" s="3"/>
      <c r="I206" s="3"/>
      <c r="J206" s="3"/>
      <c r="K206" s="3"/>
      <c r="L206" s="3"/>
      <c r="N206" s="3"/>
      <c r="P206" s="3"/>
      <c r="R206" s="3"/>
    </row>
    <row r="207" spans="2:18" x14ac:dyDescent="0.2">
      <c r="B207" s="73"/>
      <c r="D207" s="3"/>
      <c r="E207" s="3"/>
      <c r="F207" s="3"/>
      <c r="G207" s="3"/>
      <c r="H207" s="3"/>
      <c r="I207" s="3"/>
      <c r="J207" s="3"/>
      <c r="K207" s="3"/>
      <c r="L207" s="3"/>
      <c r="N207" s="3"/>
      <c r="P207" s="3"/>
      <c r="R207" s="3"/>
    </row>
    <row r="208" spans="2:18" x14ac:dyDescent="0.2">
      <c r="B208" s="73"/>
      <c r="D208" s="3"/>
      <c r="E208" s="3"/>
      <c r="F208" s="3"/>
      <c r="G208" s="3"/>
      <c r="H208" s="3"/>
      <c r="I208" s="3"/>
      <c r="J208" s="3"/>
      <c r="K208" s="3"/>
      <c r="L208" s="3"/>
      <c r="N208" s="3"/>
      <c r="P208" s="3"/>
      <c r="R208" s="3"/>
    </row>
    <row r="209" spans="2:18" x14ac:dyDescent="0.2">
      <c r="B209" s="73"/>
      <c r="D209" s="3"/>
      <c r="E209" s="3"/>
      <c r="F209" s="3"/>
      <c r="G209" s="3"/>
      <c r="H209" s="3"/>
      <c r="I209" s="3"/>
      <c r="J209" s="3"/>
      <c r="K209" s="3"/>
      <c r="L209" s="3"/>
      <c r="N209" s="3"/>
      <c r="P209" s="3"/>
      <c r="R209" s="3"/>
    </row>
    <row r="210" spans="2:18" x14ac:dyDescent="0.2">
      <c r="B210" s="73"/>
      <c r="D210" s="3"/>
      <c r="E210" s="3"/>
      <c r="F210" s="3"/>
      <c r="G210" s="3"/>
      <c r="H210" s="3"/>
      <c r="I210" s="3"/>
      <c r="J210" s="3"/>
      <c r="K210" s="3"/>
      <c r="L210" s="3"/>
      <c r="N210" s="3"/>
      <c r="P210" s="3"/>
      <c r="R210" s="3"/>
    </row>
    <row r="211" spans="2:18" x14ac:dyDescent="0.2">
      <c r="B211" s="73"/>
      <c r="D211" s="3"/>
      <c r="E211" s="3"/>
      <c r="F211" s="3"/>
      <c r="G211" s="3"/>
      <c r="H211" s="3"/>
      <c r="I211" s="3"/>
      <c r="J211" s="3"/>
      <c r="K211" s="3"/>
      <c r="L211" s="3"/>
      <c r="N211" s="3"/>
      <c r="P211" s="3"/>
      <c r="R211" s="3"/>
    </row>
    <row r="212" spans="2:18" x14ac:dyDescent="0.2">
      <c r="B212" s="73"/>
      <c r="D212" s="3"/>
      <c r="E212" s="3"/>
      <c r="F212" s="3"/>
      <c r="G212" s="3"/>
      <c r="H212" s="3"/>
      <c r="I212" s="3"/>
      <c r="J212" s="3"/>
      <c r="K212" s="3"/>
      <c r="L212" s="3"/>
      <c r="N212" s="3"/>
      <c r="P212" s="3"/>
      <c r="R212" s="3"/>
    </row>
    <row r="213" spans="2:18" x14ac:dyDescent="0.2">
      <c r="B213" s="73"/>
      <c r="D213" s="3"/>
      <c r="E213" s="3"/>
      <c r="F213" s="3"/>
      <c r="G213" s="3"/>
      <c r="H213" s="3"/>
      <c r="I213" s="3"/>
      <c r="J213" s="3"/>
      <c r="K213" s="3"/>
      <c r="L213" s="3"/>
      <c r="N213" s="3"/>
      <c r="P213" s="3"/>
      <c r="R213" s="3"/>
    </row>
    <row r="214" spans="2:18" x14ac:dyDescent="0.2">
      <c r="B214" s="73"/>
      <c r="D214" s="3"/>
      <c r="E214" s="3"/>
      <c r="F214" s="3"/>
      <c r="G214" s="3"/>
      <c r="H214" s="3"/>
      <c r="I214" s="3"/>
      <c r="J214" s="3"/>
      <c r="K214" s="3"/>
      <c r="L214" s="3"/>
      <c r="N214" s="3"/>
      <c r="P214" s="3"/>
      <c r="R214" s="3"/>
    </row>
    <row r="215" spans="2:18" x14ac:dyDescent="0.2">
      <c r="B215" s="73"/>
      <c r="D215" s="3"/>
      <c r="E215" s="3"/>
      <c r="F215" s="3"/>
      <c r="G215" s="3"/>
      <c r="H215" s="3"/>
      <c r="I215" s="3"/>
      <c r="J215" s="3"/>
      <c r="K215" s="3"/>
      <c r="L215" s="3"/>
      <c r="N215" s="3"/>
      <c r="P215" s="3"/>
      <c r="R215" s="3"/>
    </row>
    <row r="216" spans="2:18" x14ac:dyDescent="0.2">
      <c r="B216" s="73"/>
      <c r="D216" s="3"/>
      <c r="E216" s="3"/>
      <c r="F216" s="3"/>
      <c r="G216" s="3"/>
      <c r="H216" s="3"/>
      <c r="I216" s="3"/>
      <c r="J216" s="3"/>
      <c r="K216" s="3"/>
      <c r="L216" s="3"/>
      <c r="N216" s="3"/>
      <c r="P216" s="3"/>
      <c r="R216" s="3"/>
    </row>
    <row r="217" spans="2:18" x14ac:dyDescent="0.2">
      <c r="B217" s="73"/>
      <c r="D217" s="3"/>
      <c r="E217" s="3"/>
      <c r="F217" s="3"/>
      <c r="G217" s="3"/>
      <c r="H217" s="3"/>
      <c r="I217" s="3"/>
      <c r="J217" s="3"/>
      <c r="K217" s="3"/>
      <c r="L217" s="3"/>
      <c r="N217" s="3"/>
      <c r="P217" s="3"/>
      <c r="R217" s="3"/>
    </row>
    <row r="218" spans="2:18" x14ac:dyDescent="0.2">
      <c r="B218" s="73"/>
      <c r="D218" s="3"/>
      <c r="E218" s="3"/>
      <c r="F218" s="3"/>
      <c r="G218" s="3"/>
      <c r="H218" s="3"/>
      <c r="I218" s="3"/>
      <c r="J218" s="3"/>
      <c r="K218" s="3"/>
      <c r="L218" s="3"/>
      <c r="N218" s="3"/>
      <c r="P218" s="3"/>
      <c r="R218" s="3"/>
    </row>
    <row r="219" spans="2:18" x14ac:dyDescent="0.2">
      <c r="B219" s="73"/>
      <c r="D219" s="3"/>
      <c r="E219" s="3"/>
      <c r="F219" s="3"/>
      <c r="G219" s="3"/>
      <c r="H219" s="3"/>
      <c r="I219" s="3"/>
      <c r="J219" s="3"/>
      <c r="K219" s="3"/>
      <c r="L219" s="3"/>
      <c r="N219" s="3"/>
      <c r="P219" s="3"/>
      <c r="R219" s="3"/>
    </row>
    <row r="220" spans="2:18" x14ac:dyDescent="0.2">
      <c r="B220" s="73"/>
      <c r="D220" s="3"/>
      <c r="E220" s="3"/>
      <c r="F220" s="3"/>
      <c r="G220" s="3"/>
      <c r="H220" s="3"/>
      <c r="I220" s="3"/>
      <c r="J220" s="3"/>
      <c r="K220" s="3"/>
      <c r="L220" s="3"/>
      <c r="N220" s="3"/>
      <c r="P220" s="3"/>
      <c r="R220" s="3"/>
    </row>
    <row r="221" spans="2:18" x14ac:dyDescent="0.2">
      <c r="B221" s="73"/>
      <c r="D221" s="3"/>
      <c r="E221" s="3"/>
      <c r="F221" s="3"/>
      <c r="G221" s="3"/>
      <c r="H221" s="3"/>
      <c r="I221" s="3"/>
      <c r="J221" s="3"/>
      <c r="K221" s="3"/>
      <c r="L221" s="3"/>
      <c r="N221" s="3"/>
      <c r="P221" s="3"/>
      <c r="R221" s="3"/>
    </row>
    <row r="222" spans="2:18" x14ac:dyDescent="0.2">
      <c r="B222" s="73"/>
      <c r="D222" s="3"/>
      <c r="E222" s="3"/>
      <c r="F222" s="3"/>
      <c r="G222" s="3"/>
      <c r="H222" s="3"/>
      <c r="I222" s="3"/>
      <c r="J222" s="3"/>
      <c r="K222" s="3"/>
      <c r="L222" s="3"/>
      <c r="N222" s="3"/>
      <c r="P222" s="3"/>
      <c r="R222" s="3"/>
    </row>
    <row r="223" spans="2:18" x14ac:dyDescent="0.2">
      <c r="B223" s="73"/>
      <c r="D223" s="3"/>
      <c r="E223" s="3"/>
      <c r="F223" s="3"/>
      <c r="G223" s="3"/>
      <c r="H223" s="3"/>
      <c r="I223" s="3"/>
      <c r="J223" s="3"/>
      <c r="K223" s="3"/>
      <c r="L223" s="3"/>
      <c r="N223" s="3"/>
      <c r="P223" s="3"/>
      <c r="R223" s="3"/>
    </row>
    <row r="224" spans="2:18" x14ac:dyDescent="0.2">
      <c r="B224" s="73"/>
      <c r="D224" s="3"/>
      <c r="E224" s="3"/>
      <c r="F224" s="3"/>
      <c r="G224" s="3"/>
      <c r="H224" s="3"/>
      <c r="I224" s="3"/>
      <c r="J224" s="3"/>
      <c r="K224" s="3"/>
      <c r="L224" s="3"/>
      <c r="N224" s="3"/>
      <c r="P224" s="3"/>
      <c r="R224" s="3"/>
    </row>
    <row r="225" spans="2:18" x14ac:dyDescent="0.2">
      <c r="B225" s="73"/>
      <c r="D225" s="3"/>
      <c r="E225" s="3"/>
      <c r="F225" s="3"/>
      <c r="G225" s="3"/>
      <c r="H225" s="3"/>
      <c r="I225" s="3"/>
      <c r="J225" s="3"/>
      <c r="K225" s="3"/>
      <c r="L225" s="3"/>
      <c r="N225" s="3"/>
      <c r="P225" s="3"/>
      <c r="R225" s="3"/>
    </row>
    <row r="226" spans="2:18" x14ac:dyDescent="0.2">
      <c r="B226" s="73"/>
      <c r="D226" s="3"/>
      <c r="E226" s="3"/>
      <c r="F226" s="3"/>
      <c r="G226" s="3"/>
      <c r="H226" s="3"/>
      <c r="I226" s="3"/>
      <c r="J226" s="3"/>
      <c r="K226" s="3"/>
      <c r="L226" s="3"/>
      <c r="N226" s="3"/>
      <c r="P226" s="3"/>
      <c r="R226" s="3"/>
    </row>
    <row r="227" spans="2:18" x14ac:dyDescent="0.2">
      <c r="B227" s="73"/>
      <c r="D227" s="3"/>
      <c r="E227" s="3"/>
      <c r="F227" s="3"/>
      <c r="G227" s="3"/>
      <c r="H227" s="3"/>
      <c r="I227" s="3"/>
      <c r="J227" s="3"/>
      <c r="K227" s="3"/>
      <c r="L227" s="3"/>
      <c r="N227" s="3"/>
      <c r="P227" s="3"/>
      <c r="R227" s="3"/>
    </row>
    <row r="228" spans="2:18" x14ac:dyDescent="0.2">
      <c r="B228" s="73"/>
      <c r="D228" s="3"/>
      <c r="E228" s="3"/>
      <c r="F228" s="3"/>
      <c r="G228" s="3"/>
      <c r="H228" s="3"/>
      <c r="I228" s="3"/>
      <c r="J228" s="3"/>
      <c r="K228" s="3"/>
      <c r="L228" s="3"/>
      <c r="N228" s="3"/>
      <c r="P228" s="3"/>
      <c r="R228" s="3"/>
    </row>
    <row r="229" spans="2:18" x14ac:dyDescent="0.2">
      <c r="B229" s="73"/>
      <c r="D229" s="3"/>
      <c r="E229" s="3"/>
      <c r="F229" s="3"/>
      <c r="G229" s="3"/>
      <c r="H229" s="3"/>
      <c r="I229" s="3"/>
      <c r="J229" s="3"/>
      <c r="K229" s="3"/>
      <c r="L229" s="3"/>
      <c r="N229" s="3"/>
      <c r="P229" s="3"/>
      <c r="R229" s="3"/>
    </row>
    <row r="230" spans="2:18" x14ac:dyDescent="0.2">
      <c r="B230" s="73"/>
      <c r="D230" s="3"/>
      <c r="E230" s="3"/>
      <c r="F230" s="3"/>
      <c r="G230" s="3"/>
      <c r="H230" s="3"/>
      <c r="I230" s="3"/>
      <c r="J230" s="3"/>
      <c r="K230" s="3"/>
      <c r="L230" s="3"/>
      <c r="N230" s="3"/>
      <c r="P230" s="3"/>
      <c r="R230" s="3"/>
    </row>
    <row r="231" spans="2:18" x14ac:dyDescent="0.2">
      <c r="B231" s="73"/>
      <c r="D231" s="3"/>
      <c r="E231" s="3"/>
      <c r="F231" s="3"/>
      <c r="G231" s="3"/>
      <c r="H231" s="3"/>
      <c r="I231" s="3"/>
      <c r="J231" s="3"/>
      <c r="K231" s="3"/>
      <c r="L231" s="3"/>
      <c r="N231" s="3"/>
      <c r="P231" s="3"/>
      <c r="R231" s="3"/>
    </row>
    <row r="232" spans="2:18" x14ac:dyDescent="0.2">
      <c r="B232" s="73"/>
      <c r="D232" s="3"/>
      <c r="E232" s="3"/>
      <c r="F232" s="3"/>
      <c r="G232" s="3"/>
      <c r="H232" s="3"/>
      <c r="I232" s="3"/>
      <c r="J232" s="3"/>
      <c r="K232" s="3"/>
      <c r="L232" s="3"/>
      <c r="N232" s="3"/>
      <c r="P232" s="3"/>
      <c r="R232" s="3"/>
    </row>
    <row r="233" spans="2:18" x14ac:dyDescent="0.2">
      <c r="B233" s="73"/>
      <c r="D233" s="3"/>
      <c r="E233" s="3"/>
      <c r="F233" s="3"/>
      <c r="G233" s="3"/>
      <c r="H233" s="3"/>
      <c r="I233" s="3"/>
      <c r="J233" s="3"/>
      <c r="K233" s="3"/>
      <c r="L233" s="3"/>
      <c r="N233" s="3"/>
      <c r="P233" s="3"/>
      <c r="R233" s="3"/>
    </row>
    <row r="234" spans="2:18" x14ac:dyDescent="0.2">
      <c r="B234" s="73"/>
      <c r="D234" s="3"/>
      <c r="E234" s="3"/>
      <c r="F234" s="3"/>
      <c r="G234" s="3"/>
      <c r="H234" s="3"/>
      <c r="I234" s="3"/>
      <c r="J234" s="3"/>
      <c r="K234" s="3"/>
      <c r="L234" s="3"/>
      <c r="N234" s="3"/>
      <c r="P234" s="3"/>
      <c r="R234" s="3"/>
    </row>
    <row r="235" spans="2:18" x14ac:dyDescent="0.2">
      <c r="B235" s="73"/>
      <c r="D235" s="3"/>
      <c r="E235" s="3"/>
      <c r="F235" s="3"/>
      <c r="G235" s="3"/>
      <c r="H235" s="3"/>
      <c r="I235" s="3"/>
      <c r="J235" s="3"/>
      <c r="K235" s="3"/>
      <c r="L235" s="3"/>
      <c r="N235" s="3"/>
      <c r="P235" s="3"/>
      <c r="R235" s="3"/>
    </row>
    <row r="236" spans="2:18" x14ac:dyDescent="0.2">
      <c r="B236" s="73"/>
      <c r="D236" s="3"/>
      <c r="E236" s="3"/>
      <c r="F236" s="3"/>
      <c r="G236" s="3"/>
      <c r="H236" s="3"/>
      <c r="I236" s="3"/>
      <c r="J236" s="3"/>
      <c r="K236" s="3"/>
      <c r="L236" s="3"/>
      <c r="N236" s="3"/>
      <c r="P236" s="3"/>
      <c r="R236" s="3"/>
    </row>
    <row r="237" spans="2:18" x14ac:dyDescent="0.2">
      <c r="B237" s="73"/>
      <c r="D237" s="3"/>
      <c r="E237" s="3"/>
      <c r="F237" s="3"/>
      <c r="G237" s="3"/>
      <c r="H237" s="3"/>
      <c r="I237" s="3"/>
      <c r="J237" s="3"/>
      <c r="K237" s="3"/>
      <c r="L237" s="3"/>
      <c r="N237" s="3"/>
      <c r="P237" s="3"/>
      <c r="R237" s="3"/>
    </row>
    <row r="238" spans="2:18" x14ac:dyDescent="0.2">
      <c r="B238" s="73"/>
      <c r="D238" s="3"/>
      <c r="E238" s="3"/>
      <c r="F238" s="3"/>
      <c r="G238" s="3"/>
      <c r="H238" s="3"/>
      <c r="I238" s="3"/>
      <c r="J238" s="3"/>
      <c r="K238" s="3"/>
      <c r="L238" s="3"/>
      <c r="N238" s="3"/>
      <c r="P238" s="3"/>
      <c r="R238" s="3"/>
    </row>
    <row r="239" spans="2:18" x14ac:dyDescent="0.2">
      <c r="B239" s="73"/>
      <c r="D239" s="3"/>
      <c r="E239" s="3"/>
      <c r="F239" s="3"/>
      <c r="G239" s="3"/>
      <c r="H239" s="3"/>
      <c r="I239" s="3"/>
      <c r="J239" s="3"/>
      <c r="K239" s="3"/>
      <c r="L239" s="3"/>
      <c r="N239" s="3"/>
      <c r="P239" s="3"/>
      <c r="R239" s="3"/>
    </row>
    <row r="240" spans="2:18" x14ac:dyDescent="0.2">
      <c r="B240" s="73"/>
      <c r="D240" s="3"/>
      <c r="E240" s="3"/>
      <c r="F240" s="3"/>
      <c r="G240" s="3"/>
      <c r="H240" s="3"/>
      <c r="I240" s="3"/>
      <c r="J240" s="3"/>
      <c r="K240" s="3"/>
      <c r="L240" s="3"/>
      <c r="N240" s="3"/>
      <c r="P240" s="3"/>
      <c r="R240" s="3"/>
    </row>
    <row r="241" spans="2:18" x14ac:dyDescent="0.2">
      <c r="B241" s="73"/>
      <c r="D241" s="3"/>
      <c r="E241" s="3"/>
      <c r="F241" s="3"/>
      <c r="G241" s="3"/>
      <c r="H241" s="3"/>
      <c r="I241" s="3"/>
      <c r="J241" s="3"/>
      <c r="K241" s="3"/>
      <c r="L241" s="3"/>
      <c r="N241" s="3"/>
      <c r="P241" s="3"/>
      <c r="R241" s="3"/>
    </row>
    <row r="242" spans="2:18" x14ac:dyDescent="0.2">
      <c r="B242" s="73"/>
      <c r="D242" s="3"/>
      <c r="E242" s="3"/>
      <c r="F242" s="3"/>
      <c r="G242" s="3"/>
      <c r="H242" s="3"/>
      <c r="I242" s="3"/>
      <c r="J242" s="3"/>
      <c r="K242" s="3"/>
      <c r="L242" s="3"/>
      <c r="N242" s="3"/>
      <c r="P242" s="3"/>
      <c r="R242" s="3"/>
    </row>
    <row r="243" spans="2:18" x14ac:dyDescent="0.2">
      <c r="B243" s="73"/>
      <c r="D243" s="3"/>
      <c r="E243" s="3"/>
      <c r="F243" s="3"/>
      <c r="G243" s="3"/>
      <c r="H243" s="3"/>
      <c r="I243" s="3"/>
      <c r="J243" s="3"/>
      <c r="K243" s="3"/>
      <c r="L243" s="3"/>
      <c r="N243" s="3"/>
      <c r="P243" s="3"/>
      <c r="R243" s="3"/>
    </row>
    <row r="244" spans="2:18" x14ac:dyDescent="0.2">
      <c r="B244" s="73"/>
      <c r="D244" s="3"/>
      <c r="E244" s="3"/>
      <c r="F244" s="3"/>
      <c r="G244" s="3"/>
      <c r="H244" s="3"/>
      <c r="I244" s="3"/>
      <c r="J244" s="3"/>
      <c r="K244" s="3"/>
      <c r="L244" s="3"/>
      <c r="N244" s="3"/>
      <c r="P244" s="3"/>
      <c r="R244" s="3"/>
    </row>
    <row r="245" spans="2:18" x14ac:dyDescent="0.2">
      <c r="B245" s="73"/>
      <c r="D245" s="3"/>
      <c r="E245" s="3"/>
      <c r="F245" s="3"/>
      <c r="G245" s="3"/>
      <c r="H245" s="3"/>
      <c r="I245" s="3"/>
      <c r="J245" s="3"/>
      <c r="K245" s="3"/>
      <c r="L245" s="3"/>
      <c r="N245" s="3"/>
      <c r="P245" s="3"/>
      <c r="R245" s="3"/>
    </row>
    <row r="246" spans="2:18" x14ac:dyDescent="0.2">
      <c r="B246" s="73"/>
      <c r="D246" s="3"/>
      <c r="E246" s="3"/>
      <c r="F246" s="3"/>
      <c r="G246" s="3"/>
      <c r="H246" s="3"/>
      <c r="I246" s="3"/>
      <c r="J246" s="3"/>
      <c r="K246" s="3"/>
      <c r="L246" s="3"/>
      <c r="N246" s="3"/>
      <c r="P246" s="3"/>
      <c r="R246" s="3"/>
    </row>
    <row r="247" spans="2:18" x14ac:dyDescent="0.2">
      <c r="B247" s="73"/>
      <c r="D247" s="3"/>
      <c r="E247" s="3"/>
      <c r="F247" s="3"/>
      <c r="G247" s="3"/>
      <c r="H247" s="3"/>
      <c r="I247" s="3"/>
      <c r="J247" s="3"/>
      <c r="K247" s="3"/>
      <c r="L247" s="3"/>
      <c r="N247" s="3"/>
      <c r="P247" s="3"/>
      <c r="R247" s="3"/>
    </row>
    <row r="248" spans="2:18" x14ac:dyDescent="0.2">
      <c r="B248" s="73"/>
      <c r="D248" s="3"/>
      <c r="E248" s="3"/>
      <c r="F248" s="3"/>
      <c r="G248" s="3"/>
      <c r="H248" s="3"/>
      <c r="I248" s="3"/>
      <c r="J248" s="3"/>
      <c r="K248" s="3"/>
      <c r="L248" s="3"/>
      <c r="N248" s="3"/>
      <c r="P248" s="3"/>
      <c r="R248" s="3"/>
    </row>
    <row r="249" spans="2:18" x14ac:dyDescent="0.2">
      <c r="B249" s="73"/>
      <c r="D249" s="3"/>
      <c r="E249" s="3"/>
      <c r="F249" s="3"/>
      <c r="G249" s="3"/>
      <c r="H249" s="3"/>
      <c r="I249" s="3"/>
      <c r="J249" s="3"/>
      <c r="K249" s="3"/>
      <c r="L249" s="3"/>
      <c r="N249" s="3"/>
      <c r="P249" s="3"/>
      <c r="R249" s="3"/>
    </row>
    <row r="250" spans="2:18" x14ac:dyDescent="0.2">
      <c r="B250" s="73"/>
      <c r="D250" s="3"/>
      <c r="E250" s="3"/>
      <c r="F250" s="3"/>
      <c r="G250" s="3"/>
      <c r="H250" s="3"/>
      <c r="I250" s="3"/>
      <c r="J250" s="3"/>
      <c r="K250" s="3"/>
      <c r="L250" s="3"/>
      <c r="N250" s="3"/>
      <c r="P250" s="3"/>
      <c r="R250" s="3"/>
    </row>
    <row r="251" spans="2:18" x14ac:dyDescent="0.2">
      <c r="B251" s="73"/>
      <c r="D251" s="3"/>
      <c r="E251" s="3"/>
      <c r="F251" s="3"/>
      <c r="G251" s="3"/>
      <c r="H251" s="3"/>
      <c r="I251" s="3"/>
      <c r="J251" s="3"/>
      <c r="K251" s="3"/>
      <c r="L251" s="3"/>
      <c r="N251" s="3"/>
      <c r="P251" s="3"/>
      <c r="R251" s="3"/>
    </row>
    <row r="252" spans="2:18" x14ac:dyDescent="0.2">
      <c r="B252" s="73"/>
      <c r="D252" s="3"/>
      <c r="E252" s="3"/>
      <c r="F252" s="3"/>
      <c r="G252" s="3"/>
      <c r="H252" s="3"/>
      <c r="I252" s="3"/>
      <c r="J252" s="3"/>
      <c r="K252" s="3"/>
      <c r="L252" s="3"/>
      <c r="N252" s="3"/>
      <c r="P252" s="3"/>
      <c r="R252" s="3"/>
    </row>
    <row r="253" spans="2:18" x14ac:dyDescent="0.2">
      <c r="B253" s="73"/>
      <c r="D253" s="3"/>
      <c r="E253" s="3"/>
      <c r="F253" s="3"/>
      <c r="G253" s="3"/>
      <c r="H253" s="3"/>
      <c r="I253" s="3"/>
      <c r="J253" s="3"/>
      <c r="K253" s="3"/>
      <c r="L253" s="3"/>
      <c r="N253" s="3"/>
      <c r="P253" s="3"/>
      <c r="R253" s="3"/>
    </row>
    <row r="254" spans="2:18" x14ac:dyDescent="0.2">
      <c r="B254" s="73"/>
      <c r="D254" s="3"/>
      <c r="E254" s="3"/>
      <c r="F254" s="3"/>
      <c r="G254" s="3"/>
      <c r="H254" s="3"/>
      <c r="I254" s="3"/>
      <c r="J254" s="3"/>
      <c r="K254" s="3"/>
      <c r="L254" s="3"/>
      <c r="N254" s="3"/>
      <c r="P254" s="3"/>
      <c r="R254" s="3"/>
    </row>
    <row r="255" spans="2:18" x14ac:dyDescent="0.2">
      <c r="B255" s="73"/>
      <c r="D255" s="3"/>
      <c r="E255" s="3"/>
      <c r="F255" s="3"/>
      <c r="G255" s="3"/>
      <c r="H255" s="3"/>
      <c r="I255" s="3"/>
      <c r="J255" s="3"/>
      <c r="K255" s="3"/>
      <c r="L255" s="3"/>
      <c r="N255" s="3"/>
      <c r="P255" s="3"/>
      <c r="R255" s="3"/>
    </row>
    <row r="256" spans="2:18" x14ac:dyDescent="0.2">
      <c r="B256" s="73"/>
      <c r="D256" s="3"/>
      <c r="E256" s="3"/>
      <c r="F256" s="3"/>
      <c r="G256" s="3"/>
      <c r="H256" s="3"/>
      <c r="I256" s="3"/>
      <c r="J256" s="3"/>
      <c r="K256" s="3"/>
      <c r="L256" s="3"/>
      <c r="N256" s="3"/>
      <c r="P256" s="3"/>
      <c r="R256" s="3"/>
    </row>
    <row r="257" spans="2:18" x14ac:dyDescent="0.2">
      <c r="B257" s="73"/>
      <c r="D257" s="3"/>
      <c r="E257" s="3"/>
      <c r="F257" s="3"/>
      <c r="G257" s="3"/>
      <c r="H257" s="3"/>
      <c r="I257" s="3"/>
      <c r="J257" s="3"/>
      <c r="K257" s="3"/>
      <c r="L257" s="3"/>
      <c r="N257" s="3"/>
      <c r="P257" s="3"/>
      <c r="R257" s="3"/>
    </row>
    <row r="258" spans="2:18" x14ac:dyDescent="0.2">
      <c r="B258" s="73"/>
      <c r="D258" s="3"/>
      <c r="E258" s="3"/>
      <c r="F258" s="3"/>
      <c r="G258" s="3"/>
      <c r="H258" s="3"/>
      <c r="I258" s="3"/>
      <c r="J258" s="3"/>
      <c r="K258" s="3"/>
      <c r="L258" s="3"/>
      <c r="N258" s="3"/>
      <c r="P258" s="3"/>
      <c r="R258" s="3"/>
    </row>
    <row r="259" spans="2:18" x14ac:dyDescent="0.2">
      <c r="B259" s="73"/>
      <c r="D259" s="3"/>
      <c r="E259" s="3"/>
      <c r="F259" s="3"/>
      <c r="G259" s="3"/>
      <c r="H259" s="3"/>
      <c r="I259" s="3"/>
      <c r="J259" s="3"/>
      <c r="K259" s="3"/>
      <c r="L259" s="3"/>
      <c r="N259" s="3"/>
      <c r="P259" s="3"/>
      <c r="R259" s="3"/>
    </row>
    <row r="260" spans="2:18" x14ac:dyDescent="0.2">
      <c r="B260" s="73"/>
      <c r="D260" s="3"/>
      <c r="E260" s="3"/>
      <c r="F260" s="3"/>
      <c r="G260" s="3"/>
      <c r="H260" s="3"/>
      <c r="I260" s="3"/>
      <c r="J260" s="3"/>
      <c r="K260" s="3"/>
      <c r="L260" s="3"/>
      <c r="N260" s="3"/>
      <c r="P260" s="3"/>
      <c r="R260" s="3"/>
    </row>
    <row r="261" spans="2:18" x14ac:dyDescent="0.2">
      <c r="B261" s="73"/>
      <c r="D261" s="3"/>
      <c r="E261" s="3"/>
      <c r="F261" s="3"/>
      <c r="G261" s="3"/>
      <c r="H261" s="3"/>
      <c r="I261" s="3"/>
      <c r="J261" s="3"/>
      <c r="K261" s="3"/>
      <c r="L261" s="3"/>
      <c r="N261" s="3"/>
      <c r="P261" s="3"/>
      <c r="R261" s="3"/>
    </row>
    <row r="262" spans="2:18" x14ac:dyDescent="0.2">
      <c r="B262" s="73"/>
      <c r="D262" s="3"/>
      <c r="E262" s="3"/>
      <c r="F262" s="3"/>
      <c r="G262" s="3"/>
      <c r="H262" s="3"/>
      <c r="I262" s="3"/>
      <c r="J262" s="3"/>
      <c r="K262" s="3"/>
      <c r="L262" s="3"/>
      <c r="N262" s="3"/>
      <c r="P262" s="3"/>
      <c r="R262" s="3"/>
    </row>
    <row r="263" spans="2:18" x14ac:dyDescent="0.2">
      <c r="B263" s="73"/>
      <c r="D263" s="3"/>
      <c r="E263" s="3"/>
      <c r="F263" s="3"/>
      <c r="G263" s="3"/>
      <c r="H263" s="3"/>
      <c r="I263" s="3"/>
      <c r="J263" s="3"/>
      <c r="K263" s="3"/>
      <c r="L263" s="3"/>
      <c r="N263" s="3"/>
      <c r="P263" s="3"/>
      <c r="R263" s="3"/>
    </row>
    <row r="264" spans="2:18" x14ac:dyDescent="0.2">
      <c r="B264" s="73"/>
      <c r="D264" s="3"/>
      <c r="E264" s="3"/>
      <c r="F264" s="3"/>
      <c r="G264" s="3"/>
      <c r="H264" s="3"/>
      <c r="I264" s="3"/>
      <c r="J264" s="3"/>
      <c r="K264" s="3"/>
      <c r="L264" s="3"/>
      <c r="N264" s="3"/>
      <c r="P264" s="3"/>
      <c r="R264" s="3"/>
    </row>
    <row r="265" spans="2:18" x14ac:dyDescent="0.2">
      <c r="B265" s="73"/>
      <c r="D265" s="3"/>
      <c r="E265" s="3"/>
      <c r="F265" s="3"/>
      <c r="G265" s="3"/>
      <c r="H265" s="3"/>
      <c r="I265" s="3"/>
      <c r="J265" s="3"/>
      <c r="K265" s="3"/>
      <c r="L265" s="3"/>
      <c r="N265" s="3"/>
      <c r="P265" s="3"/>
      <c r="R265" s="3"/>
    </row>
    <row r="266" spans="2:18" x14ac:dyDescent="0.2">
      <c r="B266" s="73"/>
      <c r="D266" s="3"/>
      <c r="E266" s="3"/>
      <c r="F266" s="3"/>
      <c r="G266" s="3"/>
      <c r="H266" s="3"/>
      <c r="I266" s="3"/>
      <c r="J266" s="3"/>
      <c r="K266" s="3"/>
      <c r="L266" s="3"/>
      <c r="N266" s="3"/>
      <c r="P266" s="3"/>
      <c r="R266" s="3"/>
    </row>
    <row r="267" spans="2:18" x14ac:dyDescent="0.2">
      <c r="B267" s="73"/>
      <c r="D267" s="3"/>
      <c r="E267" s="3"/>
      <c r="F267" s="3"/>
      <c r="G267" s="3"/>
      <c r="H267" s="3"/>
      <c r="I267" s="3"/>
      <c r="J267" s="3"/>
      <c r="K267" s="3"/>
      <c r="L267" s="3"/>
      <c r="N267" s="3"/>
      <c r="P267" s="3"/>
      <c r="R267" s="3"/>
    </row>
    <row r="268" spans="2:18" x14ac:dyDescent="0.2">
      <c r="B268" s="73"/>
      <c r="D268" s="3"/>
      <c r="E268" s="3"/>
      <c r="F268" s="3"/>
      <c r="G268" s="3"/>
      <c r="H268" s="3"/>
      <c r="I268" s="3"/>
      <c r="J268" s="3"/>
      <c r="K268" s="3"/>
      <c r="L268" s="3"/>
      <c r="N268" s="3"/>
      <c r="P268" s="3"/>
      <c r="R268" s="3"/>
    </row>
    <row r="269" spans="2:18" x14ac:dyDescent="0.2">
      <c r="B269" s="73"/>
      <c r="D269" s="3"/>
      <c r="E269" s="3"/>
      <c r="F269" s="3"/>
      <c r="G269" s="3"/>
      <c r="H269" s="3"/>
      <c r="I269" s="3"/>
      <c r="J269" s="3"/>
      <c r="K269" s="3"/>
      <c r="L269" s="3"/>
      <c r="N269" s="3"/>
      <c r="P269" s="3"/>
      <c r="R269" s="3"/>
    </row>
    <row r="270" spans="2:18" x14ac:dyDescent="0.2">
      <c r="B270" s="73"/>
      <c r="D270" s="3"/>
      <c r="E270" s="3"/>
      <c r="F270" s="3"/>
      <c r="G270" s="3"/>
      <c r="H270" s="3"/>
      <c r="I270" s="3"/>
      <c r="J270" s="3"/>
      <c r="K270" s="3"/>
      <c r="L270" s="3"/>
      <c r="N270" s="3"/>
      <c r="P270" s="3"/>
      <c r="R270" s="3"/>
    </row>
    <row r="271" spans="2:18" x14ac:dyDescent="0.2">
      <c r="B271" s="73"/>
      <c r="F271" s="75"/>
      <c r="H271" s="3"/>
      <c r="J271" s="3"/>
      <c r="K271" s="5"/>
      <c r="L271" s="3"/>
      <c r="N271" s="3"/>
      <c r="P271" s="3"/>
      <c r="R271" s="3"/>
    </row>
    <row r="272" spans="2:18" x14ac:dyDescent="0.2">
      <c r="B272" s="73"/>
      <c r="F272" s="75"/>
      <c r="H272" s="3"/>
      <c r="J272" s="3"/>
      <c r="K272" s="5"/>
      <c r="L272" s="3"/>
      <c r="N272" s="3"/>
      <c r="P272" s="3"/>
      <c r="R272" s="3"/>
    </row>
    <row r="273" spans="2:18" x14ac:dyDescent="0.2">
      <c r="B273" s="73"/>
      <c r="F273" s="75"/>
      <c r="H273" s="3"/>
      <c r="J273" s="3"/>
      <c r="K273" s="5"/>
      <c r="L273" s="3"/>
      <c r="N273" s="3"/>
      <c r="P273" s="3"/>
      <c r="R273" s="3"/>
    </row>
    <row r="274" spans="2:18" x14ac:dyDescent="0.2">
      <c r="B274" s="73"/>
      <c r="F274" s="75"/>
      <c r="H274" s="3"/>
      <c r="J274" s="3"/>
      <c r="K274" s="5"/>
      <c r="L274" s="3"/>
      <c r="N274" s="3"/>
      <c r="P274" s="3"/>
      <c r="R274" s="3"/>
    </row>
    <row r="275" spans="2:18" x14ac:dyDescent="0.2">
      <c r="B275" s="73"/>
      <c r="F275" s="75"/>
      <c r="H275" s="3"/>
      <c r="J275" s="3"/>
      <c r="K275" s="5"/>
      <c r="L275" s="3"/>
      <c r="N275" s="3"/>
      <c r="P275" s="3"/>
      <c r="R275" s="3"/>
    </row>
    <row r="276" spans="2:18" x14ac:dyDescent="0.2">
      <c r="B276" s="73"/>
      <c r="F276" s="75"/>
      <c r="H276" s="3"/>
      <c r="J276" s="3"/>
      <c r="K276" s="5"/>
      <c r="L276" s="3"/>
      <c r="N276" s="3"/>
      <c r="P276" s="3"/>
      <c r="R276" s="3"/>
    </row>
    <row r="277" spans="2:18" x14ac:dyDescent="0.2">
      <c r="B277" s="73"/>
      <c r="F277" s="75"/>
      <c r="H277" s="3"/>
      <c r="J277" s="3"/>
      <c r="K277" s="5"/>
      <c r="L277" s="3"/>
      <c r="N277" s="3"/>
      <c r="P277" s="3"/>
      <c r="R277" s="3"/>
    </row>
    <row r="278" spans="2:18" x14ac:dyDescent="0.2">
      <c r="B278" s="73"/>
      <c r="F278" s="75"/>
      <c r="H278" s="3"/>
      <c r="J278" s="3"/>
      <c r="K278" s="5"/>
      <c r="L278" s="3"/>
      <c r="N278" s="3"/>
      <c r="P278" s="3"/>
      <c r="R278" s="3"/>
    </row>
    <row r="279" spans="2:18" x14ac:dyDescent="0.2">
      <c r="B279" s="73"/>
      <c r="F279" s="75"/>
      <c r="H279" s="3"/>
      <c r="J279" s="3"/>
      <c r="K279" s="5"/>
      <c r="L279" s="3"/>
      <c r="N279" s="3"/>
      <c r="P279" s="3"/>
      <c r="R279" s="3"/>
    </row>
    <row r="280" spans="2:18" x14ac:dyDescent="0.2">
      <c r="B280" s="73"/>
      <c r="F280" s="75"/>
      <c r="H280" s="3"/>
      <c r="J280" s="3"/>
      <c r="K280" s="5"/>
      <c r="L280" s="3"/>
      <c r="N280" s="3"/>
      <c r="P280" s="3"/>
      <c r="R280" s="3"/>
    </row>
    <row r="281" spans="2:18" x14ac:dyDescent="0.2">
      <c r="B281" s="73"/>
      <c r="F281" s="75"/>
      <c r="H281" s="3"/>
      <c r="J281" s="3"/>
      <c r="K281" s="5"/>
      <c r="L281" s="3"/>
      <c r="N281" s="3"/>
      <c r="P281" s="3"/>
      <c r="R281" s="3"/>
    </row>
    <row r="282" spans="2:18" x14ac:dyDescent="0.2">
      <c r="B282" s="73"/>
      <c r="F282" s="75"/>
      <c r="H282" s="3"/>
      <c r="J282" s="3"/>
      <c r="K282" s="5"/>
      <c r="L282" s="3"/>
      <c r="N282" s="3"/>
      <c r="P282" s="3"/>
      <c r="R282" s="3"/>
    </row>
    <row r="283" spans="2:18" x14ac:dyDescent="0.2">
      <c r="B283" s="73"/>
      <c r="F283" s="75"/>
      <c r="H283" s="3"/>
      <c r="J283" s="3"/>
      <c r="K283" s="5"/>
      <c r="L283" s="3"/>
      <c r="N283" s="3"/>
      <c r="P283" s="3"/>
      <c r="R283" s="3"/>
    </row>
    <row r="284" spans="2:18" x14ac:dyDescent="0.2">
      <c r="B284" s="73"/>
      <c r="F284" s="75"/>
      <c r="H284" s="3"/>
      <c r="J284" s="3"/>
      <c r="K284" s="5"/>
      <c r="L284" s="3"/>
      <c r="N284" s="3"/>
      <c r="P284" s="3"/>
      <c r="R284" s="3"/>
    </row>
    <row r="285" spans="2:18" x14ac:dyDescent="0.2">
      <c r="B285" s="73"/>
      <c r="F285" s="75"/>
      <c r="H285" s="3"/>
      <c r="J285" s="3"/>
      <c r="K285" s="5"/>
      <c r="L285" s="3"/>
      <c r="N285" s="3"/>
      <c r="P285" s="3"/>
      <c r="R285" s="3"/>
    </row>
    <row r="286" spans="2:18" x14ac:dyDescent="0.2">
      <c r="B286" s="73"/>
      <c r="F286" s="75"/>
      <c r="H286" s="3"/>
      <c r="J286" s="3"/>
      <c r="K286" s="5"/>
      <c r="L286" s="3"/>
      <c r="N286" s="3"/>
      <c r="P286" s="3"/>
      <c r="R286" s="3"/>
    </row>
    <row r="287" spans="2:18" x14ac:dyDescent="0.2">
      <c r="B287" s="73"/>
      <c r="F287" s="75"/>
      <c r="H287" s="3"/>
      <c r="J287" s="3"/>
      <c r="K287" s="5"/>
      <c r="L287" s="3"/>
      <c r="N287" s="3"/>
      <c r="P287" s="3"/>
      <c r="R287" s="3"/>
    </row>
    <row r="288" spans="2:18" x14ac:dyDescent="0.2">
      <c r="B288" s="73"/>
      <c r="F288" s="75"/>
      <c r="H288" s="3"/>
      <c r="J288" s="3"/>
      <c r="K288" s="5"/>
      <c r="L288" s="3"/>
      <c r="N288" s="3"/>
      <c r="P288" s="3"/>
      <c r="R288" s="3"/>
    </row>
    <row r="289" spans="2:18" x14ac:dyDescent="0.2">
      <c r="B289" s="73"/>
      <c r="F289" s="75"/>
      <c r="H289" s="3"/>
      <c r="J289" s="3"/>
      <c r="K289" s="5"/>
      <c r="L289" s="3"/>
      <c r="N289" s="3"/>
      <c r="P289" s="3"/>
      <c r="R289" s="3"/>
    </row>
    <row r="290" spans="2:18" x14ac:dyDescent="0.2">
      <c r="B290" s="73"/>
      <c r="F290" s="75"/>
      <c r="H290" s="3"/>
      <c r="J290" s="3"/>
      <c r="K290" s="5"/>
      <c r="L290" s="3"/>
      <c r="N290" s="3"/>
      <c r="P290" s="3"/>
      <c r="R290" s="3"/>
    </row>
    <row r="291" spans="2:18" x14ac:dyDescent="0.2">
      <c r="B291" s="73"/>
      <c r="F291" s="75"/>
      <c r="H291" s="3"/>
      <c r="J291" s="3"/>
      <c r="K291" s="5"/>
      <c r="L291" s="3"/>
      <c r="N291" s="3"/>
      <c r="P291" s="3"/>
      <c r="R291" s="3"/>
    </row>
    <row r="292" spans="2:18" x14ac:dyDescent="0.2">
      <c r="B292" s="73"/>
      <c r="F292" s="75"/>
      <c r="H292" s="3"/>
      <c r="J292" s="3"/>
      <c r="K292" s="5"/>
      <c r="L292" s="3"/>
      <c r="N292" s="3"/>
      <c r="P292" s="3"/>
      <c r="R292" s="3"/>
    </row>
    <row r="293" spans="2:18" x14ac:dyDescent="0.2">
      <c r="B293" s="73"/>
      <c r="F293" s="75"/>
      <c r="H293" s="3"/>
      <c r="J293" s="3"/>
      <c r="K293" s="5"/>
      <c r="L293" s="3"/>
      <c r="N293" s="3"/>
      <c r="P293" s="3"/>
      <c r="R293" s="3"/>
    </row>
    <row r="294" spans="2:18" x14ac:dyDescent="0.2">
      <c r="B294" s="73"/>
      <c r="F294" s="75"/>
      <c r="H294" s="3"/>
      <c r="J294" s="3"/>
      <c r="K294" s="5"/>
      <c r="L294" s="3"/>
      <c r="N294" s="3"/>
      <c r="P294" s="3"/>
      <c r="R294" s="3"/>
    </row>
    <row r="295" spans="2:18" x14ac:dyDescent="0.2">
      <c r="B295" s="73"/>
      <c r="F295" s="75"/>
      <c r="H295" s="3"/>
      <c r="J295" s="3"/>
      <c r="K295" s="5"/>
      <c r="L295" s="3"/>
      <c r="N295" s="3"/>
      <c r="P295" s="3"/>
      <c r="R295" s="3"/>
    </row>
    <row r="296" spans="2:18" x14ac:dyDescent="0.2">
      <c r="B296" s="73"/>
      <c r="F296" s="75"/>
      <c r="H296" s="3"/>
      <c r="J296" s="3"/>
      <c r="K296" s="5"/>
      <c r="L296" s="3"/>
      <c r="N296" s="3"/>
      <c r="P296" s="3"/>
      <c r="R296" s="3"/>
    </row>
    <row r="297" spans="2:18" x14ac:dyDescent="0.2">
      <c r="B297" s="73"/>
      <c r="F297" s="75"/>
      <c r="H297" s="3"/>
      <c r="J297" s="3"/>
      <c r="K297" s="5"/>
      <c r="L297" s="3"/>
      <c r="N297" s="3"/>
      <c r="P297" s="3"/>
      <c r="R297" s="3"/>
    </row>
    <row r="298" spans="2:18" x14ac:dyDescent="0.2">
      <c r="B298" s="73"/>
      <c r="F298" s="75"/>
      <c r="H298" s="3"/>
      <c r="J298" s="3"/>
      <c r="K298" s="5"/>
      <c r="L298" s="3"/>
      <c r="N298" s="3"/>
      <c r="P298" s="3"/>
      <c r="R298" s="3"/>
    </row>
    <row r="299" spans="2:18" x14ac:dyDescent="0.2">
      <c r="B299" s="73"/>
      <c r="F299" s="75"/>
      <c r="H299" s="3"/>
      <c r="J299" s="3"/>
      <c r="K299" s="5"/>
      <c r="L299" s="3"/>
      <c r="N299" s="3"/>
      <c r="P299" s="3"/>
      <c r="R299" s="3"/>
    </row>
    <row r="300" spans="2:18" x14ac:dyDescent="0.2">
      <c r="B300" s="73"/>
      <c r="F300" s="75"/>
      <c r="H300" s="3"/>
      <c r="J300" s="3"/>
      <c r="K300" s="5"/>
      <c r="L300" s="3"/>
      <c r="N300" s="3"/>
      <c r="P300" s="3"/>
      <c r="R300" s="3"/>
    </row>
    <row r="301" spans="2:18" x14ac:dyDescent="0.2">
      <c r="B301" s="73"/>
      <c r="F301" s="75"/>
      <c r="H301" s="3"/>
      <c r="J301" s="3"/>
      <c r="K301" s="5"/>
      <c r="L301" s="3"/>
      <c r="N301" s="3"/>
      <c r="P301" s="3"/>
      <c r="R301" s="3"/>
    </row>
    <row r="302" spans="2:18" x14ac:dyDescent="0.2">
      <c r="B302" s="73"/>
      <c r="F302" s="75"/>
      <c r="H302" s="3"/>
      <c r="J302" s="3"/>
      <c r="K302" s="5"/>
      <c r="L302" s="3"/>
      <c r="N302" s="3"/>
      <c r="P302" s="3"/>
      <c r="R302" s="3"/>
    </row>
    <row r="303" spans="2:18" x14ac:dyDescent="0.2">
      <c r="B303" s="73"/>
      <c r="F303" s="75"/>
      <c r="H303" s="3"/>
      <c r="J303" s="3"/>
      <c r="K303" s="5"/>
      <c r="L303" s="3"/>
      <c r="N303" s="3"/>
      <c r="P303" s="3"/>
      <c r="R303" s="3"/>
    </row>
    <row r="304" spans="2:18" x14ac:dyDescent="0.2">
      <c r="B304" s="73"/>
      <c r="F304" s="75"/>
      <c r="H304" s="3"/>
      <c r="J304" s="3"/>
      <c r="K304" s="5"/>
      <c r="L304" s="3"/>
      <c r="N304" s="3"/>
      <c r="P304" s="3"/>
      <c r="R304" s="3"/>
    </row>
    <row r="305" spans="2:18" x14ac:dyDescent="0.2">
      <c r="B305" s="73"/>
      <c r="F305" s="75"/>
      <c r="H305" s="3"/>
      <c r="J305" s="3"/>
      <c r="K305" s="5"/>
      <c r="L305" s="3"/>
      <c r="N305" s="3"/>
      <c r="P305" s="3"/>
      <c r="R305" s="3"/>
    </row>
    <row r="306" spans="2:18" x14ac:dyDescent="0.2">
      <c r="B306" s="73"/>
      <c r="F306" s="75"/>
      <c r="H306" s="3"/>
      <c r="J306" s="3"/>
      <c r="K306" s="5"/>
      <c r="L306" s="3"/>
      <c r="N306" s="3"/>
      <c r="P306" s="3"/>
      <c r="R306" s="3"/>
    </row>
    <row r="307" spans="2:18" x14ac:dyDescent="0.2">
      <c r="B307" s="73"/>
      <c r="F307" s="75"/>
      <c r="H307" s="3"/>
      <c r="J307" s="3"/>
      <c r="K307" s="5"/>
      <c r="L307" s="3"/>
      <c r="N307" s="3"/>
      <c r="P307" s="3"/>
      <c r="R307" s="3"/>
    </row>
    <row r="308" spans="2:18" x14ac:dyDescent="0.2">
      <c r="B308" s="73"/>
      <c r="F308" s="75"/>
      <c r="H308" s="3"/>
      <c r="J308" s="3"/>
      <c r="K308" s="5"/>
      <c r="L308" s="3"/>
      <c r="N308" s="3"/>
      <c r="P308" s="3"/>
      <c r="R308" s="3"/>
    </row>
    <row r="309" spans="2:18" x14ac:dyDescent="0.2">
      <c r="B309" s="73"/>
      <c r="F309" s="75"/>
      <c r="H309" s="3"/>
      <c r="J309" s="3"/>
      <c r="K309" s="5"/>
      <c r="L309" s="3"/>
      <c r="N309" s="3"/>
      <c r="P309" s="3"/>
      <c r="R309" s="3"/>
    </row>
    <row r="310" spans="2:18" x14ac:dyDescent="0.2">
      <c r="B310" s="73"/>
      <c r="F310" s="75"/>
      <c r="H310" s="3"/>
      <c r="J310" s="3"/>
      <c r="K310" s="5"/>
      <c r="L310" s="3"/>
      <c r="N310" s="3"/>
      <c r="P310" s="3"/>
      <c r="R310" s="3"/>
    </row>
    <row r="311" spans="2:18" x14ac:dyDescent="0.2">
      <c r="B311" s="73"/>
      <c r="F311" s="75"/>
      <c r="H311" s="3"/>
      <c r="J311" s="3"/>
      <c r="K311" s="5"/>
      <c r="L311" s="3"/>
      <c r="N311" s="3"/>
      <c r="P311" s="3"/>
      <c r="R311" s="3"/>
    </row>
    <row r="312" spans="2:18" x14ac:dyDescent="0.2">
      <c r="B312" s="73"/>
      <c r="F312" s="75"/>
      <c r="H312" s="3"/>
      <c r="J312" s="3"/>
      <c r="K312" s="5"/>
      <c r="L312" s="3"/>
      <c r="N312" s="3"/>
      <c r="P312" s="3"/>
      <c r="R312" s="3"/>
    </row>
    <row r="313" spans="2:18" x14ac:dyDescent="0.2">
      <c r="B313" s="73"/>
      <c r="F313" s="75"/>
      <c r="H313" s="3"/>
      <c r="J313" s="3"/>
      <c r="K313" s="5"/>
      <c r="L313" s="3"/>
      <c r="N313" s="3"/>
      <c r="P313" s="3"/>
      <c r="R313" s="3"/>
    </row>
    <row r="314" spans="2:18" x14ac:dyDescent="0.2">
      <c r="B314" s="73"/>
      <c r="F314" s="75"/>
      <c r="H314" s="3"/>
      <c r="J314" s="3"/>
      <c r="K314" s="5"/>
      <c r="L314" s="3"/>
      <c r="N314" s="3"/>
      <c r="P314" s="3"/>
      <c r="R314" s="3"/>
    </row>
    <row r="315" spans="2:18" x14ac:dyDescent="0.2">
      <c r="B315" s="73"/>
      <c r="F315" s="75"/>
      <c r="H315" s="3"/>
      <c r="J315" s="3"/>
      <c r="K315" s="5"/>
      <c r="L315" s="3"/>
      <c r="N315" s="3"/>
      <c r="P315" s="3"/>
      <c r="R315" s="3"/>
    </row>
    <row r="316" spans="2:18" x14ac:dyDescent="0.2">
      <c r="B316" s="73"/>
      <c r="F316" s="75"/>
      <c r="H316" s="3"/>
      <c r="J316" s="3"/>
      <c r="K316" s="5"/>
      <c r="L316" s="3"/>
      <c r="N316" s="3"/>
      <c r="P316" s="3"/>
      <c r="R316" s="3"/>
    </row>
    <row r="317" spans="2:18" x14ac:dyDescent="0.2">
      <c r="B317" s="73"/>
      <c r="F317" s="75"/>
      <c r="H317" s="3"/>
      <c r="J317" s="3"/>
      <c r="K317" s="5"/>
      <c r="L317" s="3"/>
      <c r="N317" s="3"/>
      <c r="P317" s="3"/>
      <c r="R317" s="3"/>
    </row>
    <row r="318" spans="2:18" x14ac:dyDescent="0.2">
      <c r="B318" s="73"/>
      <c r="F318" s="75"/>
      <c r="H318" s="3"/>
      <c r="J318" s="3"/>
      <c r="K318" s="5"/>
      <c r="L318" s="3"/>
      <c r="N318" s="3"/>
      <c r="P318" s="3"/>
      <c r="R318" s="3"/>
    </row>
    <row r="319" spans="2:18" x14ac:dyDescent="0.2">
      <c r="B319" s="73"/>
      <c r="F319" s="75"/>
      <c r="H319" s="3"/>
      <c r="J319" s="3"/>
      <c r="K319" s="5"/>
      <c r="L319" s="3"/>
      <c r="N319" s="3"/>
      <c r="P319" s="3"/>
      <c r="R319" s="3"/>
    </row>
    <row r="320" spans="2:18" x14ac:dyDescent="0.2">
      <c r="B320" s="73"/>
      <c r="F320" s="75"/>
      <c r="H320" s="3"/>
      <c r="J320" s="3"/>
      <c r="K320" s="5"/>
      <c r="L320" s="3"/>
      <c r="N320" s="3"/>
      <c r="P320" s="3"/>
      <c r="R320" s="3"/>
    </row>
    <row r="321" spans="2:18" x14ac:dyDescent="0.2">
      <c r="B321" s="73"/>
      <c r="F321" s="75"/>
      <c r="H321" s="3"/>
      <c r="J321" s="3"/>
      <c r="K321" s="5"/>
      <c r="L321" s="3"/>
      <c r="N321" s="3"/>
      <c r="P321" s="3"/>
      <c r="R321" s="3"/>
    </row>
    <row r="322" spans="2:18" x14ac:dyDescent="0.2">
      <c r="B322" s="73"/>
      <c r="F322" s="75"/>
      <c r="H322" s="3"/>
      <c r="J322" s="3"/>
      <c r="K322" s="5"/>
      <c r="L322" s="3"/>
      <c r="N322" s="3"/>
      <c r="P322" s="3"/>
      <c r="R322" s="3"/>
    </row>
    <row r="323" spans="2:18" x14ac:dyDescent="0.2">
      <c r="B323" s="73"/>
      <c r="F323" s="75"/>
      <c r="H323" s="3"/>
      <c r="J323" s="3"/>
      <c r="K323" s="5"/>
      <c r="L323" s="3"/>
      <c r="N323" s="3"/>
      <c r="P323" s="3"/>
      <c r="R323" s="3"/>
    </row>
    <row r="324" spans="2:18" x14ac:dyDescent="0.2">
      <c r="B324" s="73"/>
      <c r="F324" s="75"/>
      <c r="H324" s="3"/>
      <c r="J324" s="3"/>
      <c r="K324" s="5"/>
      <c r="L324" s="3"/>
      <c r="N324" s="3"/>
      <c r="P324" s="3"/>
      <c r="R324" s="3"/>
    </row>
    <row r="325" spans="2:18" x14ac:dyDescent="0.2">
      <c r="B325" s="73"/>
      <c r="F325" s="75"/>
      <c r="H325" s="3"/>
      <c r="J325" s="3"/>
      <c r="K325" s="5"/>
      <c r="L325" s="3"/>
      <c r="N325" s="3"/>
      <c r="P325" s="3"/>
      <c r="R325" s="3"/>
    </row>
    <row r="326" spans="2:18" x14ac:dyDescent="0.2">
      <c r="B326" s="73"/>
      <c r="F326" s="75"/>
      <c r="H326" s="3"/>
      <c r="J326" s="3"/>
      <c r="K326" s="5"/>
      <c r="L326" s="3"/>
      <c r="N326" s="3"/>
      <c r="P326" s="3"/>
      <c r="R326" s="3"/>
    </row>
    <row r="327" spans="2:18" x14ac:dyDescent="0.2">
      <c r="B327" s="73"/>
      <c r="F327" s="75"/>
      <c r="H327" s="3"/>
      <c r="J327" s="3"/>
      <c r="K327" s="5"/>
      <c r="L327" s="3"/>
      <c r="N327" s="3"/>
      <c r="P327" s="3"/>
      <c r="R327" s="3"/>
    </row>
    <row r="328" spans="2:18" x14ac:dyDescent="0.2">
      <c r="B328" s="73"/>
      <c r="F328" s="75"/>
      <c r="H328" s="3"/>
      <c r="J328" s="3"/>
      <c r="K328" s="5"/>
      <c r="L328" s="3"/>
      <c r="N328" s="3"/>
      <c r="P328" s="3"/>
      <c r="R328" s="3"/>
    </row>
    <row r="329" spans="2:18" x14ac:dyDescent="0.2">
      <c r="B329" s="73"/>
      <c r="F329" s="75"/>
      <c r="H329" s="3"/>
      <c r="J329" s="3"/>
      <c r="K329" s="5"/>
      <c r="L329" s="3"/>
      <c r="N329" s="3"/>
      <c r="P329" s="3"/>
      <c r="R329" s="3"/>
    </row>
    <row r="330" spans="2:18" x14ac:dyDescent="0.2">
      <c r="B330" s="73"/>
      <c r="F330" s="75"/>
      <c r="H330" s="3"/>
      <c r="J330" s="3"/>
      <c r="K330" s="5"/>
      <c r="L330" s="3"/>
      <c r="N330" s="3"/>
      <c r="P330" s="3"/>
      <c r="R330" s="3"/>
    </row>
    <row r="331" spans="2:18" x14ac:dyDescent="0.2">
      <c r="B331" s="73"/>
      <c r="F331" s="75"/>
      <c r="H331" s="3"/>
      <c r="J331" s="3"/>
      <c r="K331" s="5"/>
      <c r="L331" s="3"/>
      <c r="N331" s="3"/>
      <c r="P331" s="3"/>
      <c r="R331" s="3"/>
    </row>
    <row r="332" spans="2:18" x14ac:dyDescent="0.2">
      <c r="B332" s="73"/>
      <c r="F332" s="75"/>
      <c r="H332" s="3"/>
      <c r="J332" s="3"/>
      <c r="K332" s="5"/>
      <c r="L332" s="3"/>
      <c r="N332" s="3"/>
      <c r="P332" s="3"/>
      <c r="R332" s="3"/>
    </row>
    <row r="333" spans="2:18" x14ac:dyDescent="0.2">
      <c r="B333" s="73"/>
      <c r="F333" s="75"/>
      <c r="H333" s="3"/>
      <c r="J333" s="3"/>
      <c r="K333" s="5"/>
      <c r="L333" s="3"/>
      <c r="N333" s="3"/>
      <c r="P333" s="3"/>
      <c r="R333" s="3"/>
    </row>
    <row r="334" spans="2:18" x14ac:dyDescent="0.2">
      <c r="B334" s="73"/>
      <c r="F334" s="75"/>
      <c r="H334" s="3"/>
      <c r="J334" s="3"/>
      <c r="K334" s="5"/>
      <c r="L334" s="3"/>
      <c r="N334" s="3"/>
      <c r="P334" s="3"/>
      <c r="R334" s="3"/>
    </row>
    <row r="335" spans="2:18" x14ac:dyDescent="0.2">
      <c r="B335" s="73"/>
      <c r="F335" s="75"/>
      <c r="H335" s="3"/>
      <c r="J335" s="3"/>
      <c r="K335" s="5"/>
      <c r="L335" s="3"/>
      <c r="N335" s="3"/>
      <c r="P335" s="3"/>
      <c r="R335" s="3"/>
    </row>
    <row r="336" spans="2:18" x14ac:dyDescent="0.2">
      <c r="B336" s="73"/>
      <c r="F336" s="75"/>
      <c r="H336" s="3"/>
      <c r="J336" s="3"/>
      <c r="K336" s="5"/>
      <c r="L336" s="3"/>
      <c r="N336" s="3"/>
      <c r="P336" s="3"/>
      <c r="R336" s="3"/>
    </row>
    <row r="337" spans="2:18" x14ac:dyDescent="0.2">
      <c r="B337" s="73"/>
      <c r="F337" s="75"/>
      <c r="H337" s="3"/>
      <c r="J337" s="3"/>
      <c r="K337" s="5"/>
      <c r="L337" s="3"/>
      <c r="N337" s="3"/>
      <c r="P337" s="3"/>
      <c r="R337" s="3"/>
    </row>
    <row r="338" spans="2:18" x14ac:dyDescent="0.2">
      <c r="B338" s="73"/>
      <c r="F338" s="75"/>
      <c r="H338" s="3"/>
      <c r="J338" s="3"/>
      <c r="K338" s="5"/>
      <c r="L338" s="3"/>
      <c r="N338" s="3"/>
      <c r="P338" s="3"/>
      <c r="R338" s="3"/>
    </row>
    <row r="339" spans="2:18" x14ac:dyDescent="0.2">
      <c r="B339" s="73"/>
      <c r="F339" s="75"/>
      <c r="H339" s="3"/>
      <c r="J339" s="3"/>
      <c r="K339" s="5"/>
      <c r="L339" s="3"/>
      <c r="N339" s="3"/>
      <c r="P339" s="3"/>
      <c r="R339" s="3"/>
    </row>
    <row r="340" spans="2:18" x14ac:dyDescent="0.2">
      <c r="B340" s="73"/>
      <c r="F340" s="75"/>
      <c r="H340" s="3"/>
      <c r="J340" s="3"/>
      <c r="K340" s="5"/>
      <c r="L340" s="3"/>
      <c r="N340" s="3"/>
      <c r="P340" s="3"/>
      <c r="R340" s="3"/>
    </row>
    <row r="341" spans="2:18" x14ac:dyDescent="0.2">
      <c r="B341" s="73"/>
      <c r="F341" s="75"/>
      <c r="H341" s="3"/>
      <c r="J341" s="3"/>
      <c r="K341" s="5"/>
      <c r="L341" s="3"/>
      <c r="N341" s="3"/>
      <c r="P341" s="3"/>
      <c r="R341" s="3"/>
    </row>
    <row r="342" spans="2:18" x14ac:dyDescent="0.2">
      <c r="B342" s="73"/>
      <c r="F342" s="75"/>
      <c r="H342" s="3"/>
      <c r="J342" s="3"/>
      <c r="K342" s="5"/>
      <c r="L342" s="3"/>
      <c r="N342" s="3"/>
      <c r="P342" s="3"/>
      <c r="R342" s="3"/>
    </row>
    <row r="343" spans="2:18" x14ac:dyDescent="0.2">
      <c r="B343" s="73"/>
      <c r="F343" s="75"/>
      <c r="H343" s="3"/>
      <c r="J343" s="3"/>
      <c r="K343" s="5"/>
      <c r="L343" s="3"/>
      <c r="N343" s="3"/>
      <c r="P343" s="3"/>
      <c r="R343" s="3"/>
    </row>
    <row r="344" spans="2:18" x14ac:dyDescent="0.2">
      <c r="B344" s="73"/>
      <c r="F344" s="75"/>
      <c r="H344" s="3"/>
      <c r="J344" s="3"/>
      <c r="K344" s="5"/>
      <c r="L344" s="3"/>
      <c r="N344" s="3"/>
      <c r="P344" s="3"/>
      <c r="R344" s="3"/>
    </row>
    <row r="345" spans="2:18" x14ac:dyDescent="0.2">
      <c r="B345" s="73"/>
      <c r="F345" s="75"/>
      <c r="H345" s="3"/>
      <c r="J345" s="3"/>
      <c r="K345" s="5"/>
      <c r="L345" s="3"/>
      <c r="N345" s="3"/>
      <c r="P345" s="3"/>
      <c r="R345" s="3"/>
    </row>
    <row r="346" spans="2:18" x14ac:dyDescent="0.2">
      <c r="B346" s="73"/>
      <c r="F346" s="75"/>
      <c r="H346" s="3"/>
      <c r="J346" s="3"/>
      <c r="K346" s="5"/>
      <c r="L346" s="3"/>
      <c r="N346" s="3"/>
      <c r="P346" s="3"/>
      <c r="R346" s="3"/>
    </row>
    <row r="347" spans="2:18" x14ac:dyDescent="0.2">
      <c r="B347" s="73"/>
      <c r="F347" s="75"/>
      <c r="H347" s="3"/>
      <c r="J347" s="3"/>
      <c r="K347" s="5"/>
      <c r="L347" s="3"/>
      <c r="N347" s="3"/>
      <c r="P347" s="3"/>
      <c r="R347" s="3"/>
    </row>
    <row r="348" spans="2:18" x14ac:dyDescent="0.2">
      <c r="B348" s="73"/>
      <c r="F348" s="75"/>
      <c r="H348" s="3"/>
      <c r="J348" s="3"/>
      <c r="K348" s="5"/>
      <c r="L348" s="3"/>
      <c r="N348" s="3"/>
      <c r="P348" s="3"/>
      <c r="R348" s="3"/>
    </row>
    <row r="349" spans="2:18" x14ac:dyDescent="0.2">
      <c r="B349" s="73"/>
      <c r="F349" s="75"/>
      <c r="H349" s="3"/>
      <c r="J349" s="3"/>
      <c r="K349" s="5"/>
      <c r="L349" s="3"/>
      <c r="N349" s="3"/>
      <c r="P349" s="3"/>
      <c r="R349" s="3"/>
    </row>
    <row r="350" spans="2:18" x14ac:dyDescent="0.2">
      <c r="B350" s="73"/>
      <c r="F350" s="75"/>
      <c r="H350" s="3"/>
      <c r="J350" s="3"/>
      <c r="K350" s="5"/>
      <c r="L350" s="3"/>
      <c r="N350" s="3"/>
      <c r="P350" s="3"/>
      <c r="R350" s="3"/>
    </row>
    <row r="351" spans="2:18" x14ac:dyDescent="0.2">
      <c r="B351" s="73"/>
      <c r="F351" s="75"/>
      <c r="H351" s="3"/>
      <c r="J351" s="3"/>
      <c r="K351" s="5"/>
      <c r="L351" s="3"/>
      <c r="N351" s="3"/>
      <c r="P351" s="3"/>
      <c r="R351" s="3"/>
    </row>
    <row r="352" spans="2:18" x14ac:dyDescent="0.2">
      <c r="B352" s="73"/>
      <c r="F352" s="75"/>
      <c r="H352" s="3"/>
      <c r="J352" s="3"/>
      <c r="K352" s="5"/>
      <c r="L352" s="3"/>
      <c r="N352" s="3"/>
      <c r="P352" s="3"/>
      <c r="R352" s="3"/>
    </row>
    <row r="353" spans="2:18" x14ac:dyDescent="0.2">
      <c r="B353" s="73"/>
      <c r="F353" s="75"/>
      <c r="H353" s="3"/>
      <c r="J353" s="3"/>
      <c r="K353" s="5"/>
      <c r="L353" s="3"/>
      <c r="N353" s="3"/>
      <c r="P353" s="3"/>
      <c r="R353" s="3"/>
    </row>
    <row r="354" spans="2:18" x14ac:dyDescent="0.2">
      <c r="B354" s="73"/>
      <c r="F354" s="75"/>
      <c r="H354" s="3"/>
      <c r="J354" s="3"/>
      <c r="K354" s="5"/>
      <c r="L354" s="3"/>
      <c r="N354" s="3"/>
      <c r="P354" s="3"/>
      <c r="R354" s="3"/>
    </row>
    <row r="355" spans="2:18" x14ac:dyDescent="0.2">
      <c r="B355" s="73"/>
      <c r="F355" s="75"/>
      <c r="H355" s="3"/>
      <c r="J355" s="3"/>
      <c r="K355" s="5"/>
      <c r="L355" s="3"/>
      <c r="N355" s="3"/>
      <c r="P355" s="3"/>
      <c r="R355" s="3"/>
    </row>
    <row r="356" spans="2:18" x14ac:dyDescent="0.2">
      <c r="B356" s="73"/>
      <c r="F356" s="75"/>
      <c r="H356" s="3"/>
      <c r="J356" s="3"/>
      <c r="K356" s="5"/>
      <c r="L356" s="3"/>
      <c r="N356" s="3"/>
      <c r="P356" s="3"/>
      <c r="R356" s="3"/>
    </row>
    <row r="357" spans="2:18" x14ac:dyDescent="0.2">
      <c r="B357" s="73"/>
      <c r="F357" s="75"/>
      <c r="H357" s="3"/>
      <c r="J357" s="3"/>
      <c r="K357" s="5"/>
      <c r="L357" s="3"/>
      <c r="N357" s="3"/>
      <c r="P357" s="3"/>
      <c r="R357" s="3"/>
    </row>
    <row r="358" spans="2:18" x14ac:dyDescent="0.2">
      <c r="B358" s="73"/>
      <c r="F358" s="75"/>
      <c r="H358" s="3"/>
      <c r="J358" s="3"/>
      <c r="K358" s="5"/>
      <c r="L358" s="3"/>
      <c r="N358" s="3"/>
      <c r="P358" s="3"/>
      <c r="R358" s="3"/>
    </row>
    <row r="359" spans="2:18" x14ac:dyDescent="0.2">
      <c r="B359" s="73"/>
      <c r="F359" s="75"/>
      <c r="H359" s="3"/>
      <c r="J359" s="3"/>
      <c r="K359" s="5"/>
      <c r="L359" s="3"/>
      <c r="N359" s="3"/>
      <c r="P359" s="3"/>
      <c r="R359" s="3"/>
    </row>
    <row r="360" spans="2:18" x14ac:dyDescent="0.2">
      <c r="B360" s="73"/>
      <c r="F360" s="75"/>
      <c r="H360" s="3"/>
      <c r="J360" s="3"/>
      <c r="K360" s="5"/>
      <c r="L360" s="3"/>
      <c r="N360" s="3"/>
      <c r="P360" s="3"/>
      <c r="R360" s="3"/>
    </row>
    <row r="361" spans="2:18" x14ac:dyDescent="0.2">
      <c r="B361" s="73"/>
      <c r="F361" s="75"/>
      <c r="H361" s="3"/>
      <c r="J361" s="3"/>
      <c r="K361" s="5"/>
      <c r="L361" s="3"/>
      <c r="N361" s="3"/>
      <c r="P361" s="3"/>
      <c r="R361" s="3"/>
    </row>
    <row r="362" spans="2:18" x14ac:dyDescent="0.2">
      <c r="B362" s="73"/>
      <c r="F362" s="75"/>
      <c r="H362" s="3"/>
      <c r="J362" s="3"/>
      <c r="K362" s="5"/>
      <c r="L362" s="3"/>
      <c r="N362" s="3"/>
      <c r="P362" s="3"/>
      <c r="R362" s="3"/>
    </row>
    <row r="363" spans="2:18" x14ac:dyDescent="0.2">
      <c r="B363" s="73"/>
      <c r="F363" s="75"/>
      <c r="H363" s="3"/>
      <c r="J363" s="3"/>
      <c r="K363" s="5"/>
      <c r="L363" s="3"/>
      <c r="N363" s="3"/>
      <c r="P363" s="3"/>
      <c r="R363" s="3"/>
    </row>
    <row r="364" spans="2:18" x14ac:dyDescent="0.2">
      <c r="B364" s="73"/>
      <c r="F364" s="75"/>
      <c r="H364" s="3"/>
      <c r="J364" s="3"/>
      <c r="K364" s="5"/>
      <c r="L364" s="3"/>
      <c r="N364" s="3"/>
      <c r="P364" s="3"/>
      <c r="R364" s="3"/>
    </row>
    <row r="365" spans="2:18" x14ac:dyDescent="0.2">
      <c r="B365" s="73"/>
      <c r="F365" s="75"/>
      <c r="H365" s="3"/>
      <c r="J365" s="3"/>
      <c r="K365" s="5"/>
      <c r="L365" s="3"/>
      <c r="N365" s="3"/>
      <c r="P365" s="3"/>
      <c r="R365" s="3"/>
    </row>
    <row r="366" spans="2:18" x14ac:dyDescent="0.2">
      <c r="B366" s="73"/>
      <c r="F366" s="75"/>
      <c r="H366" s="3"/>
      <c r="J366" s="3"/>
      <c r="K366" s="5"/>
      <c r="L366" s="3"/>
      <c r="N366" s="3"/>
      <c r="P366" s="3"/>
      <c r="R366" s="3"/>
    </row>
    <row r="367" spans="2:18" x14ac:dyDescent="0.2">
      <c r="B367" s="73"/>
      <c r="F367" s="75"/>
      <c r="H367" s="3"/>
      <c r="J367" s="3"/>
      <c r="K367" s="5"/>
      <c r="L367" s="3"/>
      <c r="N367" s="3"/>
      <c r="P367" s="3"/>
      <c r="R367" s="3"/>
    </row>
    <row r="368" spans="2:18" x14ac:dyDescent="0.2">
      <c r="B368" s="73"/>
      <c r="F368" s="75"/>
      <c r="H368" s="3"/>
      <c r="J368" s="3"/>
      <c r="K368" s="5"/>
      <c r="L368" s="3"/>
      <c r="N368" s="3"/>
      <c r="P368" s="3"/>
      <c r="R368" s="3"/>
    </row>
    <row r="369" spans="2:18" x14ac:dyDescent="0.2">
      <c r="B369" s="73"/>
      <c r="F369" s="75"/>
      <c r="H369" s="3"/>
      <c r="J369" s="3"/>
      <c r="K369" s="5"/>
      <c r="L369" s="3"/>
      <c r="N369" s="3"/>
      <c r="P369" s="3"/>
      <c r="R369" s="3"/>
    </row>
    <row r="370" spans="2:18" x14ac:dyDescent="0.2">
      <c r="B370" s="73"/>
      <c r="F370" s="75"/>
      <c r="H370" s="3"/>
      <c r="J370" s="3"/>
      <c r="K370" s="5"/>
      <c r="L370" s="3"/>
      <c r="N370" s="3"/>
      <c r="P370" s="3"/>
      <c r="R370" s="3"/>
    </row>
    <row r="371" spans="2:18" x14ac:dyDescent="0.2">
      <c r="B371" s="73"/>
      <c r="F371" s="75"/>
      <c r="H371" s="3"/>
      <c r="J371" s="3"/>
      <c r="K371" s="5"/>
      <c r="L371" s="3"/>
      <c r="N371" s="3"/>
      <c r="P371" s="3"/>
      <c r="R371" s="3"/>
    </row>
    <row r="372" spans="2:18" x14ac:dyDescent="0.2">
      <c r="B372" s="73"/>
      <c r="F372" s="75"/>
      <c r="H372" s="3"/>
      <c r="J372" s="3"/>
      <c r="K372" s="5"/>
      <c r="L372" s="3"/>
      <c r="N372" s="3"/>
      <c r="P372" s="3"/>
      <c r="R372" s="3"/>
    </row>
    <row r="373" spans="2:18" x14ac:dyDescent="0.2">
      <c r="B373" s="73"/>
      <c r="F373" s="75"/>
      <c r="H373" s="3"/>
      <c r="J373" s="3"/>
      <c r="K373" s="5"/>
      <c r="L373" s="3"/>
      <c r="N373" s="3"/>
      <c r="P373" s="3"/>
      <c r="R373" s="3"/>
    </row>
    <row r="374" spans="2:18" x14ac:dyDescent="0.2">
      <c r="B374" s="73"/>
      <c r="F374" s="75"/>
      <c r="H374" s="3"/>
      <c r="J374" s="3"/>
      <c r="K374" s="5"/>
      <c r="L374" s="3"/>
      <c r="N374" s="3"/>
      <c r="P374" s="3"/>
      <c r="R374" s="3"/>
    </row>
    <row r="375" spans="2:18" x14ac:dyDescent="0.2">
      <c r="B375" s="73"/>
      <c r="F375" s="75"/>
      <c r="H375" s="3"/>
      <c r="J375" s="3"/>
      <c r="K375" s="5"/>
      <c r="L375" s="3"/>
      <c r="N375" s="3"/>
      <c r="P375" s="3"/>
      <c r="R375" s="3"/>
    </row>
    <row r="376" spans="2:18" x14ac:dyDescent="0.2">
      <c r="B376" s="73"/>
      <c r="F376" s="75"/>
      <c r="H376" s="3"/>
      <c r="J376" s="3"/>
      <c r="K376" s="5"/>
      <c r="L376" s="3"/>
      <c r="N376" s="3"/>
      <c r="P376" s="3"/>
      <c r="R376" s="3"/>
    </row>
    <row r="377" spans="2:18" x14ac:dyDescent="0.2">
      <c r="B377" s="73"/>
      <c r="F377" s="75"/>
      <c r="H377" s="3"/>
      <c r="J377" s="3"/>
      <c r="K377" s="5"/>
      <c r="L377" s="3"/>
      <c r="N377" s="3"/>
      <c r="P377" s="3"/>
      <c r="R377" s="3"/>
    </row>
    <row r="378" spans="2:18" x14ac:dyDescent="0.2">
      <c r="B378" s="73"/>
      <c r="F378" s="75"/>
      <c r="H378" s="3"/>
      <c r="J378" s="3"/>
      <c r="K378" s="5"/>
      <c r="L378" s="3"/>
      <c r="N378" s="3"/>
      <c r="P378" s="3"/>
      <c r="R378" s="3"/>
    </row>
    <row r="379" spans="2:18" x14ac:dyDescent="0.2">
      <c r="B379" s="73"/>
      <c r="F379" s="75"/>
      <c r="H379" s="3"/>
      <c r="J379" s="3"/>
      <c r="K379" s="5"/>
      <c r="L379" s="3"/>
      <c r="N379" s="3"/>
      <c r="P379" s="3"/>
      <c r="R379" s="3"/>
    </row>
    <row r="380" spans="2:18" x14ac:dyDescent="0.2">
      <c r="B380" s="73"/>
      <c r="F380" s="75"/>
      <c r="H380" s="3"/>
      <c r="J380" s="3"/>
      <c r="K380" s="5"/>
      <c r="L380" s="3"/>
      <c r="N380" s="3"/>
      <c r="P380" s="3"/>
      <c r="R380" s="3"/>
    </row>
    <row r="381" spans="2:18" x14ac:dyDescent="0.2">
      <c r="B381" s="73"/>
      <c r="F381" s="75"/>
      <c r="H381" s="3"/>
      <c r="J381" s="3"/>
      <c r="K381" s="5"/>
      <c r="L381" s="3"/>
      <c r="N381" s="3"/>
      <c r="P381" s="3"/>
      <c r="R381" s="3"/>
    </row>
    <row r="382" spans="2:18" x14ac:dyDescent="0.2">
      <c r="B382" s="73"/>
      <c r="F382" s="75"/>
      <c r="H382" s="3"/>
      <c r="J382" s="3"/>
      <c r="K382" s="5"/>
      <c r="L382" s="3"/>
      <c r="N382" s="3"/>
      <c r="P382" s="3"/>
      <c r="R382" s="3"/>
    </row>
    <row r="383" spans="2:18" x14ac:dyDescent="0.2">
      <c r="B383" s="73"/>
      <c r="F383" s="75"/>
      <c r="H383" s="3"/>
      <c r="J383" s="3"/>
      <c r="K383" s="5"/>
      <c r="L383" s="3"/>
      <c r="N383" s="3"/>
      <c r="P383" s="3"/>
      <c r="R383" s="3"/>
    </row>
    <row r="384" spans="2:18" x14ac:dyDescent="0.2">
      <c r="B384" s="73"/>
      <c r="F384" s="75"/>
      <c r="H384" s="3"/>
      <c r="J384" s="3"/>
      <c r="K384" s="5"/>
      <c r="L384" s="3"/>
      <c r="N384" s="3"/>
      <c r="P384" s="3"/>
      <c r="R384" s="3"/>
    </row>
    <row r="385" spans="2:18" x14ac:dyDescent="0.2">
      <c r="B385" s="73"/>
      <c r="F385" s="75"/>
      <c r="H385" s="3"/>
      <c r="J385" s="3"/>
      <c r="K385" s="5"/>
      <c r="L385" s="3"/>
      <c r="N385" s="3"/>
      <c r="P385" s="3"/>
      <c r="R385" s="3"/>
    </row>
    <row r="386" spans="2:18" x14ac:dyDescent="0.2">
      <c r="B386" s="73"/>
      <c r="F386" s="75"/>
      <c r="H386" s="3"/>
      <c r="J386" s="3"/>
      <c r="K386" s="5"/>
      <c r="L386" s="3"/>
      <c r="N386" s="3"/>
      <c r="P386" s="3"/>
      <c r="R386" s="3"/>
    </row>
    <row r="387" spans="2:18" x14ac:dyDescent="0.2">
      <c r="B387" s="73"/>
      <c r="F387" s="75"/>
      <c r="H387" s="3"/>
      <c r="J387" s="3"/>
      <c r="K387" s="5"/>
      <c r="L387" s="3"/>
      <c r="N387" s="3"/>
      <c r="P387" s="3"/>
      <c r="R387" s="3"/>
    </row>
    <row r="388" spans="2:18" x14ac:dyDescent="0.2">
      <c r="B388" s="73"/>
      <c r="F388" s="75"/>
      <c r="H388" s="3"/>
      <c r="J388" s="3"/>
      <c r="K388" s="5"/>
      <c r="L388" s="3"/>
      <c r="N388" s="3"/>
      <c r="P388" s="3"/>
      <c r="R388" s="3"/>
    </row>
    <row r="389" spans="2:18" x14ac:dyDescent="0.2">
      <c r="B389" s="73"/>
      <c r="F389" s="75"/>
      <c r="H389" s="3"/>
      <c r="J389" s="3"/>
      <c r="K389" s="5"/>
      <c r="L389" s="3"/>
      <c r="N389" s="3"/>
      <c r="P389" s="3"/>
      <c r="R389" s="3"/>
    </row>
    <row r="390" spans="2:18" x14ac:dyDescent="0.2">
      <c r="B390" s="73"/>
      <c r="F390" s="75"/>
      <c r="H390" s="3"/>
      <c r="J390" s="3"/>
      <c r="K390" s="5"/>
      <c r="L390" s="3"/>
      <c r="N390" s="3"/>
      <c r="P390" s="3"/>
      <c r="R390" s="3"/>
    </row>
    <row r="391" spans="2:18" x14ac:dyDescent="0.2">
      <c r="B391" s="73"/>
      <c r="F391" s="75"/>
      <c r="H391" s="3"/>
      <c r="J391" s="3"/>
      <c r="K391" s="5"/>
      <c r="L391" s="3"/>
      <c r="N391" s="3"/>
      <c r="P391" s="3"/>
      <c r="R391" s="3"/>
    </row>
    <row r="392" spans="2:18" x14ac:dyDescent="0.2">
      <c r="B392" s="73"/>
      <c r="F392" s="75"/>
      <c r="H392" s="3"/>
      <c r="J392" s="3"/>
      <c r="K392" s="5"/>
      <c r="L392" s="3"/>
      <c r="N392" s="3"/>
      <c r="P392" s="3"/>
      <c r="R392" s="3"/>
    </row>
    <row r="393" spans="2:18" x14ac:dyDescent="0.2">
      <c r="B393" s="73"/>
      <c r="F393" s="75"/>
      <c r="H393" s="3"/>
      <c r="J393" s="3"/>
      <c r="K393" s="5"/>
      <c r="L393" s="3"/>
      <c r="N393" s="3"/>
      <c r="P393" s="3"/>
      <c r="R393" s="3"/>
    </row>
    <row r="394" spans="2:18" x14ac:dyDescent="0.2">
      <c r="B394" s="73"/>
      <c r="F394" s="75"/>
      <c r="H394" s="3"/>
      <c r="J394" s="3"/>
      <c r="K394" s="5"/>
      <c r="L394" s="3"/>
      <c r="N394" s="3"/>
      <c r="P394" s="3"/>
      <c r="R394" s="3"/>
    </row>
    <row r="395" spans="2:18" x14ac:dyDescent="0.2">
      <c r="B395" s="73"/>
      <c r="F395" s="75"/>
      <c r="H395" s="3"/>
      <c r="J395" s="3"/>
      <c r="K395" s="5"/>
      <c r="L395" s="3"/>
      <c r="N395" s="3"/>
      <c r="P395" s="3"/>
      <c r="R395" s="3"/>
    </row>
    <row r="396" spans="2:18" x14ac:dyDescent="0.2">
      <c r="B396" s="73"/>
      <c r="F396" s="75"/>
      <c r="H396" s="3"/>
      <c r="J396" s="3"/>
      <c r="K396" s="5"/>
      <c r="L396" s="3"/>
      <c r="N396" s="3"/>
      <c r="P396" s="3"/>
      <c r="R396" s="3"/>
    </row>
    <row r="397" spans="2:18" x14ac:dyDescent="0.2">
      <c r="B397" s="73"/>
      <c r="F397" s="75"/>
      <c r="H397" s="3"/>
      <c r="J397" s="3"/>
      <c r="K397" s="5"/>
      <c r="L397" s="3"/>
      <c r="N397" s="3"/>
      <c r="P397" s="3"/>
      <c r="R397" s="3"/>
    </row>
    <row r="398" spans="2:18" x14ac:dyDescent="0.2">
      <c r="B398" s="73"/>
      <c r="F398" s="75"/>
      <c r="H398" s="3"/>
      <c r="J398" s="3"/>
      <c r="K398" s="5"/>
      <c r="L398" s="3"/>
      <c r="N398" s="3"/>
      <c r="P398" s="3"/>
      <c r="R398" s="3"/>
    </row>
    <row r="399" spans="2:18" x14ac:dyDescent="0.2">
      <c r="B399" s="73"/>
      <c r="F399" s="75"/>
      <c r="H399" s="3"/>
      <c r="J399" s="3"/>
      <c r="K399" s="5"/>
      <c r="L399" s="3"/>
      <c r="N399" s="3"/>
      <c r="P399" s="3"/>
      <c r="R399" s="3"/>
    </row>
    <row r="400" spans="2:18" x14ac:dyDescent="0.2">
      <c r="B400" s="73"/>
      <c r="F400" s="75"/>
      <c r="H400" s="3"/>
      <c r="J400" s="3"/>
      <c r="K400" s="5"/>
      <c r="L400" s="3"/>
      <c r="N400" s="3"/>
      <c r="P400" s="3"/>
      <c r="R400" s="3"/>
    </row>
    <row r="401" spans="2:18" x14ac:dyDescent="0.2">
      <c r="B401" s="73"/>
      <c r="F401" s="75"/>
      <c r="H401" s="3"/>
      <c r="J401" s="3"/>
      <c r="K401" s="5"/>
      <c r="L401" s="3"/>
      <c r="N401" s="3"/>
      <c r="P401" s="3"/>
      <c r="R401" s="3"/>
    </row>
    <row r="402" spans="2:18" x14ac:dyDescent="0.2">
      <c r="B402" s="73"/>
      <c r="F402" s="75"/>
      <c r="H402" s="3"/>
      <c r="J402" s="3"/>
      <c r="K402" s="5"/>
      <c r="L402" s="3"/>
      <c r="N402" s="3"/>
      <c r="P402" s="3"/>
      <c r="R402" s="3"/>
    </row>
    <row r="403" spans="2:18" x14ac:dyDescent="0.2">
      <c r="B403" s="73"/>
      <c r="F403" s="75"/>
      <c r="H403" s="3"/>
      <c r="J403" s="3"/>
      <c r="K403" s="5"/>
      <c r="L403" s="3"/>
      <c r="N403" s="3"/>
      <c r="P403" s="3"/>
      <c r="R403" s="3"/>
    </row>
    <row r="404" spans="2:18" x14ac:dyDescent="0.2">
      <c r="B404" s="73"/>
      <c r="F404" s="75"/>
      <c r="H404" s="3"/>
      <c r="J404" s="3"/>
      <c r="K404" s="5"/>
      <c r="L404" s="3"/>
      <c r="N404" s="3"/>
      <c r="P404" s="3"/>
      <c r="R404" s="3"/>
    </row>
    <row r="405" spans="2:18" x14ac:dyDescent="0.2">
      <c r="B405" s="73"/>
      <c r="F405" s="75"/>
      <c r="H405" s="3"/>
      <c r="J405" s="3"/>
      <c r="K405" s="5"/>
      <c r="L405" s="3"/>
      <c r="N405" s="3"/>
      <c r="P405" s="3"/>
      <c r="R405" s="3"/>
    </row>
    <row r="406" spans="2:18" x14ac:dyDescent="0.2">
      <c r="B406" s="73"/>
      <c r="F406" s="75"/>
      <c r="H406" s="3"/>
      <c r="J406" s="3"/>
      <c r="K406" s="5"/>
      <c r="L406" s="3"/>
      <c r="N406" s="3"/>
      <c r="P406" s="3"/>
      <c r="R406" s="3"/>
    </row>
    <row r="407" spans="2:18" x14ac:dyDescent="0.2">
      <c r="B407" s="73"/>
      <c r="F407" s="75"/>
      <c r="H407" s="3"/>
      <c r="J407" s="3"/>
      <c r="K407" s="5"/>
      <c r="L407" s="3"/>
      <c r="N407" s="3"/>
      <c r="P407" s="3"/>
      <c r="R407" s="3"/>
    </row>
    <row r="408" spans="2:18" x14ac:dyDescent="0.2">
      <c r="B408" s="73"/>
      <c r="F408" s="75"/>
      <c r="H408" s="3"/>
      <c r="J408" s="3"/>
      <c r="K408" s="5"/>
      <c r="L408" s="3"/>
      <c r="N408" s="3"/>
      <c r="P408" s="3"/>
      <c r="R408" s="3"/>
    </row>
    <row r="409" spans="2:18" x14ac:dyDescent="0.2">
      <c r="B409" s="73"/>
      <c r="F409" s="75"/>
      <c r="H409" s="3"/>
      <c r="J409" s="3"/>
      <c r="K409" s="5"/>
      <c r="L409" s="3"/>
      <c r="N409" s="3"/>
      <c r="P409" s="3"/>
      <c r="R409" s="3"/>
    </row>
    <row r="410" spans="2:18" x14ac:dyDescent="0.2">
      <c r="B410" s="73"/>
      <c r="F410" s="75"/>
      <c r="H410" s="3"/>
      <c r="J410" s="3"/>
      <c r="K410" s="5"/>
      <c r="L410" s="3"/>
      <c r="N410" s="3"/>
      <c r="P410" s="3"/>
      <c r="R410" s="3"/>
    </row>
    <row r="411" spans="2:18" x14ac:dyDescent="0.2">
      <c r="B411" s="73"/>
      <c r="F411" s="75"/>
      <c r="H411" s="3"/>
      <c r="J411" s="3"/>
      <c r="K411" s="5"/>
      <c r="L411" s="3"/>
      <c r="N411" s="3"/>
      <c r="P411" s="3"/>
      <c r="R411" s="3"/>
    </row>
    <row r="412" spans="2:18" x14ac:dyDescent="0.2">
      <c r="B412" s="73"/>
      <c r="F412" s="75"/>
      <c r="H412" s="3"/>
      <c r="J412" s="3"/>
      <c r="K412" s="5"/>
      <c r="L412" s="3"/>
      <c r="N412" s="3"/>
      <c r="P412" s="3"/>
      <c r="R412" s="3"/>
    </row>
    <row r="413" spans="2:18" x14ac:dyDescent="0.2">
      <c r="B413" s="73"/>
      <c r="F413" s="75"/>
      <c r="H413" s="3"/>
      <c r="J413" s="3"/>
      <c r="K413" s="5"/>
      <c r="L413" s="3"/>
      <c r="N413" s="3"/>
      <c r="P413" s="3"/>
      <c r="R413" s="3"/>
    </row>
    <row r="414" spans="2:18" x14ac:dyDescent="0.2">
      <c r="B414" s="73"/>
      <c r="F414" s="75"/>
      <c r="H414" s="3"/>
      <c r="J414" s="3"/>
      <c r="K414" s="5"/>
      <c r="L414" s="3"/>
      <c r="N414" s="3"/>
      <c r="P414" s="3"/>
      <c r="R414" s="3"/>
    </row>
    <row r="415" spans="2:18" x14ac:dyDescent="0.2">
      <c r="B415" s="73"/>
      <c r="F415" s="75"/>
      <c r="H415" s="3"/>
      <c r="J415" s="3"/>
      <c r="K415" s="5"/>
      <c r="L415" s="3"/>
      <c r="N415" s="3"/>
      <c r="P415" s="3"/>
      <c r="R415" s="3"/>
    </row>
    <row r="416" spans="2:18" x14ac:dyDescent="0.2">
      <c r="B416" s="73"/>
      <c r="F416" s="75"/>
      <c r="H416" s="3"/>
      <c r="J416" s="3"/>
      <c r="K416" s="5"/>
      <c r="L416" s="3"/>
      <c r="N416" s="3"/>
      <c r="P416" s="3"/>
      <c r="R416" s="3"/>
    </row>
    <row r="417" spans="2:18" x14ac:dyDescent="0.2">
      <c r="B417" s="73"/>
      <c r="F417" s="75"/>
      <c r="H417" s="3"/>
      <c r="J417" s="3"/>
      <c r="K417" s="5"/>
      <c r="L417" s="3"/>
      <c r="N417" s="3"/>
      <c r="P417" s="3"/>
      <c r="R417" s="3"/>
    </row>
    <row r="418" spans="2:18" x14ac:dyDescent="0.2">
      <c r="B418" s="73"/>
      <c r="F418" s="75"/>
      <c r="H418" s="3"/>
      <c r="J418" s="3"/>
      <c r="K418" s="5"/>
      <c r="L418" s="3"/>
      <c r="N418" s="3"/>
      <c r="P418" s="3"/>
      <c r="R418" s="3"/>
    </row>
    <row r="419" spans="2:18" x14ac:dyDescent="0.2">
      <c r="B419" s="73"/>
      <c r="F419" s="75"/>
      <c r="H419" s="3"/>
      <c r="J419" s="3"/>
      <c r="K419" s="5"/>
      <c r="L419" s="3"/>
      <c r="N419" s="3"/>
      <c r="P419" s="3"/>
      <c r="R419" s="3"/>
    </row>
    <row r="420" spans="2:18" x14ac:dyDescent="0.2">
      <c r="B420" s="73"/>
      <c r="F420" s="75"/>
      <c r="H420" s="3"/>
      <c r="J420" s="3"/>
      <c r="K420" s="5"/>
      <c r="L420" s="3"/>
      <c r="N420" s="3"/>
      <c r="P420" s="3"/>
      <c r="R420" s="3"/>
    </row>
    <row r="421" spans="2:18" x14ac:dyDescent="0.2">
      <c r="B421" s="73"/>
      <c r="F421" s="75"/>
      <c r="H421" s="3"/>
      <c r="J421" s="3"/>
      <c r="K421" s="5"/>
      <c r="L421" s="3"/>
      <c r="N421" s="3"/>
      <c r="P421" s="3"/>
      <c r="R421" s="3"/>
    </row>
    <row r="422" spans="2:18" x14ac:dyDescent="0.2">
      <c r="B422" s="73"/>
      <c r="F422" s="75"/>
      <c r="H422" s="3"/>
      <c r="J422" s="3"/>
      <c r="K422" s="5"/>
      <c r="L422" s="3"/>
      <c r="N422" s="3"/>
      <c r="P422" s="3"/>
      <c r="R422" s="3"/>
    </row>
    <row r="423" spans="2:18" x14ac:dyDescent="0.2">
      <c r="B423" s="73"/>
      <c r="F423" s="75"/>
      <c r="H423" s="3"/>
      <c r="J423" s="3"/>
      <c r="K423" s="5"/>
      <c r="L423" s="3"/>
      <c r="N423" s="3"/>
      <c r="P423" s="3"/>
      <c r="R423" s="3"/>
    </row>
    <row r="424" spans="2:18" x14ac:dyDescent="0.2">
      <c r="B424" s="73"/>
      <c r="F424" s="75"/>
      <c r="H424" s="3"/>
      <c r="J424" s="3"/>
      <c r="K424" s="5"/>
      <c r="L424" s="3"/>
      <c r="N424" s="3"/>
      <c r="P424" s="3"/>
      <c r="R424" s="3"/>
    </row>
    <row r="425" spans="2:18" x14ac:dyDescent="0.2">
      <c r="B425" s="73"/>
      <c r="F425" s="75"/>
      <c r="H425" s="3"/>
      <c r="J425" s="3"/>
      <c r="K425" s="5"/>
      <c r="L425" s="3"/>
      <c r="N425" s="3"/>
      <c r="P425" s="3"/>
      <c r="R425" s="3"/>
    </row>
    <row r="426" spans="2:18" x14ac:dyDescent="0.2">
      <c r="B426" s="73"/>
      <c r="F426" s="75"/>
      <c r="H426" s="3"/>
      <c r="J426" s="3"/>
      <c r="K426" s="5"/>
      <c r="L426" s="3"/>
      <c r="N426" s="3"/>
      <c r="P426" s="3"/>
      <c r="R426" s="3"/>
    </row>
    <row r="427" spans="2:18" x14ac:dyDescent="0.2">
      <c r="B427" s="73"/>
      <c r="F427" s="75"/>
      <c r="H427" s="3"/>
      <c r="J427" s="3"/>
      <c r="K427" s="5"/>
      <c r="L427" s="3"/>
      <c r="N427" s="3"/>
      <c r="P427" s="3"/>
      <c r="R427" s="3"/>
    </row>
    <row r="428" spans="2:18" x14ac:dyDescent="0.2">
      <c r="B428" s="73"/>
      <c r="F428" s="75"/>
      <c r="H428" s="3"/>
      <c r="J428" s="3"/>
      <c r="K428" s="5"/>
      <c r="L428" s="3"/>
      <c r="N428" s="3"/>
      <c r="P428" s="3"/>
      <c r="R428" s="3"/>
    </row>
    <row r="429" spans="2:18" x14ac:dyDescent="0.2">
      <c r="B429" s="73"/>
      <c r="F429" s="75"/>
      <c r="H429" s="3"/>
      <c r="J429" s="3"/>
      <c r="K429" s="5"/>
      <c r="L429" s="3"/>
      <c r="N429" s="3"/>
      <c r="P429" s="3"/>
      <c r="R429" s="3"/>
    </row>
    <row r="430" spans="2:18" x14ac:dyDescent="0.2">
      <c r="B430" s="73"/>
      <c r="F430" s="75"/>
      <c r="H430" s="3"/>
      <c r="J430" s="3"/>
      <c r="K430" s="5"/>
      <c r="L430" s="3"/>
      <c r="N430" s="3"/>
      <c r="P430" s="3"/>
      <c r="R430" s="3"/>
    </row>
    <row r="431" spans="2:18" x14ac:dyDescent="0.2">
      <c r="B431" s="73"/>
      <c r="F431" s="75"/>
      <c r="H431" s="3"/>
      <c r="J431" s="3"/>
      <c r="K431" s="5"/>
      <c r="L431" s="3"/>
      <c r="N431" s="3"/>
      <c r="P431" s="3"/>
      <c r="R431" s="3"/>
    </row>
    <row r="432" spans="2:18" x14ac:dyDescent="0.2">
      <c r="B432" s="73"/>
      <c r="F432" s="75"/>
      <c r="H432" s="3"/>
      <c r="J432" s="3"/>
      <c r="K432" s="5"/>
      <c r="L432" s="3"/>
      <c r="N432" s="3"/>
      <c r="P432" s="3"/>
      <c r="R432" s="3"/>
    </row>
    <row r="433" spans="2:18" x14ac:dyDescent="0.2">
      <c r="B433" s="73"/>
      <c r="F433" s="75"/>
      <c r="H433" s="3"/>
      <c r="J433" s="3"/>
      <c r="K433" s="5"/>
      <c r="L433" s="3"/>
      <c r="N433" s="3"/>
      <c r="P433" s="3"/>
      <c r="R433" s="3"/>
    </row>
    <row r="434" spans="2:18" x14ac:dyDescent="0.2">
      <c r="B434" s="73"/>
      <c r="F434" s="75"/>
      <c r="H434" s="3"/>
      <c r="J434" s="3"/>
      <c r="K434" s="5"/>
      <c r="L434" s="3"/>
      <c r="N434" s="3"/>
      <c r="P434" s="3"/>
      <c r="R434" s="3"/>
    </row>
    <row r="435" spans="2:18" x14ac:dyDescent="0.2">
      <c r="B435" s="73"/>
      <c r="F435" s="75"/>
      <c r="H435" s="3"/>
      <c r="J435" s="3"/>
      <c r="K435" s="5"/>
      <c r="L435" s="3"/>
      <c r="N435" s="3"/>
      <c r="P435" s="3"/>
      <c r="R435" s="3"/>
    </row>
    <row r="436" spans="2:18" x14ac:dyDescent="0.2">
      <c r="B436" s="73"/>
      <c r="F436" s="75"/>
      <c r="H436" s="3"/>
      <c r="J436" s="3"/>
      <c r="K436" s="5"/>
      <c r="L436" s="3"/>
      <c r="N436" s="3"/>
      <c r="P436" s="3"/>
      <c r="R436" s="3"/>
    </row>
    <row r="437" spans="2:18" x14ac:dyDescent="0.2">
      <c r="B437" s="73"/>
      <c r="F437" s="75"/>
      <c r="H437" s="3"/>
      <c r="J437" s="3"/>
      <c r="K437" s="5"/>
      <c r="L437" s="3"/>
      <c r="N437" s="3"/>
      <c r="P437" s="3"/>
      <c r="R437" s="3"/>
    </row>
    <row r="438" spans="2:18" x14ac:dyDescent="0.2">
      <c r="B438" s="73"/>
      <c r="F438" s="75"/>
      <c r="H438" s="3"/>
      <c r="J438" s="3"/>
      <c r="K438" s="5"/>
      <c r="L438" s="3"/>
      <c r="N438" s="3"/>
      <c r="P438" s="3"/>
      <c r="R438" s="3"/>
    </row>
    <row r="439" spans="2:18" x14ac:dyDescent="0.2">
      <c r="B439" s="73"/>
      <c r="F439" s="75"/>
      <c r="H439" s="3"/>
      <c r="J439" s="3"/>
      <c r="K439" s="5"/>
      <c r="L439" s="3"/>
      <c r="N439" s="3"/>
      <c r="P439" s="3"/>
      <c r="R439" s="3"/>
    </row>
    <row r="440" spans="2:18" x14ac:dyDescent="0.2">
      <c r="B440" s="73"/>
      <c r="F440" s="75"/>
      <c r="H440" s="3"/>
      <c r="J440" s="3"/>
      <c r="K440" s="5"/>
      <c r="L440" s="3"/>
      <c r="N440" s="3"/>
      <c r="P440" s="3"/>
      <c r="R440" s="3"/>
    </row>
    <row r="441" spans="2:18" x14ac:dyDescent="0.2">
      <c r="B441" s="73"/>
      <c r="F441" s="75"/>
      <c r="H441" s="3"/>
      <c r="J441" s="3"/>
      <c r="K441" s="5"/>
      <c r="L441" s="3"/>
      <c r="N441" s="3"/>
      <c r="P441" s="3"/>
      <c r="R441" s="3"/>
    </row>
    <row r="442" spans="2:18" x14ac:dyDescent="0.2">
      <c r="B442" s="73"/>
      <c r="F442" s="75"/>
      <c r="H442" s="3"/>
      <c r="J442" s="3"/>
      <c r="K442" s="5"/>
      <c r="L442" s="3"/>
      <c r="N442" s="3"/>
      <c r="P442" s="3"/>
      <c r="R442" s="3"/>
    </row>
    <row r="443" spans="2:18" x14ac:dyDescent="0.2">
      <c r="B443" s="73"/>
      <c r="F443" s="75"/>
      <c r="H443" s="3"/>
      <c r="J443" s="3"/>
      <c r="K443" s="5"/>
      <c r="L443" s="3"/>
      <c r="N443" s="3"/>
      <c r="P443" s="3"/>
      <c r="R443" s="3"/>
    </row>
    <row r="444" spans="2:18" x14ac:dyDescent="0.2">
      <c r="B444" s="73"/>
      <c r="F444" s="75"/>
      <c r="H444" s="3"/>
      <c r="J444" s="3"/>
      <c r="K444" s="5"/>
      <c r="L444" s="3"/>
      <c r="N444" s="3"/>
      <c r="P444" s="3"/>
      <c r="R444" s="3"/>
    </row>
    <row r="445" spans="2:18" x14ac:dyDescent="0.2">
      <c r="B445" s="73"/>
      <c r="F445" s="75"/>
      <c r="H445" s="3"/>
      <c r="J445" s="3"/>
      <c r="K445" s="5"/>
      <c r="L445" s="3"/>
      <c r="N445" s="3"/>
      <c r="P445" s="3"/>
      <c r="R445" s="3"/>
    </row>
    <row r="446" spans="2:18" x14ac:dyDescent="0.2">
      <c r="B446" s="73"/>
      <c r="F446" s="75"/>
      <c r="H446" s="3"/>
      <c r="J446" s="3"/>
      <c r="K446" s="5"/>
      <c r="L446" s="3"/>
      <c r="N446" s="3"/>
      <c r="P446" s="3"/>
      <c r="R446" s="3"/>
    </row>
    <row r="447" spans="2:18" x14ac:dyDescent="0.2">
      <c r="B447" s="73"/>
      <c r="F447" s="75"/>
      <c r="H447" s="3"/>
      <c r="J447" s="3"/>
      <c r="K447" s="5"/>
      <c r="L447" s="3"/>
      <c r="N447" s="3"/>
      <c r="P447" s="3"/>
      <c r="R447" s="3"/>
    </row>
    <row r="448" spans="2:18" x14ac:dyDescent="0.2">
      <c r="B448" s="73"/>
      <c r="F448" s="75"/>
      <c r="H448" s="3"/>
      <c r="J448" s="3"/>
      <c r="K448" s="5"/>
      <c r="L448" s="3"/>
      <c r="N448" s="3"/>
      <c r="P448" s="3"/>
      <c r="R448" s="3"/>
    </row>
    <row r="449" spans="2:18" x14ac:dyDescent="0.2">
      <c r="B449" s="73"/>
      <c r="F449" s="75"/>
      <c r="H449" s="3"/>
      <c r="J449" s="3"/>
      <c r="K449" s="5"/>
      <c r="L449" s="3"/>
      <c r="N449" s="3"/>
      <c r="P449" s="3"/>
      <c r="R449" s="3"/>
    </row>
    <row r="450" spans="2:18" x14ac:dyDescent="0.2">
      <c r="B450" s="73"/>
      <c r="F450" s="75"/>
      <c r="H450" s="3"/>
      <c r="J450" s="3"/>
      <c r="K450" s="5"/>
      <c r="L450" s="3"/>
      <c r="N450" s="3"/>
      <c r="P450" s="3"/>
      <c r="R450" s="3"/>
    </row>
    <row r="451" spans="2:18" x14ac:dyDescent="0.2">
      <c r="B451" s="73"/>
      <c r="F451" s="75"/>
      <c r="H451" s="3"/>
      <c r="J451" s="3"/>
      <c r="K451" s="5"/>
      <c r="L451" s="3"/>
      <c r="N451" s="3"/>
      <c r="P451" s="3"/>
      <c r="R451" s="3"/>
    </row>
    <row r="452" spans="2:18" x14ac:dyDescent="0.2">
      <c r="B452" s="73"/>
      <c r="F452" s="75"/>
      <c r="H452" s="3"/>
      <c r="J452" s="3"/>
      <c r="K452" s="5"/>
      <c r="L452" s="3"/>
      <c r="N452" s="3"/>
      <c r="P452" s="3"/>
      <c r="R452" s="3"/>
    </row>
    <row r="453" spans="2:18" x14ac:dyDescent="0.2">
      <c r="B453" s="73"/>
      <c r="F453" s="75"/>
      <c r="H453" s="3"/>
      <c r="J453" s="3"/>
      <c r="K453" s="5"/>
      <c r="L453" s="3"/>
      <c r="N453" s="3"/>
      <c r="P453" s="3"/>
      <c r="R453" s="3"/>
    </row>
    <row r="454" spans="2:18" x14ac:dyDescent="0.2">
      <c r="B454" s="73"/>
      <c r="F454" s="75"/>
      <c r="H454" s="3"/>
      <c r="J454" s="3"/>
      <c r="K454" s="5"/>
      <c r="L454" s="3"/>
      <c r="N454" s="3"/>
      <c r="P454" s="3"/>
      <c r="R454" s="3"/>
    </row>
    <row r="455" spans="2:18" x14ac:dyDescent="0.2">
      <c r="B455" s="73"/>
      <c r="F455" s="75"/>
      <c r="H455" s="3"/>
      <c r="J455" s="3"/>
      <c r="K455" s="5"/>
      <c r="L455" s="3"/>
      <c r="N455" s="3"/>
      <c r="P455" s="3"/>
      <c r="R455" s="3"/>
    </row>
    <row r="456" spans="2:18" x14ac:dyDescent="0.2">
      <c r="B456" s="73"/>
      <c r="F456" s="75"/>
      <c r="H456" s="3"/>
      <c r="J456" s="3"/>
      <c r="K456" s="5"/>
      <c r="L456" s="3"/>
      <c r="N456" s="3"/>
      <c r="P456" s="3"/>
      <c r="R456" s="3"/>
    </row>
    <row r="457" spans="2:18" x14ac:dyDescent="0.2">
      <c r="B457" s="73"/>
      <c r="F457" s="75"/>
      <c r="H457" s="3"/>
      <c r="J457" s="3"/>
      <c r="K457" s="5"/>
      <c r="L457" s="3"/>
      <c r="N457" s="3"/>
      <c r="P457" s="3"/>
      <c r="R457" s="3"/>
    </row>
    <row r="458" spans="2:18" x14ac:dyDescent="0.2">
      <c r="B458" s="73"/>
      <c r="F458" s="75"/>
      <c r="H458" s="3"/>
      <c r="J458" s="3"/>
      <c r="K458" s="5"/>
      <c r="L458" s="3"/>
      <c r="N458" s="3"/>
      <c r="P458" s="3"/>
      <c r="R458" s="3"/>
    </row>
    <row r="459" spans="2:18" x14ac:dyDescent="0.2">
      <c r="B459" s="73"/>
      <c r="F459" s="75"/>
      <c r="H459" s="3"/>
      <c r="J459" s="3"/>
      <c r="K459" s="5"/>
      <c r="L459" s="3"/>
      <c r="N459" s="3"/>
      <c r="P459" s="3"/>
      <c r="R459" s="3"/>
    </row>
    <row r="460" spans="2:18" x14ac:dyDescent="0.2">
      <c r="B460" s="73"/>
      <c r="F460" s="75"/>
      <c r="H460" s="3"/>
      <c r="J460" s="3"/>
      <c r="K460" s="5"/>
      <c r="L460" s="3"/>
      <c r="N460" s="3"/>
      <c r="P460" s="3"/>
      <c r="R460" s="3"/>
    </row>
    <row r="461" spans="2:18" x14ac:dyDescent="0.2">
      <c r="B461" s="73"/>
      <c r="F461" s="75"/>
      <c r="H461" s="3"/>
      <c r="J461" s="3"/>
      <c r="K461" s="5"/>
      <c r="L461" s="3"/>
      <c r="N461" s="3"/>
      <c r="P461" s="3"/>
      <c r="R461" s="3"/>
    </row>
    <row r="462" spans="2:18" x14ac:dyDescent="0.2">
      <c r="B462" s="73"/>
      <c r="F462" s="75"/>
      <c r="H462" s="3"/>
      <c r="J462" s="3"/>
      <c r="K462" s="5"/>
      <c r="L462" s="3"/>
      <c r="N462" s="3"/>
      <c r="P462" s="3"/>
      <c r="R462" s="3"/>
    </row>
    <row r="463" spans="2:18" x14ac:dyDescent="0.2">
      <c r="B463" s="73"/>
      <c r="F463" s="75"/>
      <c r="H463" s="3"/>
      <c r="J463" s="3"/>
      <c r="K463" s="5"/>
      <c r="L463" s="3"/>
      <c r="N463" s="3"/>
      <c r="P463" s="3"/>
      <c r="R463" s="3"/>
    </row>
    <row r="464" spans="2:18" x14ac:dyDescent="0.2">
      <c r="B464" s="73"/>
      <c r="F464" s="75"/>
      <c r="H464" s="3"/>
      <c r="J464" s="3"/>
      <c r="K464" s="5"/>
      <c r="L464" s="3"/>
      <c r="N464" s="3"/>
      <c r="P464" s="3"/>
      <c r="R464" s="3"/>
    </row>
    <row r="465" spans="2:18" x14ac:dyDescent="0.2">
      <c r="B465" s="73"/>
      <c r="F465" s="75"/>
      <c r="H465" s="3"/>
      <c r="J465" s="3"/>
      <c r="K465" s="5"/>
      <c r="L465" s="3"/>
      <c r="N465" s="3"/>
      <c r="P465" s="3"/>
      <c r="R465" s="3"/>
    </row>
    <row r="466" spans="2:18" x14ac:dyDescent="0.2">
      <c r="B466" s="73"/>
      <c r="F466" s="75"/>
      <c r="H466" s="3"/>
      <c r="J466" s="3"/>
      <c r="K466" s="5"/>
      <c r="L466" s="3"/>
      <c r="N466" s="3"/>
      <c r="P466" s="3"/>
      <c r="R466" s="3"/>
    </row>
    <row r="467" spans="2:18" x14ac:dyDescent="0.2">
      <c r="B467" s="73"/>
      <c r="F467" s="75"/>
      <c r="H467" s="3"/>
      <c r="J467" s="3"/>
      <c r="K467" s="5"/>
      <c r="L467" s="3"/>
      <c r="N467" s="3"/>
      <c r="P467" s="3"/>
      <c r="R467" s="3"/>
    </row>
    <row r="468" spans="2:18" x14ac:dyDescent="0.2">
      <c r="B468" s="73"/>
      <c r="F468" s="75"/>
      <c r="H468" s="3"/>
      <c r="J468" s="3"/>
      <c r="K468" s="5"/>
      <c r="L468" s="3"/>
      <c r="N468" s="3"/>
      <c r="P468" s="3"/>
      <c r="R468" s="3"/>
    </row>
    <row r="469" spans="2:18" x14ac:dyDescent="0.2">
      <c r="B469" s="73"/>
      <c r="F469" s="75"/>
      <c r="H469" s="3"/>
      <c r="J469" s="3"/>
      <c r="K469" s="5"/>
      <c r="L469" s="3"/>
      <c r="N469" s="3"/>
      <c r="P469" s="3"/>
      <c r="R469" s="3"/>
    </row>
    <row r="470" spans="2:18" x14ac:dyDescent="0.2">
      <c r="B470" s="73"/>
      <c r="F470" s="75"/>
      <c r="H470" s="3"/>
      <c r="J470" s="3"/>
      <c r="K470" s="5"/>
      <c r="L470" s="3"/>
      <c r="N470" s="3"/>
      <c r="P470" s="3"/>
      <c r="R470" s="3"/>
    </row>
    <row r="471" spans="2:18" x14ac:dyDescent="0.2">
      <c r="B471" s="73"/>
      <c r="F471" s="75"/>
      <c r="H471" s="3"/>
      <c r="J471" s="3"/>
      <c r="K471" s="5"/>
      <c r="L471" s="3"/>
      <c r="N471" s="3"/>
      <c r="P471" s="3"/>
      <c r="R471" s="3"/>
    </row>
    <row r="472" spans="2:18" x14ac:dyDescent="0.2">
      <c r="B472" s="73"/>
      <c r="F472" s="75"/>
      <c r="H472" s="3"/>
      <c r="J472" s="3"/>
      <c r="K472" s="5"/>
      <c r="L472" s="3"/>
      <c r="N472" s="3"/>
      <c r="P472" s="3"/>
      <c r="R472" s="3"/>
    </row>
    <row r="473" spans="2:18" x14ac:dyDescent="0.2">
      <c r="B473" s="73"/>
      <c r="F473" s="75"/>
      <c r="H473" s="3"/>
      <c r="J473" s="3"/>
      <c r="K473" s="5"/>
      <c r="L473" s="3"/>
      <c r="N473" s="3"/>
      <c r="P473" s="3"/>
      <c r="R473" s="3"/>
    </row>
    <row r="474" spans="2:18" x14ac:dyDescent="0.2">
      <c r="B474" s="73"/>
      <c r="F474" s="75"/>
      <c r="H474" s="3"/>
      <c r="J474" s="3"/>
      <c r="K474" s="5"/>
      <c r="L474" s="3"/>
      <c r="N474" s="3"/>
      <c r="P474" s="3"/>
      <c r="R474" s="3"/>
    </row>
    <row r="475" spans="2:18" x14ac:dyDescent="0.2">
      <c r="B475" s="73"/>
      <c r="F475" s="75"/>
      <c r="H475" s="3"/>
      <c r="J475" s="3"/>
      <c r="K475" s="5"/>
      <c r="L475" s="3"/>
      <c r="N475" s="3"/>
      <c r="P475" s="3"/>
      <c r="R475" s="3"/>
    </row>
    <row r="476" spans="2:18" x14ac:dyDescent="0.2">
      <c r="B476" s="73"/>
      <c r="F476" s="75"/>
      <c r="H476" s="3"/>
      <c r="J476" s="3"/>
      <c r="K476" s="5"/>
      <c r="L476" s="3"/>
      <c r="N476" s="3"/>
      <c r="P476" s="3"/>
      <c r="R476" s="3"/>
    </row>
    <row r="477" spans="2:18" x14ac:dyDescent="0.2">
      <c r="B477" s="73"/>
      <c r="F477" s="75"/>
      <c r="H477" s="3"/>
      <c r="J477" s="3"/>
      <c r="K477" s="5"/>
      <c r="L477" s="3"/>
      <c r="N477" s="3"/>
      <c r="P477" s="3"/>
      <c r="R477" s="3"/>
    </row>
    <row r="478" spans="2:18" x14ac:dyDescent="0.2">
      <c r="B478" s="73"/>
      <c r="F478" s="75"/>
      <c r="H478" s="3"/>
      <c r="J478" s="3"/>
      <c r="K478" s="5"/>
      <c r="L478" s="3"/>
      <c r="N478" s="3"/>
      <c r="P478" s="3"/>
      <c r="R478" s="3"/>
    </row>
    <row r="479" spans="2:18" x14ac:dyDescent="0.2">
      <c r="B479" s="73"/>
      <c r="F479" s="75"/>
      <c r="H479" s="3"/>
      <c r="J479" s="3"/>
      <c r="K479" s="5"/>
      <c r="L479" s="3"/>
      <c r="N479" s="3"/>
      <c r="P479" s="3"/>
      <c r="R479" s="3"/>
    </row>
    <row r="480" spans="2:18" x14ac:dyDescent="0.2">
      <c r="B480" s="73"/>
      <c r="F480" s="75"/>
      <c r="H480" s="3"/>
      <c r="J480" s="3"/>
      <c r="K480" s="5"/>
      <c r="L480" s="3"/>
      <c r="N480" s="3"/>
      <c r="P480" s="3"/>
      <c r="R480" s="3"/>
    </row>
    <row r="481" spans="2:18" x14ac:dyDescent="0.2">
      <c r="B481" s="73"/>
      <c r="F481" s="75"/>
      <c r="H481" s="3"/>
      <c r="J481" s="3"/>
      <c r="K481" s="5"/>
      <c r="L481" s="3"/>
      <c r="N481" s="3"/>
      <c r="P481" s="3"/>
      <c r="R481" s="3"/>
    </row>
    <row r="482" spans="2:18" x14ac:dyDescent="0.2">
      <c r="B482" s="73"/>
      <c r="F482" s="75"/>
      <c r="H482" s="3"/>
      <c r="J482" s="3"/>
      <c r="K482" s="5"/>
      <c r="L482" s="3"/>
      <c r="N482" s="3"/>
      <c r="P482" s="3"/>
      <c r="R482" s="3"/>
    </row>
    <row r="483" spans="2:18" x14ac:dyDescent="0.2">
      <c r="B483" s="73"/>
      <c r="F483" s="75"/>
      <c r="H483" s="3"/>
      <c r="J483" s="3"/>
      <c r="K483" s="5"/>
      <c r="L483" s="3"/>
      <c r="N483" s="3"/>
      <c r="P483" s="3"/>
      <c r="R483" s="3"/>
    </row>
    <row r="484" spans="2:18" x14ac:dyDescent="0.2">
      <c r="B484" s="73"/>
      <c r="F484" s="75"/>
      <c r="H484" s="3"/>
      <c r="J484" s="3"/>
      <c r="K484" s="5"/>
      <c r="L484" s="3"/>
      <c r="N484" s="3"/>
      <c r="P484" s="3"/>
      <c r="R484" s="3"/>
    </row>
    <row r="485" spans="2:18" x14ac:dyDescent="0.2">
      <c r="B485" s="73"/>
      <c r="F485" s="75"/>
      <c r="H485" s="3"/>
      <c r="J485" s="3"/>
      <c r="K485" s="5"/>
      <c r="L485" s="3"/>
      <c r="N485" s="3"/>
      <c r="P485" s="3"/>
      <c r="R485" s="3"/>
    </row>
    <row r="486" spans="2:18" x14ac:dyDescent="0.2">
      <c r="B486" s="73"/>
      <c r="F486" s="75"/>
      <c r="H486" s="3"/>
      <c r="J486" s="3"/>
      <c r="K486" s="5"/>
      <c r="L486" s="3"/>
      <c r="N486" s="3"/>
      <c r="P486" s="3"/>
      <c r="R486" s="3"/>
    </row>
    <row r="487" spans="2:18" x14ac:dyDescent="0.2">
      <c r="B487" s="73"/>
      <c r="F487" s="75"/>
      <c r="H487" s="3"/>
      <c r="J487" s="3"/>
      <c r="K487" s="5"/>
      <c r="L487" s="3"/>
      <c r="N487" s="3"/>
      <c r="P487" s="3"/>
      <c r="R487" s="3"/>
    </row>
    <row r="488" spans="2:18" x14ac:dyDescent="0.2">
      <c r="B488" s="73"/>
      <c r="F488" s="75"/>
      <c r="H488" s="3"/>
      <c r="J488" s="3"/>
      <c r="K488" s="5"/>
      <c r="L488" s="3"/>
      <c r="N488" s="3"/>
      <c r="P488" s="3"/>
      <c r="R488" s="3"/>
    </row>
    <row r="489" spans="2:18" x14ac:dyDescent="0.2">
      <c r="B489" s="73"/>
      <c r="F489" s="75"/>
      <c r="H489" s="3"/>
      <c r="J489" s="3"/>
      <c r="K489" s="5"/>
      <c r="L489" s="3"/>
      <c r="N489" s="3"/>
      <c r="P489" s="3"/>
      <c r="R489" s="3"/>
    </row>
    <row r="490" spans="2:18" x14ac:dyDescent="0.2">
      <c r="B490" s="73"/>
      <c r="F490" s="75"/>
      <c r="H490" s="3"/>
      <c r="J490" s="3"/>
      <c r="K490" s="5"/>
      <c r="L490" s="3"/>
      <c r="N490" s="3"/>
      <c r="P490" s="3"/>
      <c r="R490" s="3"/>
    </row>
    <row r="491" spans="2:18" x14ac:dyDescent="0.2">
      <c r="B491" s="73"/>
      <c r="F491" s="75"/>
      <c r="H491" s="3"/>
      <c r="J491" s="3"/>
      <c r="K491" s="5"/>
      <c r="L491" s="3"/>
      <c r="N491" s="3"/>
      <c r="P491" s="3"/>
      <c r="R491" s="3"/>
    </row>
    <row r="492" spans="2:18" x14ac:dyDescent="0.2">
      <c r="B492" s="73"/>
      <c r="F492" s="75"/>
      <c r="H492" s="3"/>
      <c r="J492" s="3"/>
      <c r="K492" s="5"/>
      <c r="L492" s="3"/>
      <c r="N492" s="3"/>
      <c r="P492" s="3"/>
      <c r="R492" s="3"/>
    </row>
    <row r="493" spans="2:18" x14ac:dyDescent="0.2">
      <c r="B493" s="73"/>
      <c r="F493" s="75"/>
      <c r="H493" s="3"/>
      <c r="J493" s="3"/>
      <c r="K493" s="5"/>
      <c r="L493" s="3"/>
      <c r="N493" s="3"/>
      <c r="P493" s="3"/>
      <c r="R493" s="3"/>
    </row>
    <row r="494" spans="2:18" x14ac:dyDescent="0.2">
      <c r="B494" s="73"/>
      <c r="F494" s="75"/>
      <c r="H494" s="3"/>
      <c r="J494" s="3"/>
      <c r="K494" s="5"/>
      <c r="L494" s="3"/>
      <c r="N494" s="3"/>
      <c r="P494" s="3"/>
      <c r="R494" s="3"/>
    </row>
    <row r="495" spans="2:18" x14ac:dyDescent="0.2">
      <c r="B495" s="73"/>
      <c r="F495" s="75"/>
      <c r="H495" s="3"/>
      <c r="J495" s="3"/>
      <c r="K495" s="5"/>
      <c r="L495" s="3"/>
      <c r="N495" s="3"/>
      <c r="P495" s="3"/>
      <c r="R495" s="3"/>
    </row>
    <row r="496" spans="2:18" x14ac:dyDescent="0.2">
      <c r="B496" s="73"/>
      <c r="F496" s="75"/>
      <c r="H496" s="3"/>
      <c r="J496" s="3"/>
      <c r="K496" s="5"/>
      <c r="L496" s="3"/>
      <c r="N496" s="3"/>
      <c r="P496" s="3"/>
      <c r="R496" s="3"/>
    </row>
    <row r="497" spans="2:18" x14ac:dyDescent="0.2">
      <c r="B497" s="73"/>
      <c r="F497" s="75"/>
      <c r="H497" s="3"/>
      <c r="J497" s="3"/>
      <c r="K497" s="5"/>
      <c r="L497" s="3"/>
      <c r="N497" s="3"/>
      <c r="P497" s="3"/>
      <c r="R497" s="3"/>
    </row>
    <row r="498" spans="2:18" x14ac:dyDescent="0.2">
      <c r="B498" s="73"/>
      <c r="F498" s="75"/>
      <c r="H498" s="3"/>
      <c r="J498" s="3"/>
      <c r="K498" s="5"/>
      <c r="L498" s="3"/>
      <c r="N498" s="3"/>
      <c r="P498" s="3"/>
      <c r="R498" s="3"/>
    </row>
    <row r="499" spans="2:18" x14ac:dyDescent="0.2">
      <c r="B499" s="73"/>
      <c r="F499" s="75"/>
      <c r="H499" s="3"/>
      <c r="J499" s="3"/>
      <c r="K499" s="5"/>
      <c r="L499" s="3"/>
      <c r="N499" s="3"/>
      <c r="P499" s="3"/>
      <c r="R499" s="3"/>
    </row>
    <row r="500" spans="2:18" x14ac:dyDescent="0.2">
      <c r="B500" s="73"/>
      <c r="F500" s="75"/>
      <c r="H500" s="3"/>
      <c r="J500" s="3"/>
      <c r="K500" s="5"/>
      <c r="L500" s="3"/>
      <c r="N500" s="3"/>
      <c r="P500" s="3"/>
      <c r="R500" s="3"/>
    </row>
    <row r="501" spans="2:18" x14ac:dyDescent="0.2">
      <c r="B501" s="73"/>
      <c r="F501" s="75"/>
      <c r="H501" s="3"/>
      <c r="J501" s="3"/>
      <c r="K501" s="5"/>
      <c r="L501" s="3"/>
      <c r="N501" s="3"/>
      <c r="P501" s="3"/>
      <c r="R501" s="3"/>
    </row>
    <row r="502" spans="2:18" x14ac:dyDescent="0.2">
      <c r="B502" s="73"/>
      <c r="F502" s="75"/>
      <c r="H502" s="3"/>
      <c r="J502" s="3"/>
      <c r="K502" s="5"/>
      <c r="L502" s="3"/>
      <c r="N502" s="3"/>
      <c r="P502" s="3"/>
      <c r="R502" s="3"/>
    </row>
    <row r="503" spans="2:18" x14ac:dyDescent="0.2">
      <c r="B503" s="73"/>
      <c r="F503" s="75"/>
      <c r="H503" s="3"/>
      <c r="J503" s="3"/>
      <c r="K503" s="5"/>
      <c r="L503" s="3"/>
      <c r="N503" s="3"/>
      <c r="P503" s="3"/>
      <c r="R503" s="3"/>
    </row>
    <row r="504" spans="2:18" x14ac:dyDescent="0.2">
      <c r="B504" s="73"/>
      <c r="F504" s="75"/>
      <c r="H504" s="3"/>
      <c r="J504" s="3"/>
      <c r="K504" s="5"/>
      <c r="L504" s="3"/>
      <c r="N504" s="3"/>
      <c r="P504" s="3"/>
      <c r="R504" s="3"/>
    </row>
    <row r="505" spans="2:18" x14ac:dyDescent="0.2">
      <c r="B505" s="73"/>
      <c r="F505" s="75"/>
      <c r="H505" s="3"/>
      <c r="J505" s="3"/>
      <c r="K505" s="5"/>
      <c r="L505" s="3"/>
      <c r="N505" s="3"/>
      <c r="P505" s="3"/>
      <c r="R505" s="3"/>
    </row>
    <row r="506" spans="2:18" x14ac:dyDescent="0.2">
      <c r="B506" s="73"/>
      <c r="F506" s="75"/>
      <c r="H506" s="3"/>
      <c r="J506" s="3"/>
      <c r="K506" s="5"/>
      <c r="L506" s="3"/>
      <c r="N506" s="3"/>
      <c r="P506" s="3"/>
      <c r="R506" s="3"/>
    </row>
    <row r="507" spans="2:18" x14ac:dyDescent="0.2">
      <c r="B507" s="73"/>
      <c r="F507" s="75"/>
      <c r="H507" s="3"/>
      <c r="J507" s="3"/>
      <c r="K507" s="5"/>
      <c r="L507" s="3"/>
      <c r="N507" s="3"/>
      <c r="P507" s="3"/>
      <c r="R507" s="3"/>
    </row>
    <row r="508" spans="2:18" x14ac:dyDescent="0.2">
      <c r="B508" s="73"/>
      <c r="F508" s="75"/>
      <c r="H508" s="3"/>
      <c r="J508" s="3"/>
      <c r="K508" s="5"/>
      <c r="L508" s="3"/>
      <c r="N508" s="3"/>
      <c r="P508" s="3"/>
      <c r="R508" s="3"/>
    </row>
    <row r="509" spans="2:18" x14ac:dyDescent="0.2">
      <c r="B509" s="73"/>
      <c r="F509" s="75"/>
      <c r="H509" s="3"/>
      <c r="J509" s="3"/>
      <c r="K509" s="5"/>
      <c r="L509" s="3"/>
      <c r="N509" s="3"/>
      <c r="P509" s="3"/>
      <c r="R509" s="3"/>
    </row>
    <row r="510" spans="2:18" x14ac:dyDescent="0.2">
      <c r="B510" s="73"/>
      <c r="F510" s="75"/>
      <c r="H510" s="3"/>
      <c r="J510" s="3"/>
      <c r="K510" s="5"/>
      <c r="L510" s="3"/>
      <c r="N510" s="3"/>
      <c r="P510" s="3"/>
      <c r="R510" s="3"/>
    </row>
    <row r="511" spans="2:18" x14ac:dyDescent="0.2">
      <c r="B511" s="73"/>
      <c r="F511" s="75"/>
      <c r="H511" s="3"/>
      <c r="J511" s="3"/>
      <c r="K511" s="5"/>
      <c r="L511" s="3"/>
      <c r="N511" s="3"/>
      <c r="P511" s="3"/>
      <c r="R511" s="3"/>
    </row>
    <row r="512" spans="2:18" x14ac:dyDescent="0.2">
      <c r="B512" s="73"/>
      <c r="F512" s="75"/>
      <c r="H512" s="3"/>
      <c r="J512" s="3"/>
      <c r="K512" s="5"/>
      <c r="L512" s="3"/>
      <c r="N512" s="3"/>
      <c r="P512" s="3"/>
      <c r="R512" s="3"/>
    </row>
    <row r="513" spans="2:18" x14ac:dyDescent="0.2">
      <c r="B513" s="73"/>
      <c r="F513" s="75"/>
      <c r="H513" s="3"/>
      <c r="J513" s="3"/>
      <c r="K513" s="5"/>
      <c r="L513" s="3"/>
      <c r="N513" s="3"/>
      <c r="P513" s="3"/>
      <c r="R513" s="3"/>
    </row>
    <row r="514" spans="2:18" x14ac:dyDescent="0.2">
      <c r="B514" s="73"/>
      <c r="F514" s="75"/>
      <c r="H514" s="3"/>
      <c r="J514" s="3"/>
      <c r="K514" s="5"/>
      <c r="L514" s="3"/>
      <c r="N514" s="3"/>
      <c r="P514" s="3"/>
      <c r="R514" s="3"/>
    </row>
    <row r="515" spans="2:18" x14ac:dyDescent="0.2">
      <c r="B515" s="73"/>
      <c r="F515" s="75"/>
      <c r="H515" s="3"/>
      <c r="J515" s="3"/>
      <c r="K515" s="5"/>
      <c r="L515" s="3"/>
      <c r="N515" s="3"/>
      <c r="P515" s="3"/>
      <c r="R515" s="3"/>
    </row>
    <row r="516" spans="2:18" x14ac:dyDescent="0.2">
      <c r="B516" s="73"/>
      <c r="F516" s="75"/>
      <c r="H516" s="3"/>
      <c r="J516" s="3"/>
      <c r="K516" s="5"/>
      <c r="L516" s="3"/>
      <c r="N516" s="3"/>
      <c r="P516" s="3"/>
      <c r="R516" s="3"/>
    </row>
    <row r="517" spans="2:18" x14ac:dyDescent="0.2">
      <c r="B517" s="73"/>
      <c r="F517" s="75"/>
      <c r="H517" s="3"/>
      <c r="J517" s="3"/>
      <c r="K517" s="5"/>
      <c r="L517" s="3"/>
      <c r="N517" s="3"/>
      <c r="P517" s="3"/>
      <c r="R517" s="3"/>
    </row>
    <row r="518" spans="2:18" x14ac:dyDescent="0.2">
      <c r="B518" s="73"/>
      <c r="F518" s="75"/>
      <c r="H518" s="3"/>
      <c r="J518" s="3"/>
      <c r="K518" s="5"/>
      <c r="L518" s="3"/>
      <c r="N518" s="3"/>
      <c r="P518" s="3"/>
      <c r="R518" s="3"/>
    </row>
    <row r="519" spans="2:18" x14ac:dyDescent="0.2">
      <c r="B519" s="73"/>
      <c r="F519" s="75"/>
      <c r="H519" s="3"/>
      <c r="J519" s="3"/>
      <c r="K519" s="5"/>
      <c r="L519" s="3"/>
      <c r="N519" s="3"/>
      <c r="P519" s="3"/>
      <c r="R519" s="3"/>
    </row>
    <row r="520" spans="2:18" x14ac:dyDescent="0.2">
      <c r="B520" s="73"/>
      <c r="F520" s="75"/>
      <c r="H520" s="3"/>
      <c r="J520" s="3"/>
      <c r="K520" s="5"/>
      <c r="L520" s="3"/>
      <c r="N520" s="3"/>
      <c r="P520" s="3"/>
      <c r="R520" s="3"/>
    </row>
    <row r="521" spans="2:18" x14ac:dyDescent="0.2">
      <c r="B521" s="73"/>
      <c r="F521" s="75"/>
      <c r="H521" s="3"/>
      <c r="J521" s="3"/>
      <c r="K521" s="5"/>
      <c r="L521" s="3"/>
      <c r="N521" s="3"/>
      <c r="P521" s="3"/>
      <c r="R521" s="3"/>
    </row>
    <row r="522" spans="2:18" x14ac:dyDescent="0.2">
      <c r="B522" s="73"/>
      <c r="F522" s="75"/>
      <c r="H522" s="3"/>
      <c r="J522" s="3"/>
      <c r="K522" s="5"/>
      <c r="L522" s="3"/>
      <c r="N522" s="3"/>
      <c r="P522" s="3"/>
      <c r="R522" s="3"/>
    </row>
    <row r="523" spans="2:18" x14ac:dyDescent="0.2">
      <c r="B523" s="73"/>
      <c r="F523" s="75"/>
      <c r="H523" s="3"/>
      <c r="J523" s="3"/>
      <c r="K523" s="5"/>
      <c r="L523" s="3"/>
      <c r="N523" s="3"/>
      <c r="P523" s="3"/>
      <c r="R523" s="3"/>
    </row>
    <row r="524" spans="2:18" x14ac:dyDescent="0.2">
      <c r="B524" s="73"/>
      <c r="F524" s="75"/>
      <c r="H524" s="3"/>
      <c r="J524" s="3"/>
      <c r="K524" s="5"/>
      <c r="L524" s="3"/>
      <c r="N524" s="3"/>
      <c r="P524" s="3"/>
      <c r="R524" s="3"/>
    </row>
    <row r="525" spans="2:18" x14ac:dyDescent="0.2">
      <c r="B525" s="73"/>
      <c r="F525" s="75"/>
      <c r="H525" s="3"/>
      <c r="J525" s="3"/>
      <c r="K525" s="5"/>
      <c r="L525" s="3"/>
      <c r="N525" s="3"/>
      <c r="P525" s="3"/>
      <c r="R525" s="3"/>
    </row>
    <row r="526" spans="2:18" x14ac:dyDescent="0.2">
      <c r="B526" s="73"/>
      <c r="F526" s="75"/>
      <c r="H526" s="3"/>
      <c r="J526" s="3"/>
      <c r="K526" s="5"/>
      <c r="L526" s="3"/>
      <c r="N526" s="3"/>
      <c r="P526" s="3"/>
      <c r="R526" s="3"/>
    </row>
    <row r="527" spans="2:18" x14ac:dyDescent="0.2">
      <c r="B527" s="73"/>
      <c r="F527" s="75"/>
      <c r="H527" s="3"/>
      <c r="J527" s="3"/>
      <c r="K527" s="5"/>
      <c r="L527" s="3"/>
      <c r="N527" s="3"/>
      <c r="P527" s="3"/>
      <c r="R527" s="3"/>
    </row>
    <row r="528" spans="2:18" x14ac:dyDescent="0.2">
      <c r="B528" s="73"/>
      <c r="F528" s="75"/>
      <c r="H528" s="3"/>
      <c r="J528" s="3"/>
      <c r="K528" s="5"/>
      <c r="L528" s="3"/>
      <c r="N528" s="3"/>
      <c r="P528" s="3"/>
      <c r="R528" s="3"/>
    </row>
    <row r="529" spans="2:18" x14ac:dyDescent="0.2">
      <c r="B529" s="73"/>
      <c r="F529" s="75"/>
      <c r="H529" s="3"/>
      <c r="J529" s="3"/>
      <c r="K529" s="5"/>
      <c r="L529" s="3"/>
      <c r="N529" s="3"/>
      <c r="P529" s="3"/>
      <c r="R529" s="3"/>
    </row>
    <row r="530" spans="2:18" x14ac:dyDescent="0.2">
      <c r="B530" s="73"/>
      <c r="F530" s="75"/>
      <c r="H530" s="3"/>
      <c r="J530" s="3"/>
      <c r="K530" s="5"/>
      <c r="L530" s="3"/>
      <c r="N530" s="3"/>
      <c r="P530" s="3"/>
      <c r="R530" s="3"/>
    </row>
    <row r="531" spans="2:18" x14ac:dyDescent="0.2">
      <c r="B531" s="73"/>
      <c r="F531" s="75"/>
      <c r="H531" s="3"/>
      <c r="J531" s="3"/>
      <c r="K531" s="5"/>
      <c r="L531" s="3"/>
      <c r="N531" s="3"/>
      <c r="P531" s="3"/>
      <c r="R531" s="3"/>
    </row>
    <row r="532" spans="2:18" x14ac:dyDescent="0.2">
      <c r="B532" s="73"/>
      <c r="F532" s="75"/>
      <c r="H532" s="3"/>
      <c r="J532" s="3"/>
      <c r="K532" s="5"/>
      <c r="L532" s="3"/>
      <c r="N532" s="3"/>
      <c r="P532" s="3"/>
      <c r="R532" s="3"/>
    </row>
    <row r="533" spans="2:18" x14ac:dyDescent="0.2">
      <c r="B533" s="73"/>
      <c r="F533" s="75"/>
      <c r="H533" s="3"/>
      <c r="J533" s="3"/>
      <c r="K533" s="5"/>
      <c r="L533" s="3"/>
      <c r="N533" s="3"/>
      <c r="P533" s="3"/>
      <c r="R533" s="3"/>
    </row>
    <row r="534" spans="2:18" x14ac:dyDescent="0.2">
      <c r="B534" s="73"/>
      <c r="F534" s="75"/>
      <c r="H534" s="3"/>
      <c r="J534" s="3"/>
      <c r="K534" s="5"/>
      <c r="L534" s="3"/>
      <c r="N534" s="3"/>
      <c r="P534" s="3"/>
      <c r="R534" s="3"/>
    </row>
    <row r="535" spans="2:18" x14ac:dyDescent="0.2">
      <c r="B535" s="73"/>
      <c r="F535" s="75"/>
      <c r="H535" s="3"/>
      <c r="J535" s="3"/>
      <c r="K535" s="5"/>
      <c r="L535" s="3"/>
      <c r="N535" s="3"/>
      <c r="P535" s="3"/>
      <c r="R535" s="3"/>
    </row>
    <row r="536" spans="2:18" x14ac:dyDescent="0.2">
      <c r="B536" s="73"/>
      <c r="F536" s="75"/>
      <c r="H536" s="3"/>
      <c r="J536" s="3"/>
      <c r="K536" s="5"/>
      <c r="L536" s="3"/>
      <c r="N536" s="3"/>
      <c r="P536" s="3"/>
      <c r="R536" s="3"/>
    </row>
    <row r="537" spans="2:18" x14ac:dyDescent="0.2">
      <c r="B537" s="73"/>
      <c r="F537" s="75"/>
      <c r="H537" s="3"/>
      <c r="J537" s="3"/>
      <c r="K537" s="5"/>
      <c r="L537" s="3"/>
      <c r="N537" s="3"/>
      <c r="P537" s="3"/>
      <c r="R537" s="3"/>
    </row>
    <row r="538" spans="2:18" x14ac:dyDescent="0.2">
      <c r="B538" s="73"/>
      <c r="F538" s="75"/>
      <c r="H538" s="3"/>
      <c r="J538" s="3"/>
      <c r="K538" s="5"/>
      <c r="L538" s="3"/>
      <c r="N538" s="3"/>
      <c r="P538" s="3"/>
      <c r="R538" s="3"/>
    </row>
    <row r="539" spans="2:18" x14ac:dyDescent="0.2">
      <c r="B539" s="73"/>
      <c r="F539" s="75"/>
      <c r="H539" s="3"/>
      <c r="J539" s="3"/>
      <c r="K539" s="5"/>
      <c r="L539" s="3"/>
      <c r="N539" s="3"/>
      <c r="P539" s="3"/>
      <c r="R539" s="3"/>
    </row>
    <row r="540" spans="2:18" x14ac:dyDescent="0.2">
      <c r="B540" s="73"/>
      <c r="F540" s="75"/>
      <c r="H540" s="3"/>
      <c r="J540" s="3"/>
      <c r="K540" s="5"/>
      <c r="L540" s="3"/>
      <c r="N540" s="3"/>
      <c r="P540" s="3"/>
      <c r="R540" s="3"/>
    </row>
    <row r="541" spans="2:18" x14ac:dyDescent="0.2">
      <c r="B541" s="73"/>
      <c r="F541" s="75"/>
      <c r="H541" s="3"/>
      <c r="J541" s="3"/>
      <c r="K541" s="5"/>
      <c r="L541" s="3"/>
      <c r="N541" s="3"/>
      <c r="P541" s="3"/>
      <c r="R541" s="3"/>
    </row>
    <row r="542" spans="2:18" x14ac:dyDescent="0.2">
      <c r="B542" s="73"/>
      <c r="F542" s="75"/>
      <c r="H542" s="3"/>
      <c r="J542" s="3"/>
      <c r="K542" s="5"/>
      <c r="L542" s="3"/>
      <c r="N542" s="3"/>
      <c r="P542" s="3"/>
      <c r="R542" s="3"/>
    </row>
    <row r="543" spans="2:18" x14ac:dyDescent="0.2">
      <c r="B543" s="73"/>
      <c r="F543" s="75"/>
      <c r="H543" s="3"/>
      <c r="J543" s="3"/>
      <c r="K543" s="5"/>
      <c r="L543" s="3"/>
      <c r="N543" s="3"/>
      <c r="P543" s="3"/>
      <c r="R543" s="3"/>
    </row>
    <row r="544" spans="2:18" x14ac:dyDescent="0.2">
      <c r="B544" s="73"/>
      <c r="F544" s="75"/>
      <c r="H544" s="3"/>
      <c r="J544" s="3"/>
      <c r="K544" s="5"/>
      <c r="L544" s="3"/>
      <c r="N544" s="3"/>
      <c r="P544" s="3"/>
      <c r="R544" s="3"/>
    </row>
    <row r="545" spans="2:18" x14ac:dyDescent="0.2">
      <c r="B545" s="73"/>
      <c r="F545" s="75"/>
      <c r="H545" s="3"/>
      <c r="J545" s="3"/>
      <c r="K545" s="5"/>
      <c r="L545" s="3"/>
      <c r="N545" s="3"/>
      <c r="P545" s="3"/>
      <c r="R545" s="3"/>
    </row>
    <row r="546" spans="2:18" x14ac:dyDescent="0.2">
      <c r="B546" s="73"/>
      <c r="F546" s="75"/>
      <c r="H546" s="3"/>
      <c r="J546" s="3"/>
      <c r="K546" s="5"/>
      <c r="L546" s="3"/>
      <c r="N546" s="3"/>
      <c r="P546" s="3"/>
      <c r="R546" s="3"/>
    </row>
    <row r="547" spans="2:18" x14ac:dyDescent="0.2">
      <c r="B547" s="73"/>
      <c r="F547" s="75"/>
      <c r="H547" s="3"/>
      <c r="J547" s="3"/>
      <c r="K547" s="5"/>
      <c r="L547" s="3"/>
      <c r="N547" s="3"/>
      <c r="P547" s="3"/>
      <c r="R547" s="3"/>
    </row>
    <row r="548" spans="2:18" x14ac:dyDescent="0.2">
      <c r="B548" s="73"/>
      <c r="F548" s="75"/>
      <c r="H548" s="3"/>
      <c r="J548" s="3"/>
      <c r="K548" s="5"/>
      <c r="L548" s="3"/>
      <c r="N548" s="3"/>
      <c r="P548" s="3"/>
      <c r="R548" s="3"/>
    </row>
    <row r="549" spans="2:18" x14ac:dyDescent="0.2">
      <c r="B549" s="73"/>
      <c r="F549" s="75"/>
      <c r="H549" s="3"/>
      <c r="J549" s="3"/>
      <c r="K549" s="5"/>
      <c r="L549" s="3"/>
      <c r="N549" s="3"/>
      <c r="P549" s="3"/>
      <c r="R549" s="3"/>
    </row>
    <row r="550" spans="2:18" x14ac:dyDescent="0.2">
      <c r="B550" s="73"/>
      <c r="F550" s="75"/>
      <c r="H550" s="3"/>
      <c r="J550" s="3"/>
      <c r="K550" s="5"/>
      <c r="L550" s="3"/>
      <c r="N550" s="3"/>
      <c r="P550" s="3"/>
      <c r="R550" s="3"/>
    </row>
    <row r="551" spans="2:18" x14ac:dyDescent="0.2">
      <c r="B551" s="73"/>
      <c r="F551" s="75"/>
      <c r="H551" s="3"/>
      <c r="J551" s="3"/>
      <c r="K551" s="5"/>
      <c r="L551" s="3"/>
      <c r="N551" s="3"/>
      <c r="P551" s="3"/>
      <c r="R551" s="3"/>
    </row>
    <row r="552" spans="2:18" x14ac:dyDescent="0.2">
      <c r="B552" s="73"/>
      <c r="F552" s="75"/>
      <c r="H552" s="3"/>
      <c r="J552" s="3"/>
      <c r="K552" s="5"/>
      <c r="L552" s="3"/>
      <c r="N552" s="3"/>
      <c r="P552" s="3"/>
      <c r="R552" s="3"/>
    </row>
    <row r="553" spans="2:18" x14ac:dyDescent="0.2">
      <c r="B553" s="73"/>
      <c r="F553" s="75"/>
      <c r="H553" s="3"/>
      <c r="J553" s="3"/>
      <c r="K553" s="5"/>
      <c r="L553" s="3"/>
      <c r="N553" s="3"/>
      <c r="P553" s="3"/>
      <c r="R553" s="3"/>
    </row>
    <row r="554" spans="2:18" x14ac:dyDescent="0.2">
      <c r="B554" s="73"/>
      <c r="F554" s="75"/>
      <c r="H554" s="3"/>
      <c r="J554" s="3"/>
      <c r="K554" s="5"/>
      <c r="L554" s="3"/>
      <c r="N554" s="3"/>
      <c r="P554" s="3"/>
      <c r="R554" s="3"/>
    </row>
    <row r="555" spans="2:18" x14ac:dyDescent="0.2">
      <c r="B555" s="73"/>
      <c r="F555" s="75"/>
      <c r="H555" s="3"/>
      <c r="J555" s="3"/>
      <c r="K555" s="5"/>
      <c r="L555" s="3"/>
      <c r="N555" s="3"/>
      <c r="P555" s="3"/>
      <c r="R555" s="3"/>
    </row>
    <row r="556" spans="2:18" x14ac:dyDescent="0.2">
      <c r="B556" s="73"/>
      <c r="F556" s="75"/>
      <c r="H556" s="3"/>
      <c r="J556" s="3"/>
      <c r="K556" s="5"/>
      <c r="L556" s="3"/>
      <c r="N556" s="3"/>
      <c r="P556" s="3"/>
      <c r="R556" s="3"/>
    </row>
    <row r="557" spans="2:18" x14ac:dyDescent="0.2">
      <c r="B557" s="73"/>
      <c r="F557" s="75"/>
      <c r="H557" s="3"/>
      <c r="J557" s="3"/>
      <c r="K557" s="5"/>
      <c r="L557" s="3"/>
      <c r="N557" s="3"/>
      <c r="P557" s="3"/>
      <c r="R557" s="3"/>
    </row>
    <row r="558" spans="2:18" x14ac:dyDescent="0.2">
      <c r="B558" s="73"/>
      <c r="F558" s="75"/>
      <c r="H558" s="3"/>
      <c r="J558" s="3"/>
      <c r="K558" s="5"/>
      <c r="L558" s="3"/>
      <c r="N558" s="3"/>
      <c r="P558" s="3"/>
      <c r="R558" s="3"/>
    </row>
    <row r="559" spans="2:18" x14ac:dyDescent="0.2">
      <c r="B559" s="73"/>
      <c r="F559" s="75"/>
      <c r="H559" s="3"/>
      <c r="J559" s="3"/>
      <c r="K559" s="5"/>
      <c r="L559" s="3"/>
      <c r="N559" s="3"/>
      <c r="P559" s="3"/>
      <c r="R559" s="3"/>
    </row>
    <row r="560" spans="2:18" x14ac:dyDescent="0.2">
      <c r="B560" s="73"/>
      <c r="F560" s="75"/>
      <c r="H560" s="3"/>
      <c r="J560" s="3"/>
      <c r="K560" s="5"/>
      <c r="L560" s="3"/>
      <c r="N560" s="3"/>
      <c r="P560" s="3"/>
      <c r="R560" s="3"/>
    </row>
    <row r="561" spans="2:18" x14ac:dyDescent="0.2">
      <c r="B561" s="73"/>
      <c r="F561" s="75"/>
      <c r="H561" s="3"/>
      <c r="J561" s="3"/>
      <c r="K561" s="5"/>
      <c r="L561" s="3"/>
      <c r="N561" s="3"/>
      <c r="P561" s="3"/>
      <c r="R561" s="3"/>
    </row>
    <row r="562" spans="2:18" x14ac:dyDescent="0.2">
      <c r="B562" s="73"/>
      <c r="F562" s="75"/>
      <c r="H562" s="3"/>
      <c r="J562" s="3"/>
      <c r="K562" s="5"/>
      <c r="L562" s="3"/>
      <c r="N562" s="3"/>
      <c r="P562" s="3"/>
      <c r="R562" s="3"/>
    </row>
    <row r="563" spans="2:18" x14ac:dyDescent="0.2">
      <c r="B563" s="73"/>
      <c r="F563" s="75"/>
      <c r="H563" s="3"/>
      <c r="J563" s="3"/>
      <c r="K563" s="5"/>
      <c r="L563" s="3"/>
      <c r="N563" s="3"/>
      <c r="P563" s="3"/>
      <c r="R563" s="3"/>
    </row>
    <row r="564" spans="2:18" x14ac:dyDescent="0.2">
      <c r="B564" s="73"/>
      <c r="F564" s="75"/>
      <c r="H564" s="3"/>
      <c r="J564" s="3"/>
      <c r="K564" s="5"/>
      <c r="L564" s="3"/>
      <c r="N564" s="3"/>
      <c r="P564" s="3"/>
      <c r="R564" s="3"/>
    </row>
    <row r="565" spans="2:18" x14ac:dyDescent="0.2">
      <c r="B565" s="73"/>
      <c r="F565" s="75"/>
      <c r="H565" s="3"/>
      <c r="J565" s="3"/>
      <c r="K565" s="5"/>
      <c r="L565" s="3"/>
      <c r="N565" s="3"/>
      <c r="P565" s="3"/>
      <c r="R565" s="3"/>
    </row>
    <row r="566" spans="2:18" x14ac:dyDescent="0.2">
      <c r="B566" s="73"/>
      <c r="F566" s="75"/>
      <c r="H566" s="3"/>
      <c r="J566" s="3"/>
      <c r="K566" s="5"/>
      <c r="L566" s="3"/>
      <c r="N566" s="3"/>
      <c r="P566" s="3"/>
      <c r="R566" s="3"/>
    </row>
    <row r="567" spans="2:18" x14ac:dyDescent="0.2">
      <c r="B567" s="73"/>
      <c r="F567" s="75"/>
      <c r="H567" s="3"/>
      <c r="J567" s="3"/>
      <c r="K567" s="5"/>
      <c r="L567" s="3"/>
      <c r="N567" s="3"/>
      <c r="P567" s="3"/>
      <c r="R567" s="3"/>
    </row>
    <row r="568" spans="2:18" x14ac:dyDescent="0.2">
      <c r="B568" s="73"/>
      <c r="F568" s="75"/>
      <c r="H568" s="3"/>
      <c r="J568" s="3"/>
      <c r="K568" s="5"/>
      <c r="L568" s="3"/>
      <c r="N568" s="3"/>
      <c r="P568" s="3"/>
      <c r="R568" s="3"/>
    </row>
    <row r="569" spans="2:18" x14ac:dyDescent="0.2">
      <c r="B569" s="73"/>
      <c r="F569" s="75"/>
      <c r="H569" s="3"/>
      <c r="J569" s="3"/>
      <c r="K569" s="5"/>
      <c r="L569" s="3"/>
      <c r="N569" s="3"/>
      <c r="P569" s="3"/>
      <c r="R569" s="3"/>
    </row>
    <row r="570" spans="2:18" x14ac:dyDescent="0.2">
      <c r="B570" s="73"/>
      <c r="F570" s="75"/>
      <c r="H570" s="3"/>
      <c r="J570" s="3"/>
      <c r="K570" s="5"/>
      <c r="L570" s="3"/>
      <c r="N570" s="3"/>
      <c r="P570" s="3"/>
      <c r="R570" s="3"/>
    </row>
    <row r="571" spans="2:18" x14ac:dyDescent="0.2">
      <c r="B571" s="73"/>
      <c r="F571" s="75"/>
      <c r="H571" s="3"/>
      <c r="J571" s="3"/>
      <c r="K571" s="5"/>
      <c r="L571" s="3"/>
      <c r="N571" s="3"/>
      <c r="P571" s="3"/>
      <c r="R571" s="3"/>
    </row>
    <row r="572" spans="2:18" x14ac:dyDescent="0.2">
      <c r="B572" s="73"/>
      <c r="F572" s="75"/>
      <c r="H572" s="3"/>
      <c r="J572" s="3"/>
      <c r="K572" s="5"/>
      <c r="L572" s="3"/>
      <c r="N572" s="3"/>
      <c r="P572" s="3"/>
      <c r="R572" s="3"/>
    </row>
    <row r="573" spans="2:18" x14ac:dyDescent="0.2">
      <c r="B573" s="73"/>
      <c r="F573" s="75"/>
      <c r="H573" s="3"/>
      <c r="J573" s="3"/>
      <c r="K573" s="5"/>
      <c r="L573" s="3"/>
      <c r="N573" s="3"/>
      <c r="P573" s="3"/>
      <c r="R573" s="3"/>
    </row>
    <row r="574" spans="2:18" x14ac:dyDescent="0.2">
      <c r="B574" s="73"/>
      <c r="F574" s="75"/>
      <c r="H574" s="3"/>
      <c r="J574" s="3"/>
      <c r="K574" s="5"/>
      <c r="L574" s="3"/>
      <c r="N574" s="3"/>
      <c r="P574" s="3"/>
      <c r="R574" s="3"/>
    </row>
    <row r="575" spans="2:18" x14ac:dyDescent="0.2">
      <c r="B575" s="73"/>
      <c r="F575" s="75"/>
      <c r="H575" s="3"/>
      <c r="J575" s="3"/>
      <c r="K575" s="5"/>
      <c r="L575" s="3"/>
      <c r="N575" s="3"/>
      <c r="P575" s="3"/>
      <c r="R575" s="3"/>
    </row>
    <row r="576" spans="2:18" x14ac:dyDescent="0.2">
      <c r="B576" s="73"/>
      <c r="F576" s="75"/>
      <c r="H576" s="3"/>
      <c r="J576" s="3"/>
      <c r="K576" s="5"/>
      <c r="L576" s="3"/>
      <c r="N576" s="3"/>
      <c r="P576" s="3"/>
      <c r="R576" s="3"/>
    </row>
    <row r="577" spans="2:18" x14ac:dyDescent="0.2">
      <c r="B577" s="73"/>
      <c r="F577" s="75"/>
      <c r="H577" s="3"/>
      <c r="J577" s="3"/>
      <c r="K577" s="5"/>
      <c r="L577" s="3"/>
      <c r="N577" s="3"/>
      <c r="P577" s="3"/>
      <c r="R577" s="3"/>
    </row>
    <row r="578" spans="2:18" x14ac:dyDescent="0.2">
      <c r="B578" s="73"/>
      <c r="F578" s="75"/>
      <c r="H578" s="3"/>
      <c r="J578" s="3"/>
      <c r="K578" s="5"/>
      <c r="L578" s="3"/>
      <c r="N578" s="3"/>
      <c r="P578" s="3"/>
      <c r="R578" s="3"/>
    </row>
    <row r="579" spans="2:18" x14ac:dyDescent="0.2">
      <c r="B579" s="73"/>
      <c r="F579" s="75"/>
      <c r="H579" s="3"/>
      <c r="J579" s="3"/>
      <c r="K579" s="5"/>
      <c r="L579" s="3"/>
      <c r="N579" s="3"/>
      <c r="P579" s="3"/>
      <c r="R579" s="3"/>
    </row>
    <row r="580" spans="2:18" x14ac:dyDescent="0.2">
      <c r="B580" s="73"/>
      <c r="F580" s="75"/>
      <c r="H580" s="3"/>
      <c r="J580" s="3"/>
      <c r="K580" s="5"/>
      <c r="L580" s="3"/>
      <c r="N580" s="3"/>
      <c r="P580" s="3"/>
      <c r="R580" s="3"/>
    </row>
    <row r="581" spans="2:18" x14ac:dyDescent="0.2">
      <c r="B581" s="73"/>
      <c r="F581" s="75"/>
      <c r="H581" s="3"/>
      <c r="J581" s="3"/>
      <c r="K581" s="5"/>
      <c r="L581" s="3"/>
      <c r="N581" s="3"/>
      <c r="P581" s="3"/>
      <c r="R581" s="3"/>
    </row>
    <row r="582" spans="2:18" x14ac:dyDescent="0.2">
      <c r="B582" s="73"/>
      <c r="F582" s="75"/>
      <c r="H582" s="3"/>
      <c r="J582" s="3"/>
      <c r="K582" s="5"/>
      <c r="L582" s="3"/>
      <c r="N582" s="3"/>
      <c r="P582" s="3"/>
      <c r="R582" s="3"/>
    </row>
    <row r="583" spans="2:18" x14ac:dyDescent="0.2">
      <c r="B583" s="73"/>
      <c r="F583" s="75"/>
      <c r="H583" s="3"/>
      <c r="J583" s="3"/>
      <c r="K583" s="5"/>
      <c r="L583" s="3"/>
      <c r="N583" s="3"/>
      <c r="P583" s="3"/>
      <c r="R583" s="3"/>
    </row>
    <row r="584" spans="2:18" x14ac:dyDescent="0.2">
      <c r="B584" s="73"/>
      <c r="F584" s="75"/>
      <c r="H584" s="3"/>
      <c r="J584" s="3"/>
      <c r="K584" s="5"/>
      <c r="L584" s="3"/>
      <c r="N584" s="3"/>
      <c r="P584" s="3"/>
      <c r="R584" s="3"/>
    </row>
    <row r="585" spans="2:18" x14ac:dyDescent="0.2">
      <c r="B585" s="73"/>
      <c r="F585" s="75"/>
      <c r="H585" s="3"/>
      <c r="J585" s="3"/>
      <c r="K585" s="5"/>
      <c r="L585" s="3"/>
      <c r="N585" s="3"/>
      <c r="P585" s="3"/>
      <c r="R585" s="3"/>
    </row>
    <row r="586" spans="2:18" x14ac:dyDescent="0.2">
      <c r="B586" s="73"/>
      <c r="F586" s="75"/>
      <c r="H586" s="3"/>
      <c r="J586" s="3"/>
      <c r="K586" s="5"/>
      <c r="L586" s="3"/>
      <c r="N586" s="3"/>
      <c r="P586" s="3"/>
      <c r="R586" s="3"/>
    </row>
    <row r="587" spans="2:18" x14ac:dyDescent="0.2">
      <c r="B587" s="73"/>
      <c r="F587" s="75"/>
      <c r="H587" s="3"/>
      <c r="J587" s="3"/>
      <c r="K587" s="5"/>
      <c r="L587" s="3"/>
      <c r="N587" s="3"/>
      <c r="P587" s="3"/>
      <c r="R587" s="3"/>
    </row>
    <row r="588" spans="2:18" x14ac:dyDescent="0.2">
      <c r="B588" s="73"/>
      <c r="F588" s="75"/>
      <c r="H588" s="3"/>
      <c r="J588" s="3"/>
      <c r="K588" s="5"/>
      <c r="L588" s="3"/>
      <c r="N588" s="3"/>
      <c r="P588" s="3"/>
      <c r="R588" s="3"/>
    </row>
    <row r="589" spans="2:18" x14ac:dyDescent="0.2">
      <c r="B589" s="73"/>
      <c r="F589" s="75"/>
      <c r="H589" s="3"/>
      <c r="J589" s="3"/>
      <c r="K589" s="5"/>
      <c r="L589" s="3"/>
      <c r="N589" s="3"/>
      <c r="P589" s="3"/>
      <c r="R589" s="3"/>
    </row>
    <row r="590" spans="2:18" x14ac:dyDescent="0.2">
      <c r="B590" s="73"/>
      <c r="F590" s="75"/>
      <c r="H590" s="3"/>
      <c r="J590" s="3"/>
      <c r="K590" s="5"/>
      <c r="L590" s="3"/>
      <c r="N590" s="3"/>
      <c r="P590" s="3"/>
      <c r="R590" s="3"/>
    </row>
    <row r="591" spans="2:18" x14ac:dyDescent="0.2">
      <c r="B591" s="73"/>
      <c r="F591" s="75"/>
      <c r="H591" s="3"/>
      <c r="J591" s="3"/>
      <c r="K591" s="5"/>
      <c r="L591" s="3"/>
      <c r="N591" s="3"/>
      <c r="P591" s="3"/>
      <c r="R591" s="3"/>
    </row>
    <row r="592" spans="2:18" x14ac:dyDescent="0.2">
      <c r="B592" s="73"/>
      <c r="F592" s="75"/>
      <c r="H592" s="3"/>
      <c r="J592" s="3"/>
      <c r="K592" s="5"/>
      <c r="L592" s="3"/>
      <c r="N592" s="3"/>
      <c r="P592" s="3"/>
      <c r="R592" s="3"/>
    </row>
    <row r="593" spans="2:18" x14ac:dyDescent="0.2">
      <c r="B593" s="73"/>
      <c r="F593" s="75"/>
      <c r="H593" s="3"/>
      <c r="J593" s="3"/>
      <c r="K593" s="5"/>
      <c r="L593" s="3"/>
      <c r="N593" s="3"/>
      <c r="P593" s="3"/>
      <c r="R593" s="3"/>
    </row>
    <row r="594" spans="2:18" x14ac:dyDescent="0.2">
      <c r="B594" s="73"/>
      <c r="F594" s="75"/>
      <c r="H594" s="3"/>
      <c r="J594" s="3"/>
      <c r="K594" s="5"/>
      <c r="L594" s="3"/>
      <c r="N594" s="3"/>
      <c r="P594" s="3"/>
      <c r="R594" s="3"/>
    </row>
    <row r="595" spans="2:18" x14ac:dyDescent="0.2">
      <c r="B595" s="73"/>
      <c r="F595" s="75"/>
      <c r="H595" s="3"/>
      <c r="J595" s="3"/>
      <c r="K595" s="5"/>
      <c r="L595" s="3"/>
      <c r="N595" s="3"/>
      <c r="P595" s="3"/>
      <c r="R595" s="3"/>
    </row>
    <row r="596" spans="2:18" x14ac:dyDescent="0.2">
      <c r="B596" s="73"/>
      <c r="F596" s="75"/>
      <c r="H596" s="3"/>
      <c r="J596" s="3"/>
      <c r="K596" s="5"/>
      <c r="L596" s="3"/>
      <c r="N596" s="3"/>
      <c r="P596" s="3"/>
      <c r="R596" s="3"/>
    </row>
    <row r="597" spans="2:18" x14ac:dyDescent="0.2">
      <c r="B597" s="73"/>
      <c r="F597" s="75"/>
      <c r="H597" s="3"/>
      <c r="J597" s="3"/>
      <c r="K597" s="5"/>
      <c r="L597" s="3"/>
      <c r="N597" s="3"/>
      <c r="P597" s="3"/>
      <c r="R597" s="3"/>
    </row>
    <row r="598" spans="2:18" x14ac:dyDescent="0.2">
      <c r="B598" s="73"/>
      <c r="F598" s="75"/>
      <c r="H598" s="3"/>
      <c r="J598" s="3"/>
      <c r="K598" s="5"/>
      <c r="L598" s="3"/>
      <c r="N598" s="3"/>
      <c r="P598" s="3"/>
      <c r="R598" s="3"/>
    </row>
    <row r="599" spans="2:18" x14ac:dyDescent="0.2">
      <c r="B599" s="73"/>
      <c r="F599" s="75"/>
      <c r="H599" s="3"/>
      <c r="J599" s="3"/>
      <c r="K599" s="5"/>
      <c r="L599" s="3"/>
      <c r="N599" s="3"/>
      <c r="P599" s="3"/>
      <c r="R599" s="3"/>
    </row>
    <row r="600" spans="2:18" x14ac:dyDescent="0.2">
      <c r="B600" s="73"/>
      <c r="F600" s="75"/>
      <c r="H600" s="3"/>
      <c r="J600" s="3"/>
      <c r="K600" s="5"/>
      <c r="L600" s="3"/>
      <c r="N600" s="3"/>
      <c r="P600" s="3"/>
      <c r="R600" s="3"/>
    </row>
    <row r="601" spans="2:18" x14ac:dyDescent="0.2">
      <c r="B601" s="73"/>
      <c r="F601" s="75"/>
      <c r="H601" s="3"/>
      <c r="J601" s="3"/>
      <c r="K601" s="5"/>
      <c r="L601" s="3"/>
      <c r="N601" s="3"/>
      <c r="P601" s="3"/>
      <c r="R601" s="3"/>
    </row>
    <row r="602" spans="2:18" x14ac:dyDescent="0.2">
      <c r="B602" s="73"/>
      <c r="F602" s="75"/>
      <c r="H602" s="3"/>
      <c r="J602" s="3"/>
      <c r="K602" s="5"/>
      <c r="L602" s="3"/>
      <c r="N602" s="3"/>
      <c r="P602" s="3"/>
      <c r="R602" s="3"/>
    </row>
    <row r="603" spans="2:18" x14ac:dyDescent="0.2">
      <c r="B603" s="73"/>
      <c r="F603" s="75"/>
      <c r="H603" s="3"/>
      <c r="J603" s="3"/>
      <c r="K603" s="5"/>
      <c r="L603" s="3"/>
      <c r="N603" s="3"/>
      <c r="P603" s="3"/>
      <c r="R603" s="3"/>
    </row>
    <row r="604" spans="2:18" x14ac:dyDescent="0.2">
      <c r="B604" s="73"/>
      <c r="F604" s="75"/>
      <c r="H604" s="3"/>
      <c r="J604" s="3"/>
      <c r="K604" s="5"/>
      <c r="L604" s="3"/>
      <c r="N604" s="3"/>
      <c r="P604" s="3"/>
      <c r="R604" s="3"/>
    </row>
    <row r="605" spans="2:18" x14ac:dyDescent="0.2">
      <c r="B605" s="73"/>
      <c r="F605" s="75"/>
      <c r="H605" s="3"/>
      <c r="J605" s="3"/>
      <c r="K605" s="5"/>
      <c r="L605" s="3"/>
      <c r="N605" s="3"/>
      <c r="P605" s="3"/>
      <c r="R605" s="3"/>
    </row>
    <row r="606" spans="2:18" x14ac:dyDescent="0.2">
      <c r="B606" s="73"/>
      <c r="F606" s="75"/>
      <c r="H606" s="3"/>
      <c r="J606" s="3"/>
      <c r="K606" s="5"/>
      <c r="L606" s="3"/>
      <c r="N606" s="3"/>
      <c r="P606" s="3"/>
      <c r="R606" s="3"/>
    </row>
    <row r="607" spans="2:18" x14ac:dyDescent="0.2">
      <c r="B607" s="73"/>
      <c r="F607" s="75"/>
      <c r="H607" s="3"/>
      <c r="J607" s="3"/>
      <c r="K607" s="5"/>
      <c r="L607" s="3"/>
      <c r="N607" s="3"/>
      <c r="P607" s="3"/>
      <c r="R607" s="3"/>
    </row>
    <row r="608" spans="2:18" x14ac:dyDescent="0.2">
      <c r="B608" s="73"/>
      <c r="F608" s="75"/>
      <c r="H608" s="3"/>
      <c r="J608" s="3"/>
      <c r="K608" s="5"/>
      <c r="L608" s="3"/>
      <c r="N608" s="3"/>
      <c r="P608" s="3"/>
      <c r="R608" s="3"/>
    </row>
    <row r="609" spans="2:18" x14ac:dyDescent="0.2">
      <c r="B609" s="73"/>
      <c r="F609" s="75"/>
      <c r="H609" s="3"/>
      <c r="J609" s="3"/>
      <c r="K609" s="5"/>
      <c r="L609" s="3"/>
      <c r="N609" s="3"/>
      <c r="P609" s="3"/>
      <c r="R609" s="3"/>
    </row>
    <row r="610" spans="2:18" x14ac:dyDescent="0.2">
      <c r="B610" s="73"/>
      <c r="F610" s="75"/>
      <c r="H610" s="3"/>
      <c r="J610" s="3"/>
      <c r="K610" s="5"/>
      <c r="L610" s="3"/>
      <c r="N610" s="3"/>
      <c r="P610" s="3"/>
      <c r="R610" s="3"/>
    </row>
    <row r="611" spans="2:18" x14ac:dyDescent="0.2">
      <c r="B611" s="73"/>
      <c r="F611" s="75"/>
      <c r="H611" s="3"/>
      <c r="J611" s="3"/>
      <c r="K611" s="5"/>
      <c r="L611" s="3"/>
      <c r="N611" s="3"/>
      <c r="P611" s="3"/>
      <c r="R611" s="3"/>
    </row>
    <row r="612" spans="2:18" x14ac:dyDescent="0.2">
      <c r="B612" s="73"/>
      <c r="F612" s="75"/>
      <c r="H612" s="3"/>
      <c r="J612" s="3"/>
      <c r="K612" s="5"/>
      <c r="L612" s="3"/>
      <c r="N612" s="3"/>
      <c r="P612" s="3"/>
      <c r="R612" s="3"/>
    </row>
    <row r="613" spans="2:18" x14ac:dyDescent="0.2">
      <c r="B613" s="73"/>
      <c r="F613" s="75"/>
      <c r="H613" s="3"/>
      <c r="J613" s="3"/>
      <c r="K613" s="5"/>
      <c r="L613" s="3"/>
      <c r="N613" s="3"/>
      <c r="P613" s="3"/>
      <c r="R613" s="3"/>
    </row>
    <row r="614" spans="2:18" x14ac:dyDescent="0.2">
      <c r="B614" s="73"/>
      <c r="F614" s="75"/>
      <c r="H614" s="3"/>
      <c r="J614" s="3"/>
      <c r="K614" s="5"/>
      <c r="L614" s="3"/>
      <c r="N614" s="3"/>
      <c r="P614" s="3"/>
      <c r="R614" s="3"/>
    </row>
    <row r="615" spans="2:18" x14ac:dyDescent="0.2">
      <c r="B615" s="73"/>
      <c r="F615" s="75"/>
      <c r="H615" s="3"/>
      <c r="J615" s="3"/>
      <c r="K615" s="5"/>
      <c r="L615" s="3"/>
      <c r="N615" s="3"/>
      <c r="P615" s="3"/>
      <c r="R615" s="3"/>
    </row>
    <row r="616" spans="2:18" x14ac:dyDescent="0.2">
      <c r="B616" s="73"/>
      <c r="F616" s="75"/>
      <c r="H616" s="3"/>
      <c r="J616" s="3"/>
      <c r="K616" s="5"/>
      <c r="L616" s="3"/>
      <c r="N616" s="3"/>
      <c r="P616" s="3"/>
      <c r="R616" s="3"/>
    </row>
    <row r="617" spans="2:18" x14ac:dyDescent="0.2">
      <c r="B617" s="73"/>
      <c r="F617" s="75"/>
      <c r="H617" s="3"/>
      <c r="J617" s="3"/>
      <c r="K617" s="5"/>
      <c r="L617" s="3"/>
      <c r="N617" s="3"/>
      <c r="P617" s="3"/>
      <c r="R617" s="3"/>
    </row>
    <row r="618" spans="2:18" x14ac:dyDescent="0.2">
      <c r="B618" s="73"/>
      <c r="F618" s="75"/>
      <c r="H618" s="3"/>
      <c r="J618" s="3"/>
      <c r="K618" s="5"/>
      <c r="L618" s="3"/>
      <c r="N618" s="3"/>
      <c r="P618" s="3"/>
      <c r="R618" s="3"/>
    </row>
    <row r="619" spans="2:18" x14ac:dyDescent="0.2">
      <c r="B619" s="73"/>
      <c r="F619" s="75"/>
      <c r="H619" s="3"/>
      <c r="J619" s="3"/>
      <c r="K619" s="5"/>
      <c r="L619" s="3"/>
      <c r="N619" s="3"/>
      <c r="P619" s="3"/>
      <c r="R619" s="3"/>
    </row>
    <row r="620" spans="2:18" x14ac:dyDescent="0.2">
      <c r="B620" s="73"/>
      <c r="F620" s="75"/>
      <c r="H620" s="3"/>
      <c r="J620" s="3"/>
      <c r="K620" s="5"/>
      <c r="L620" s="3"/>
      <c r="N620" s="3"/>
      <c r="P620" s="3"/>
      <c r="R620" s="3"/>
    </row>
    <row r="621" spans="2:18" x14ac:dyDescent="0.2">
      <c r="B621" s="73"/>
      <c r="F621" s="75"/>
      <c r="H621" s="3"/>
      <c r="J621" s="3"/>
      <c r="K621" s="5"/>
      <c r="L621" s="3"/>
      <c r="N621" s="3"/>
      <c r="P621" s="3"/>
      <c r="R621" s="3"/>
    </row>
    <row r="622" spans="2:18" x14ac:dyDescent="0.2">
      <c r="B622" s="73"/>
      <c r="F622" s="75"/>
      <c r="H622" s="3"/>
      <c r="J622" s="3"/>
      <c r="K622" s="5"/>
      <c r="L622" s="3"/>
      <c r="N622" s="3"/>
      <c r="P622" s="3"/>
      <c r="R622" s="3"/>
    </row>
    <row r="623" spans="2:18" x14ac:dyDescent="0.2">
      <c r="B623" s="73"/>
      <c r="F623" s="75"/>
      <c r="H623" s="3"/>
      <c r="J623" s="3"/>
      <c r="K623" s="5"/>
      <c r="L623" s="3"/>
      <c r="N623" s="3"/>
      <c r="P623" s="3"/>
      <c r="R623" s="3"/>
    </row>
    <row r="624" spans="2:18" x14ac:dyDescent="0.2">
      <c r="B624" s="73"/>
      <c r="F624" s="75"/>
      <c r="H624" s="3"/>
      <c r="J624" s="3"/>
      <c r="K624" s="5"/>
      <c r="L624" s="3"/>
      <c r="N624" s="3"/>
      <c r="P624" s="3"/>
      <c r="R624" s="3"/>
    </row>
    <row r="625" spans="2:18" x14ac:dyDescent="0.2">
      <c r="B625" s="73"/>
      <c r="F625" s="75"/>
      <c r="H625" s="3"/>
      <c r="J625" s="3"/>
      <c r="K625" s="5"/>
      <c r="L625" s="3"/>
      <c r="N625" s="3"/>
      <c r="P625" s="3"/>
      <c r="R625" s="3"/>
    </row>
    <row r="626" spans="2:18" x14ac:dyDescent="0.2">
      <c r="B626" s="73"/>
      <c r="F626" s="75"/>
      <c r="H626" s="3"/>
      <c r="J626" s="3"/>
      <c r="K626" s="5"/>
      <c r="L626" s="3"/>
      <c r="N626" s="3"/>
      <c r="P626" s="3"/>
      <c r="R626" s="3"/>
    </row>
    <row r="627" spans="2:18" x14ac:dyDescent="0.2">
      <c r="B627" s="73"/>
      <c r="F627" s="75"/>
      <c r="H627" s="3"/>
      <c r="J627" s="3"/>
      <c r="K627" s="5"/>
      <c r="L627" s="3"/>
      <c r="N627" s="3"/>
      <c r="P627" s="3"/>
      <c r="R627" s="3"/>
    </row>
    <row r="628" spans="2:18" x14ac:dyDescent="0.2">
      <c r="B628" s="73"/>
      <c r="F628" s="75"/>
      <c r="H628" s="3"/>
      <c r="J628" s="3"/>
      <c r="K628" s="5"/>
      <c r="L628" s="3"/>
      <c r="N628" s="3"/>
      <c r="P628" s="3"/>
      <c r="R628" s="3"/>
    </row>
    <row r="629" spans="2:18" x14ac:dyDescent="0.2">
      <c r="B629" s="73"/>
      <c r="F629" s="75"/>
      <c r="H629" s="3"/>
      <c r="J629" s="3"/>
      <c r="K629" s="5"/>
      <c r="L629" s="3"/>
      <c r="N629" s="3"/>
      <c r="P629" s="3"/>
      <c r="R629" s="3"/>
    </row>
    <row r="630" spans="2:18" x14ac:dyDescent="0.2">
      <c r="B630" s="73"/>
      <c r="F630" s="75"/>
      <c r="H630" s="3"/>
      <c r="J630" s="3"/>
      <c r="K630" s="5"/>
      <c r="L630" s="3"/>
      <c r="N630" s="3"/>
      <c r="P630" s="3"/>
      <c r="R630" s="3"/>
    </row>
    <row r="631" spans="2:18" x14ac:dyDescent="0.2">
      <c r="B631" s="73"/>
      <c r="F631" s="75"/>
      <c r="H631" s="3"/>
      <c r="J631" s="3"/>
      <c r="K631" s="5"/>
      <c r="L631" s="3"/>
      <c r="N631" s="3"/>
      <c r="P631" s="3"/>
      <c r="R631" s="3"/>
    </row>
    <row r="632" spans="2:18" x14ac:dyDescent="0.2">
      <c r="B632" s="73"/>
      <c r="F632" s="75"/>
      <c r="H632" s="3"/>
      <c r="J632" s="3"/>
      <c r="K632" s="5"/>
      <c r="L632" s="3"/>
      <c r="N632" s="3"/>
      <c r="P632" s="3"/>
      <c r="R632" s="3"/>
    </row>
    <row r="633" spans="2:18" x14ac:dyDescent="0.2">
      <c r="B633" s="73"/>
      <c r="F633" s="75"/>
      <c r="H633" s="3"/>
      <c r="J633" s="3"/>
      <c r="K633" s="5"/>
      <c r="L633" s="3"/>
      <c r="N633" s="3"/>
      <c r="P633" s="3"/>
      <c r="R633" s="3"/>
    </row>
    <row r="634" spans="2:18" x14ac:dyDescent="0.2">
      <c r="B634" s="73"/>
      <c r="F634" s="75"/>
      <c r="H634" s="3"/>
      <c r="J634" s="3"/>
      <c r="K634" s="5"/>
      <c r="L634" s="3"/>
      <c r="N634" s="3"/>
      <c r="P634" s="3"/>
      <c r="R634" s="3"/>
    </row>
    <row r="635" spans="2:18" x14ac:dyDescent="0.2">
      <c r="B635" s="73"/>
      <c r="F635" s="75"/>
      <c r="H635" s="3"/>
      <c r="J635" s="3"/>
      <c r="K635" s="5"/>
      <c r="L635" s="3"/>
      <c r="N635" s="3"/>
      <c r="P635" s="3"/>
      <c r="R635" s="3"/>
    </row>
    <row r="636" spans="2:18" x14ac:dyDescent="0.2">
      <c r="B636" s="73"/>
      <c r="F636" s="75"/>
      <c r="H636" s="3"/>
      <c r="J636" s="3"/>
      <c r="K636" s="5"/>
      <c r="L636" s="3"/>
      <c r="N636" s="3"/>
      <c r="P636" s="3"/>
      <c r="R636" s="3"/>
    </row>
    <row r="637" spans="2:18" x14ac:dyDescent="0.2">
      <c r="B637" s="73"/>
      <c r="F637" s="75"/>
      <c r="H637" s="3"/>
      <c r="J637" s="3"/>
      <c r="K637" s="5"/>
      <c r="L637" s="3"/>
      <c r="N637" s="3"/>
      <c r="P637" s="3"/>
      <c r="R637" s="3"/>
    </row>
    <row r="638" spans="2:18" x14ac:dyDescent="0.2">
      <c r="B638" s="73"/>
      <c r="F638" s="75"/>
      <c r="H638" s="3"/>
      <c r="J638" s="3"/>
      <c r="K638" s="5"/>
      <c r="L638" s="3"/>
      <c r="N638" s="3"/>
      <c r="P638" s="3"/>
      <c r="R638" s="3"/>
    </row>
    <row r="639" spans="2:18" x14ac:dyDescent="0.2">
      <c r="B639" s="73"/>
      <c r="F639" s="75"/>
      <c r="H639" s="3"/>
      <c r="J639" s="3"/>
      <c r="K639" s="5"/>
      <c r="L639" s="3"/>
      <c r="N639" s="3"/>
      <c r="P639" s="3"/>
      <c r="R639" s="3"/>
    </row>
    <row r="640" spans="2:18" x14ac:dyDescent="0.2">
      <c r="B640" s="73"/>
      <c r="F640" s="75"/>
      <c r="H640" s="3"/>
      <c r="J640" s="3"/>
      <c r="K640" s="5"/>
      <c r="L640" s="3"/>
      <c r="N640" s="3"/>
      <c r="P640" s="3"/>
      <c r="R640" s="3"/>
    </row>
    <row r="641" spans="2:18" x14ac:dyDescent="0.2">
      <c r="B641" s="73"/>
      <c r="F641" s="75"/>
      <c r="H641" s="3"/>
      <c r="J641" s="3"/>
      <c r="K641" s="5"/>
      <c r="L641" s="3"/>
      <c r="N641" s="3"/>
      <c r="P641" s="3"/>
      <c r="R641" s="3"/>
    </row>
    <row r="642" spans="2:18" x14ac:dyDescent="0.2">
      <c r="B642" s="73"/>
      <c r="F642" s="75"/>
      <c r="H642" s="3"/>
      <c r="J642" s="3"/>
      <c r="K642" s="5"/>
      <c r="L642" s="3"/>
      <c r="N642" s="3"/>
      <c r="P642" s="3"/>
      <c r="R642" s="3"/>
    </row>
    <row r="643" spans="2:18" x14ac:dyDescent="0.2">
      <c r="B643" s="73"/>
      <c r="F643" s="75"/>
      <c r="H643" s="3"/>
      <c r="J643" s="3"/>
      <c r="K643" s="5"/>
      <c r="L643" s="3"/>
      <c r="N643" s="3"/>
      <c r="P643" s="3"/>
      <c r="R643" s="3"/>
    </row>
    <row r="644" spans="2:18" x14ac:dyDescent="0.2">
      <c r="B644" s="73"/>
      <c r="F644" s="75"/>
      <c r="H644" s="3"/>
      <c r="J644" s="3"/>
      <c r="K644" s="5"/>
      <c r="L644" s="3"/>
      <c r="N644" s="3"/>
      <c r="P644" s="3"/>
      <c r="R644" s="3"/>
    </row>
    <row r="645" spans="2:18" x14ac:dyDescent="0.2">
      <c r="B645" s="73"/>
      <c r="F645" s="75"/>
      <c r="H645" s="3"/>
      <c r="J645" s="3"/>
      <c r="K645" s="5"/>
      <c r="L645" s="3"/>
      <c r="N645" s="3"/>
      <c r="P645" s="3"/>
      <c r="R645" s="3"/>
    </row>
    <row r="646" spans="2:18" x14ac:dyDescent="0.2">
      <c r="B646" s="73"/>
      <c r="F646" s="75"/>
      <c r="H646" s="3"/>
      <c r="J646" s="3"/>
      <c r="K646" s="5"/>
      <c r="L646" s="3"/>
      <c r="N646" s="3"/>
      <c r="P646" s="3"/>
      <c r="R646" s="3"/>
    </row>
    <row r="647" spans="2:18" x14ac:dyDescent="0.2">
      <c r="B647" s="73"/>
      <c r="F647" s="75"/>
      <c r="H647" s="3"/>
      <c r="J647" s="3"/>
      <c r="K647" s="5"/>
      <c r="L647" s="3"/>
      <c r="N647" s="3"/>
      <c r="P647" s="3"/>
      <c r="R647" s="3"/>
    </row>
    <row r="648" spans="2:18" x14ac:dyDescent="0.2">
      <c r="B648" s="73"/>
      <c r="F648" s="75"/>
      <c r="H648" s="3"/>
      <c r="J648" s="3"/>
      <c r="K648" s="5"/>
      <c r="L648" s="3"/>
      <c r="N648" s="3"/>
      <c r="P648" s="3"/>
      <c r="R648" s="3"/>
    </row>
    <row r="649" spans="2:18" x14ac:dyDescent="0.2">
      <c r="B649" s="73"/>
      <c r="F649" s="75"/>
      <c r="H649" s="3"/>
      <c r="J649" s="3"/>
      <c r="K649" s="5"/>
      <c r="L649" s="3"/>
      <c r="N649" s="3"/>
      <c r="P649" s="3"/>
      <c r="R649" s="3"/>
    </row>
    <row r="650" spans="2:18" x14ac:dyDescent="0.2">
      <c r="B650" s="73"/>
      <c r="F650" s="75"/>
      <c r="H650" s="3"/>
      <c r="J650" s="3"/>
      <c r="K650" s="5"/>
      <c r="L650" s="3"/>
      <c r="N650" s="3"/>
      <c r="P650" s="3"/>
      <c r="R650" s="3"/>
    </row>
    <row r="651" spans="2:18" x14ac:dyDescent="0.2">
      <c r="B651" s="73"/>
      <c r="F651" s="75"/>
      <c r="H651" s="3"/>
      <c r="J651" s="3"/>
      <c r="K651" s="5"/>
      <c r="L651" s="3"/>
      <c r="N651" s="3"/>
      <c r="P651" s="3"/>
      <c r="R651" s="3"/>
    </row>
    <row r="652" spans="2:18" x14ac:dyDescent="0.2">
      <c r="B652" s="73"/>
      <c r="F652" s="75"/>
      <c r="H652" s="3"/>
      <c r="J652" s="3"/>
      <c r="K652" s="5"/>
      <c r="L652" s="3"/>
      <c r="N652" s="3"/>
      <c r="P652" s="3"/>
      <c r="R652" s="3"/>
    </row>
    <row r="653" spans="2:18" x14ac:dyDescent="0.2">
      <c r="B653" s="73"/>
      <c r="F653" s="75"/>
      <c r="H653" s="3"/>
      <c r="J653" s="3"/>
      <c r="K653" s="5"/>
      <c r="L653" s="3"/>
      <c r="N653" s="3"/>
      <c r="P653" s="3"/>
      <c r="R653" s="3"/>
    </row>
    <row r="654" spans="2:18" x14ac:dyDescent="0.2">
      <c r="B654" s="73"/>
      <c r="F654" s="75"/>
      <c r="H654" s="3"/>
      <c r="J654" s="3"/>
      <c r="K654" s="5"/>
      <c r="L654" s="3"/>
      <c r="N654" s="3"/>
      <c r="P654" s="3"/>
      <c r="R654" s="3"/>
    </row>
    <row r="655" spans="2:18" x14ac:dyDescent="0.2">
      <c r="B655" s="73"/>
      <c r="F655" s="75"/>
      <c r="H655" s="3"/>
      <c r="J655" s="3"/>
      <c r="K655" s="5"/>
      <c r="L655" s="3"/>
      <c r="N655" s="3"/>
      <c r="P655" s="3"/>
      <c r="R655" s="3"/>
    </row>
    <row r="656" spans="2:18" x14ac:dyDescent="0.2">
      <c r="B656" s="73"/>
      <c r="F656" s="75"/>
      <c r="H656" s="3"/>
      <c r="J656" s="3"/>
      <c r="K656" s="5"/>
      <c r="L656" s="3"/>
      <c r="N656" s="3"/>
      <c r="P656" s="3"/>
      <c r="R656" s="3"/>
    </row>
    <row r="657" spans="2:18" x14ac:dyDescent="0.2">
      <c r="B657" s="73"/>
      <c r="F657" s="75"/>
      <c r="H657" s="3"/>
      <c r="J657" s="3"/>
      <c r="K657" s="5"/>
      <c r="L657" s="3"/>
      <c r="N657" s="3"/>
      <c r="P657" s="3"/>
      <c r="R657" s="3"/>
    </row>
    <row r="658" spans="2:18" x14ac:dyDescent="0.2">
      <c r="B658" s="73"/>
      <c r="F658" s="75"/>
      <c r="H658" s="3"/>
      <c r="J658" s="3"/>
      <c r="K658" s="5"/>
      <c r="L658" s="3"/>
      <c r="N658" s="3"/>
      <c r="P658" s="3"/>
      <c r="R658" s="3"/>
    </row>
    <row r="659" spans="2:18" x14ac:dyDescent="0.2">
      <c r="B659" s="73"/>
      <c r="F659" s="75"/>
      <c r="H659" s="3"/>
      <c r="J659" s="3"/>
      <c r="K659" s="5"/>
      <c r="L659" s="3"/>
      <c r="N659" s="3"/>
      <c r="P659" s="3"/>
      <c r="R659" s="3"/>
    </row>
    <row r="660" spans="2:18" x14ac:dyDescent="0.2">
      <c r="B660" s="73"/>
      <c r="F660" s="75"/>
      <c r="H660" s="3"/>
      <c r="J660" s="3"/>
      <c r="K660" s="5"/>
      <c r="L660" s="3"/>
      <c r="N660" s="3"/>
      <c r="P660" s="3"/>
      <c r="R660" s="3"/>
    </row>
    <row r="661" spans="2:18" x14ac:dyDescent="0.2">
      <c r="B661" s="73"/>
      <c r="F661" s="75"/>
      <c r="H661" s="3"/>
      <c r="J661" s="3"/>
      <c r="K661" s="5"/>
      <c r="L661" s="3"/>
      <c r="N661" s="3"/>
      <c r="P661" s="3"/>
      <c r="R661" s="3"/>
    </row>
    <row r="662" spans="2:18" x14ac:dyDescent="0.2">
      <c r="B662" s="73"/>
      <c r="F662" s="75"/>
      <c r="H662" s="3"/>
      <c r="J662" s="3"/>
      <c r="K662" s="5"/>
      <c r="L662" s="3"/>
      <c r="N662" s="3"/>
      <c r="P662" s="3"/>
      <c r="R662" s="3"/>
    </row>
    <row r="663" spans="2:18" x14ac:dyDescent="0.2">
      <c r="B663" s="73"/>
      <c r="F663" s="75"/>
      <c r="H663" s="3"/>
      <c r="J663" s="3"/>
      <c r="K663" s="5"/>
      <c r="L663" s="3"/>
      <c r="N663" s="3"/>
      <c r="P663" s="3"/>
      <c r="R663" s="3"/>
    </row>
    <row r="664" spans="2:18" x14ac:dyDescent="0.2">
      <c r="B664" s="73"/>
      <c r="F664" s="75"/>
      <c r="H664" s="3"/>
      <c r="J664" s="3"/>
      <c r="K664" s="5"/>
      <c r="L664" s="3"/>
      <c r="N664" s="3"/>
      <c r="P664" s="3"/>
      <c r="R664" s="3"/>
    </row>
    <row r="665" spans="2:18" x14ac:dyDescent="0.2">
      <c r="B665" s="73"/>
      <c r="F665" s="75"/>
      <c r="H665" s="3"/>
      <c r="J665" s="3"/>
      <c r="K665" s="5"/>
      <c r="L665" s="3"/>
      <c r="N665" s="3"/>
      <c r="P665" s="3"/>
      <c r="R665" s="3"/>
    </row>
    <row r="666" spans="2:18" x14ac:dyDescent="0.2">
      <c r="B666" s="73"/>
      <c r="F666" s="75"/>
      <c r="H666" s="3"/>
      <c r="J666" s="3"/>
      <c r="K666" s="5"/>
      <c r="L666" s="3"/>
      <c r="N666" s="3"/>
      <c r="P666" s="3"/>
      <c r="R666" s="3"/>
    </row>
    <row r="667" spans="2:18" x14ac:dyDescent="0.2">
      <c r="B667" s="73"/>
      <c r="F667" s="75"/>
      <c r="H667" s="3"/>
      <c r="J667" s="3"/>
      <c r="K667" s="5"/>
      <c r="L667" s="3"/>
      <c r="N667" s="3"/>
      <c r="P667" s="3"/>
      <c r="R667" s="3"/>
    </row>
    <row r="668" spans="2:18" x14ac:dyDescent="0.2">
      <c r="B668" s="73"/>
      <c r="F668" s="75"/>
      <c r="H668" s="3"/>
      <c r="J668" s="3"/>
      <c r="K668" s="5"/>
      <c r="L668" s="3"/>
      <c r="N668" s="3"/>
      <c r="P668" s="3"/>
      <c r="R668" s="3"/>
    </row>
    <row r="669" spans="2:18" x14ac:dyDescent="0.2">
      <c r="B669" s="73"/>
      <c r="F669" s="75"/>
      <c r="H669" s="3"/>
      <c r="J669" s="3"/>
      <c r="K669" s="5"/>
      <c r="L669" s="3"/>
      <c r="N669" s="3"/>
      <c r="P669" s="3"/>
      <c r="R669" s="3"/>
    </row>
    <row r="670" spans="2:18" x14ac:dyDescent="0.2">
      <c r="B670" s="73"/>
      <c r="F670" s="75"/>
      <c r="H670" s="3"/>
      <c r="J670" s="3"/>
      <c r="K670" s="5"/>
      <c r="L670" s="3"/>
      <c r="N670" s="3"/>
      <c r="P670" s="3"/>
      <c r="R670" s="3"/>
    </row>
    <row r="671" spans="2:18" x14ac:dyDescent="0.2">
      <c r="F671" s="75"/>
      <c r="H671" s="3"/>
      <c r="J671" s="3"/>
      <c r="K671" s="5"/>
      <c r="L671" s="3"/>
      <c r="N671" s="3"/>
      <c r="P671" s="3"/>
      <c r="R671" s="3"/>
    </row>
    <row r="672" spans="2:18" x14ac:dyDescent="0.2">
      <c r="F672" s="75"/>
      <c r="H672" s="3"/>
      <c r="J672" s="3"/>
      <c r="K672" s="5"/>
      <c r="L672" s="3"/>
      <c r="N672" s="3"/>
      <c r="P672" s="3"/>
      <c r="R672" s="3"/>
    </row>
    <row r="673" spans="6:18" x14ac:dyDescent="0.2">
      <c r="F673" s="75"/>
      <c r="H673" s="3"/>
      <c r="J673" s="3"/>
      <c r="K673" s="5"/>
      <c r="L673" s="3"/>
      <c r="N673" s="3"/>
      <c r="P673" s="3"/>
      <c r="R673" s="3"/>
    </row>
    <row r="674" spans="6:18" x14ac:dyDescent="0.2">
      <c r="F674" s="75"/>
      <c r="H674" s="3"/>
      <c r="J674" s="3"/>
      <c r="K674" s="5"/>
      <c r="L674" s="3"/>
      <c r="N674" s="3"/>
      <c r="P674" s="3"/>
      <c r="R674" s="3"/>
    </row>
    <row r="675" spans="6:18" x14ac:dyDescent="0.2">
      <c r="F675" s="75"/>
      <c r="H675" s="3"/>
      <c r="J675" s="3"/>
      <c r="K675" s="5"/>
      <c r="L675" s="3"/>
      <c r="N675" s="3"/>
      <c r="P675" s="3"/>
      <c r="R675" s="3"/>
    </row>
    <row r="676" spans="6:18" x14ac:dyDescent="0.2">
      <c r="F676" s="75"/>
      <c r="H676" s="3"/>
      <c r="J676" s="3"/>
      <c r="K676" s="5"/>
      <c r="L676" s="3"/>
      <c r="N676" s="3"/>
      <c r="P676" s="3"/>
      <c r="R676" s="3"/>
    </row>
    <row r="677" spans="6:18" x14ac:dyDescent="0.2">
      <c r="F677" s="75"/>
      <c r="H677" s="3"/>
      <c r="J677" s="3"/>
      <c r="K677" s="5"/>
      <c r="L677" s="3"/>
      <c r="N677" s="3"/>
      <c r="P677" s="3"/>
      <c r="R677" s="3"/>
    </row>
    <row r="678" spans="6:18" x14ac:dyDescent="0.2">
      <c r="F678" s="75"/>
      <c r="H678" s="3"/>
      <c r="J678" s="3"/>
      <c r="K678" s="5"/>
      <c r="L678" s="3"/>
      <c r="N678" s="3"/>
      <c r="P678" s="3"/>
      <c r="R678" s="3"/>
    </row>
    <row r="679" spans="6:18" x14ac:dyDescent="0.2">
      <c r="F679" s="75"/>
      <c r="H679" s="3"/>
      <c r="J679" s="3"/>
      <c r="K679" s="5"/>
      <c r="L679" s="3"/>
      <c r="N679" s="3"/>
      <c r="P679" s="3"/>
      <c r="R679" s="3"/>
    </row>
    <row r="680" spans="6:18" x14ac:dyDescent="0.2">
      <c r="F680" s="75"/>
      <c r="H680" s="3"/>
      <c r="J680" s="3"/>
      <c r="K680" s="5"/>
      <c r="L680" s="3"/>
      <c r="N680" s="3"/>
      <c r="P680" s="3"/>
      <c r="R680" s="3"/>
    </row>
    <row r="681" spans="6:18" x14ac:dyDescent="0.2">
      <c r="F681" s="75"/>
      <c r="H681" s="3"/>
      <c r="J681" s="3"/>
      <c r="K681" s="5"/>
      <c r="L681" s="3"/>
      <c r="N681" s="3"/>
      <c r="P681" s="3"/>
      <c r="R681" s="3"/>
    </row>
    <row r="682" spans="6:18" x14ac:dyDescent="0.2">
      <c r="F682" s="75"/>
      <c r="H682" s="3"/>
      <c r="J682" s="3"/>
      <c r="K682" s="5"/>
      <c r="L682" s="3"/>
      <c r="N682" s="3"/>
      <c r="P682" s="3"/>
      <c r="R682" s="3"/>
    </row>
    <row r="683" spans="6:18" x14ac:dyDescent="0.2">
      <c r="F683" s="75"/>
      <c r="H683" s="3"/>
      <c r="J683" s="3"/>
      <c r="K683" s="5"/>
      <c r="L683" s="3"/>
      <c r="N683" s="3"/>
      <c r="P683" s="3"/>
      <c r="R683" s="3"/>
    </row>
    <row r="684" spans="6:18" x14ac:dyDescent="0.2">
      <c r="F684" s="75"/>
      <c r="H684" s="3"/>
      <c r="J684" s="3"/>
      <c r="K684" s="5"/>
      <c r="L684" s="3"/>
      <c r="N684" s="3"/>
      <c r="P684" s="3"/>
      <c r="R684" s="3"/>
    </row>
    <row r="685" spans="6:18" x14ac:dyDescent="0.2">
      <c r="F685" s="75"/>
      <c r="H685" s="3"/>
      <c r="J685" s="3"/>
      <c r="K685" s="5"/>
      <c r="L685" s="3"/>
      <c r="N685" s="3"/>
      <c r="P685" s="3"/>
      <c r="R685" s="3"/>
    </row>
    <row r="686" spans="6:18" x14ac:dyDescent="0.2">
      <c r="F686" s="75"/>
      <c r="H686" s="3"/>
      <c r="J686" s="3"/>
      <c r="K686" s="5"/>
      <c r="L686" s="3"/>
      <c r="N686" s="3"/>
      <c r="P686" s="3"/>
      <c r="R686" s="3"/>
    </row>
    <row r="687" spans="6:18" x14ac:dyDescent="0.2">
      <c r="F687" s="75"/>
      <c r="H687" s="3"/>
      <c r="J687" s="3"/>
      <c r="K687" s="5"/>
      <c r="L687" s="3"/>
      <c r="N687" s="3"/>
      <c r="P687" s="3"/>
      <c r="R687" s="3"/>
    </row>
    <row r="688" spans="6:18" x14ac:dyDescent="0.2">
      <c r="F688" s="75"/>
      <c r="H688" s="3"/>
      <c r="J688" s="3"/>
      <c r="K688" s="5"/>
      <c r="L688" s="3"/>
      <c r="N688" s="3"/>
      <c r="P688" s="3"/>
      <c r="R688" s="3"/>
    </row>
    <row r="689" spans="6:18" x14ac:dyDescent="0.2">
      <c r="F689" s="75"/>
      <c r="H689" s="3"/>
      <c r="J689" s="3"/>
      <c r="K689" s="5"/>
      <c r="L689" s="3"/>
      <c r="N689" s="3"/>
      <c r="P689" s="3"/>
      <c r="R689" s="3"/>
    </row>
    <row r="690" spans="6:18" x14ac:dyDescent="0.2">
      <c r="F690" s="75"/>
      <c r="H690" s="3"/>
      <c r="J690" s="3"/>
      <c r="K690" s="5"/>
      <c r="L690" s="3"/>
      <c r="N690" s="3"/>
      <c r="P690" s="3"/>
      <c r="R690" s="3"/>
    </row>
    <row r="691" spans="6:18" x14ac:dyDescent="0.2">
      <c r="F691" s="75"/>
      <c r="H691" s="3"/>
      <c r="J691" s="3"/>
      <c r="K691" s="5"/>
      <c r="L691" s="3"/>
      <c r="N691" s="3"/>
      <c r="P691" s="3"/>
      <c r="R691" s="3"/>
    </row>
    <row r="692" spans="6:18" x14ac:dyDescent="0.2">
      <c r="F692" s="75"/>
      <c r="H692" s="3"/>
      <c r="J692" s="3"/>
      <c r="K692" s="5"/>
      <c r="L692" s="3"/>
      <c r="N692" s="3"/>
      <c r="P692" s="3"/>
      <c r="R692" s="3"/>
    </row>
    <row r="693" spans="6:18" x14ac:dyDescent="0.2">
      <c r="F693" s="75"/>
      <c r="H693" s="3"/>
      <c r="J693" s="3"/>
      <c r="K693" s="5"/>
      <c r="L693" s="3"/>
      <c r="N693" s="3"/>
      <c r="P693" s="3"/>
      <c r="R693" s="3"/>
    </row>
    <row r="694" spans="6:18" x14ac:dyDescent="0.2">
      <c r="F694" s="75"/>
      <c r="H694" s="3"/>
      <c r="J694" s="3"/>
      <c r="K694" s="5"/>
      <c r="L694" s="3"/>
      <c r="N694" s="3"/>
      <c r="P694" s="3"/>
      <c r="R694" s="3"/>
    </row>
    <row r="695" spans="6:18" x14ac:dyDescent="0.2">
      <c r="F695" s="75"/>
      <c r="H695" s="3"/>
      <c r="J695" s="3"/>
      <c r="K695" s="5"/>
      <c r="L695" s="3"/>
      <c r="N695" s="3"/>
      <c r="P695" s="3"/>
      <c r="R695" s="3"/>
    </row>
    <row r="696" spans="6:18" x14ac:dyDescent="0.2">
      <c r="F696" s="75"/>
      <c r="H696" s="3"/>
      <c r="J696" s="3"/>
      <c r="K696" s="5"/>
      <c r="L696" s="3"/>
      <c r="N696" s="3"/>
      <c r="P696" s="3"/>
      <c r="R696" s="3"/>
    </row>
    <row r="697" spans="6:18" x14ac:dyDescent="0.2">
      <c r="F697" s="75"/>
      <c r="H697" s="3"/>
      <c r="J697" s="3"/>
      <c r="K697" s="5"/>
      <c r="L697" s="3"/>
      <c r="N697" s="3"/>
      <c r="P697" s="3"/>
      <c r="R697" s="3"/>
    </row>
    <row r="698" spans="6:18" x14ac:dyDescent="0.2">
      <c r="F698" s="75"/>
      <c r="H698" s="3"/>
      <c r="J698" s="3"/>
      <c r="K698" s="5"/>
      <c r="L698" s="3"/>
      <c r="N698" s="3"/>
      <c r="P698" s="3"/>
      <c r="R698" s="3"/>
    </row>
    <row r="699" spans="6:18" x14ac:dyDescent="0.2">
      <c r="F699" s="75"/>
      <c r="H699" s="3"/>
      <c r="J699" s="3"/>
      <c r="K699" s="5"/>
      <c r="L699" s="3"/>
      <c r="N699" s="3"/>
      <c r="P699" s="3"/>
      <c r="R699" s="3"/>
    </row>
    <row r="700" spans="6:18" x14ac:dyDescent="0.2">
      <c r="F700" s="75"/>
      <c r="H700" s="3"/>
      <c r="J700" s="3"/>
      <c r="K700" s="5"/>
      <c r="L700" s="3"/>
      <c r="N700" s="3"/>
      <c r="P700" s="3"/>
      <c r="R700" s="3"/>
    </row>
    <row r="701" spans="6:18" x14ac:dyDescent="0.2">
      <c r="F701" s="75"/>
      <c r="H701" s="3"/>
      <c r="J701" s="3"/>
      <c r="K701" s="5"/>
      <c r="L701" s="3"/>
      <c r="N701" s="3"/>
      <c r="P701" s="3"/>
      <c r="R701" s="3"/>
    </row>
    <row r="702" spans="6:18" x14ac:dyDescent="0.2">
      <c r="F702" s="75"/>
      <c r="H702" s="3"/>
      <c r="J702" s="3"/>
      <c r="K702" s="5"/>
      <c r="L702" s="3"/>
      <c r="N702" s="3"/>
      <c r="P702" s="3"/>
      <c r="R702" s="3"/>
    </row>
    <row r="703" spans="6:18" x14ac:dyDescent="0.2">
      <c r="F703" s="75"/>
      <c r="H703" s="3"/>
      <c r="J703" s="3"/>
      <c r="K703" s="5"/>
      <c r="L703" s="3"/>
      <c r="N703" s="3"/>
      <c r="P703" s="3"/>
      <c r="R703" s="3"/>
    </row>
    <row r="704" spans="6:18" x14ac:dyDescent="0.2">
      <c r="F704" s="75"/>
      <c r="H704" s="3"/>
      <c r="J704" s="3"/>
      <c r="K704" s="5"/>
      <c r="L704" s="3"/>
      <c r="N704" s="3"/>
      <c r="P704" s="3"/>
      <c r="R704" s="3"/>
    </row>
    <row r="705" spans="6:18" x14ac:dyDescent="0.2">
      <c r="F705" s="75"/>
      <c r="H705" s="3"/>
      <c r="J705" s="3"/>
      <c r="K705" s="5"/>
      <c r="L705" s="3"/>
      <c r="N705" s="3"/>
      <c r="P705" s="3"/>
      <c r="R705" s="3"/>
    </row>
    <row r="706" spans="6:18" x14ac:dyDescent="0.2">
      <c r="F706" s="75"/>
      <c r="H706" s="3"/>
      <c r="J706" s="3"/>
      <c r="K706" s="5"/>
      <c r="L706" s="3"/>
      <c r="N706" s="3"/>
      <c r="P706" s="3"/>
      <c r="R706" s="3"/>
    </row>
    <row r="707" spans="6:18" x14ac:dyDescent="0.2">
      <c r="F707" s="75"/>
      <c r="H707" s="3"/>
      <c r="J707" s="3"/>
      <c r="K707" s="5"/>
      <c r="L707" s="3"/>
      <c r="N707" s="3"/>
      <c r="P707" s="3"/>
      <c r="R707" s="3"/>
    </row>
    <row r="708" spans="6:18" x14ac:dyDescent="0.2">
      <c r="F708" s="75"/>
      <c r="H708" s="3"/>
      <c r="J708" s="3"/>
      <c r="K708" s="5"/>
      <c r="L708" s="3"/>
      <c r="N708" s="3"/>
      <c r="P708" s="3"/>
      <c r="R708" s="3"/>
    </row>
    <row r="709" spans="6:18" x14ac:dyDescent="0.2">
      <c r="F709" s="75"/>
      <c r="H709" s="3"/>
      <c r="J709" s="3"/>
      <c r="K709" s="5"/>
      <c r="L709" s="3"/>
      <c r="N709" s="3"/>
      <c r="P709" s="3"/>
      <c r="R709" s="3"/>
    </row>
    <row r="710" spans="6:18" x14ac:dyDescent="0.2">
      <c r="F710" s="75"/>
      <c r="H710" s="3"/>
      <c r="J710" s="3"/>
      <c r="K710" s="5"/>
      <c r="L710" s="3"/>
      <c r="N710" s="3"/>
      <c r="P710" s="3"/>
      <c r="R710" s="3"/>
    </row>
    <row r="711" spans="6:18" x14ac:dyDescent="0.2">
      <c r="F711" s="75"/>
      <c r="H711" s="3"/>
      <c r="J711" s="3"/>
      <c r="K711" s="5"/>
      <c r="L711" s="3"/>
      <c r="N711" s="3"/>
      <c r="P711" s="3"/>
      <c r="R711" s="3"/>
    </row>
    <row r="712" spans="6:18" x14ac:dyDescent="0.2">
      <c r="F712" s="75"/>
      <c r="H712" s="3"/>
      <c r="J712" s="3"/>
      <c r="K712" s="5"/>
      <c r="L712" s="3"/>
      <c r="N712" s="3"/>
      <c r="P712" s="3"/>
      <c r="R712" s="3"/>
    </row>
    <row r="713" spans="6:18" x14ac:dyDescent="0.2">
      <c r="F713" s="75"/>
      <c r="H713" s="3"/>
      <c r="J713" s="3"/>
      <c r="K713" s="5"/>
      <c r="L713" s="3"/>
      <c r="N713" s="3"/>
      <c r="P713" s="3"/>
      <c r="R713" s="3"/>
    </row>
    <row r="714" spans="6:18" x14ac:dyDescent="0.2">
      <c r="F714" s="75"/>
      <c r="H714" s="3"/>
      <c r="J714" s="3"/>
      <c r="K714" s="5"/>
      <c r="L714" s="3"/>
      <c r="N714" s="3"/>
      <c r="P714" s="3"/>
      <c r="R714" s="3"/>
    </row>
    <row r="715" spans="6:18" x14ac:dyDescent="0.2">
      <c r="F715" s="75"/>
      <c r="H715" s="3"/>
      <c r="J715" s="3"/>
      <c r="K715" s="5"/>
      <c r="L715" s="3"/>
      <c r="N715" s="3"/>
      <c r="P715" s="3"/>
      <c r="R715" s="3"/>
    </row>
    <row r="716" spans="6:18" x14ac:dyDescent="0.2">
      <c r="F716" s="75"/>
      <c r="H716" s="3"/>
      <c r="J716" s="3"/>
      <c r="K716" s="5"/>
      <c r="L716" s="3"/>
      <c r="N716" s="3"/>
      <c r="P716" s="3"/>
      <c r="R716" s="3"/>
    </row>
    <row r="717" spans="6:18" x14ac:dyDescent="0.2">
      <c r="F717" s="75"/>
      <c r="H717" s="3"/>
      <c r="J717" s="3"/>
      <c r="K717" s="5"/>
      <c r="L717" s="3"/>
      <c r="N717" s="3"/>
      <c r="P717" s="3"/>
      <c r="R717" s="3"/>
    </row>
    <row r="718" spans="6:18" x14ac:dyDescent="0.2">
      <c r="F718" s="75"/>
      <c r="H718" s="3"/>
      <c r="J718" s="3"/>
      <c r="K718" s="5"/>
      <c r="L718" s="3"/>
      <c r="N718" s="3"/>
      <c r="P718" s="3"/>
      <c r="R718" s="3"/>
    </row>
    <row r="719" spans="6:18" x14ac:dyDescent="0.2">
      <c r="F719" s="75"/>
      <c r="H719" s="3"/>
      <c r="J719" s="3"/>
      <c r="K719" s="5"/>
      <c r="L719" s="3"/>
      <c r="N719" s="3"/>
      <c r="P719" s="3"/>
      <c r="R719" s="3"/>
    </row>
    <row r="720" spans="6:18" x14ac:dyDescent="0.2">
      <c r="F720" s="75"/>
      <c r="H720" s="3"/>
      <c r="J720" s="3"/>
      <c r="K720" s="5"/>
      <c r="L720" s="3"/>
      <c r="N720" s="3"/>
      <c r="P720" s="3"/>
      <c r="R720" s="3"/>
    </row>
    <row r="721" spans="6:18" x14ac:dyDescent="0.2">
      <c r="F721" s="75"/>
      <c r="H721" s="3"/>
      <c r="J721" s="3"/>
      <c r="K721" s="5"/>
      <c r="L721" s="3"/>
      <c r="N721" s="3"/>
      <c r="P721" s="3"/>
      <c r="R721" s="3"/>
    </row>
    <row r="722" spans="6:18" x14ac:dyDescent="0.2">
      <c r="F722" s="75"/>
      <c r="H722" s="3"/>
      <c r="J722" s="3"/>
      <c r="K722" s="5"/>
      <c r="L722" s="3"/>
      <c r="N722" s="3"/>
      <c r="P722" s="3"/>
      <c r="R722" s="3"/>
    </row>
    <row r="723" spans="6:18" x14ac:dyDescent="0.2">
      <c r="F723" s="75"/>
      <c r="H723" s="3"/>
      <c r="J723" s="3"/>
      <c r="K723" s="5"/>
      <c r="L723" s="3"/>
      <c r="N723" s="3"/>
      <c r="P723" s="3"/>
      <c r="R723" s="3"/>
    </row>
    <row r="724" spans="6:18" x14ac:dyDescent="0.2">
      <c r="F724" s="75"/>
      <c r="H724" s="3"/>
      <c r="J724" s="3"/>
      <c r="K724" s="5"/>
      <c r="L724" s="3"/>
      <c r="N724" s="3"/>
      <c r="P724" s="3"/>
      <c r="R724" s="3"/>
    </row>
    <row r="725" spans="6:18" x14ac:dyDescent="0.2">
      <c r="F725" s="75"/>
      <c r="H725" s="3"/>
      <c r="J725" s="3"/>
      <c r="K725" s="5"/>
      <c r="L725" s="3"/>
      <c r="N725" s="3"/>
      <c r="P725" s="3"/>
      <c r="R725" s="3"/>
    </row>
    <row r="726" spans="6:18" x14ac:dyDescent="0.2">
      <c r="F726" s="75"/>
      <c r="H726" s="3"/>
      <c r="J726" s="3"/>
      <c r="K726" s="5"/>
      <c r="L726" s="3"/>
      <c r="N726" s="3"/>
      <c r="P726" s="3"/>
      <c r="R726" s="3"/>
    </row>
    <row r="727" spans="6:18" x14ac:dyDescent="0.2">
      <c r="F727" s="75"/>
      <c r="H727" s="3"/>
      <c r="J727" s="3"/>
      <c r="K727" s="5"/>
      <c r="L727" s="3"/>
      <c r="N727" s="3"/>
      <c r="P727" s="3"/>
      <c r="R727" s="3"/>
    </row>
    <row r="728" spans="6:18" x14ac:dyDescent="0.2">
      <c r="F728" s="75"/>
      <c r="H728" s="3"/>
      <c r="J728" s="3"/>
      <c r="K728" s="5"/>
      <c r="L728" s="3"/>
      <c r="N728" s="3"/>
      <c r="P728" s="3"/>
      <c r="R728" s="3"/>
    </row>
    <row r="729" spans="6:18" x14ac:dyDescent="0.2">
      <c r="F729" s="75"/>
      <c r="H729" s="3"/>
      <c r="J729" s="3"/>
      <c r="K729" s="5"/>
      <c r="L729" s="3"/>
      <c r="N729" s="3"/>
      <c r="P729" s="3"/>
      <c r="R729" s="3"/>
    </row>
    <row r="730" spans="6:18" x14ac:dyDescent="0.2">
      <c r="F730" s="75"/>
      <c r="H730" s="3"/>
      <c r="J730" s="3"/>
      <c r="K730" s="5"/>
      <c r="L730" s="3"/>
      <c r="N730" s="3"/>
      <c r="P730" s="3"/>
      <c r="R730" s="3"/>
    </row>
    <row r="731" spans="6:18" x14ac:dyDescent="0.2">
      <c r="F731" s="75"/>
      <c r="H731" s="3"/>
      <c r="J731" s="3"/>
      <c r="K731" s="5"/>
      <c r="L731" s="3"/>
      <c r="N731" s="3"/>
      <c r="P731" s="3"/>
      <c r="R731" s="3"/>
    </row>
    <row r="732" spans="6:18" x14ac:dyDescent="0.2">
      <c r="F732" s="75"/>
      <c r="H732" s="3"/>
      <c r="J732" s="3"/>
      <c r="K732" s="5"/>
      <c r="L732" s="3"/>
      <c r="N732" s="3"/>
      <c r="P732" s="3"/>
      <c r="R732" s="3"/>
    </row>
    <row r="733" spans="6:18" x14ac:dyDescent="0.2">
      <c r="F733" s="75"/>
      <c r="H733" s="3"/>
      <c r="J733" s="3"/>
      <c r="K733" s="5"/>
      <c r="L733" s="3"/>
      <c r="N733" s="3"/>
      <c r="P733" s="3"/>
      <c r="R733" s="3"/>
    </row>
    <row r="734" spans="6:18" x14ac:dyDescent="0.2">
      <c r="F734" s="75"/>
      <c r="H734" s="3"/>
      <c r="J734" s="3"/>
      <c r="K734" s="5"/>
      <c r="L734" s="3"/>
      <c r="N734" s="3"/>
      <c r="P734" s="3"/>
      <c r="R734" s="3"/>
    </row>
    <row r="735" spans="6:18" x14ac:dyDescent="0.2">
      <c r="F735" s="75"/>
      <c r="H735" s="3"/>
      <c r="J735" s="3"/>
      <c r="K735" s="5"/>
      <c r="L735" s="3"/>
      <c r="N735" s="3"/>
      <c r="P735" s="3"/>
      <c r="R735" s="3"/>
    </row>
    <row r="736" spans="6:18" x14ac:dyDescent="0.2">
      <c r="F736" s="75"/>
      <c r="H736" s="3"/>
      <c r="J736" s="3"/>
      <c r="K736" s="5"/>
      <c r="L736" s="3"/>
      <c r="N736" s="3"/>
      <c r="P736" s="3"/>
      <c r="R736" s="3"/>
    </row>
    <row r="737" spans="6:18" x14ac:dyDescent="0.2">
      <c r="F737" s="75"/>
      <c r="H737" s="3"/>
      <c r="J737" s="3"/>
      <c r="K737" s="5"/>
      <c r="L737" s="3"/>
      <c r="N737" s="3"/>
      <c r="P737" s="3"/>
      <c r="R737" s="3"/>
    </row>
    <row r="738" spans="6:18" x14ac:dyDescent="0.2">
      <c r="F738" s="75"/>
      <c r="H738" s="3"/>
      <c r="J738" s="3"/>
      <c r="K738" s="5"/>
      <c r="L738" s="3"/>
      <c r="N738" s="3"/>
      <c r="P738" s="3"/>
      <c r="R738" s="3"/>
    </row>
    <row r="739" spans="6:18" x14ac:dyDescent="0.2">
      <c r="F739" s="75"/>
      <c r="H739" s="3"/>
      <c r="J739" s="3"/>
      <c r="K739" s="5"/>
      <c r="L739" s="3"/>
      <c r="N739" s="3"/>
      <c r="P739" s="3"/>
      <c r="R739" s="3"/>
    </row>
    <row r="740" spans="6:18" x14ac:dyDescent="0.2">
      <c r="F740" s="75"/>
      <c r="H740" s="3"/>
      <c r="J740" s="3"/>
      <c r="K740" s="5"/>
      <c r="L740" s="3"/>
      <c r="N740" s="3"/>
      <c r="P740" s="3"/>
      <c r="R740" s="3"/>
    </row>
    <row r="741" spans="6:18" x14ac:dyDescent="0.2">
      <c r="F741" s="75"/>
      <c r="H741" s="3"/>
      <c r="J741" s="3"/>
      <c r="K741" s="5"/>
      <c r="L741" s="3"/>
      <c r="N741" s="3"/>
      <c r="P741" s="3"/>
      <c r="R741" s="3"/>
    </row>
    <row r="742" spans="6:18" x14ac:dyDescent="0.2">
      <c r="F742" s="75"/>
      <c r="H742" s="3"/>
      <c r="J742" s="3"/>
      <c r="K742" s="5"/>
      <c r="L742" s="3"/>
      <c r="N742" s="3"/>
      <c r="P742" s="3"/>
      <c r="R742" s="3"/>
    </row>
    <row r="743" spans="6:18" x14ac:dyDescent="0.2">
      <c r="F743" s="75"/>
      <c r="H743" s="3"/>
      <c r="J743" s="3"/>
      <c r="K743" s="5"/>
      <c r="L743" s="3"/>
      <c r="N743" s="3"/>
      <c r="P743" s="3"/>
      <c r="R743" s="3"/>
    </row>
    <row r="744" spans="6:18" x14ac:dyDescent="0.2">
      <c r="F744" s="75"/>
      <c r="H744" s="3"/>
      <c r="J744" s="3"/>
      <c r="K744" s="5"/>
      <c r="L744" s="3"/>
      <c r="N744" s="3"/>
      <c r="P744" s="3"/>
      <c r="R744" s="3"/>
    </row>
    <row r="745" spans="6:18" x14ac:dyDescent="0.2">
      <c r="F745" s="75"/>
      <c r="H745" s="3"/>
      <c r="J745" s="3"/>
      <c r="K745" s="5"/>
      <c r="L745" s="3"/>
      <c r="N745" s="3"/>
      <c r="P745" s="3"/>
      <c r="R745" s="3"/>
    </row>
    <row r="746" spans="6:18" x14ac:dyDescent="0.2">
      <c r="F746" s="75"/>
      <c r="H746" s="3"/>
      <c r="J746" s="3"/>
      <c r="K746" s="5"/>
      <c r="L746" s="3"/>
      <c r="N746" s="3"/>
      <c r="P746" s="3"/>
      <c r="R746" s="3"/>
    </row>
    <row r="747" spans="6:18" x14ac:dyDescent="0.2">
      <c r="F747" s="75"/>
      <c r="H747" s="3"/>
      <c r="J747" s="3"/>
      <c r="K747" s="5"/>
      <c r="L747" s="3"/>
      <c r="N747" s="3"/>
      <c r="P747" s="3"/>
      <c r="R747" s="3"/>
    </row>
    <row r="748" spans="6:18" x14ac:dyDescent="0.2">
      <c r="F748" s="75"/>
      <c r="H748" s="3"/>
      <c r="J748" s="3"/>
      <c r="K748" s="5"/>
      <c r="L748" s="3"/>
      <c r="N748" s="3"/>
      <c r="P748" s="3"/>
      <c r="R748" s="3"/>
    </row>
    <row r="749" spans="6:18" x14ac:dyDescent="0.2">
      <c r="F749" s="75"/>
      <c r="H749" s="3"/>
      <c r="J749" s="3"/>
      <c r="K749" s="5"/>
      <c r="L749" s="3"/>
      <c r="N749" s="3"/>
      <c r="P749" s="3"/>
      <c r="R749" s="3"/>
    </row>
    <row r="750" spans="6:18" x14ac:dyDescent="0.2">
      <c r="F750" s="75"/>
      <c r="H750" s="3"/>
      <c r="J750" s="3"/>
      <c r="K750" s="5"/>
      <c r="L750" s="3"/>
      <c r="N750" s="3"/>
      <c r="P750" s="3"/>
      <c r="R750" s="3"/>
    </row>
    <row r="751" spans="6:18" x14ac:dyDescent="0.2">
      <c r="F751" s="75"/>
      <c r="H751" s="3"/>
      <c r="J751" s="3"/>
      <c r="K751" s="5"/>
      <c r="L751" s="3"/>
      <c r="N751" s="3"/>
      <c r="P751" s="3"/>
      <c r="R751" s="3"/>
    </row>
    <row r="752" spans="6:18" x14ac:dyDescent="0.2">
      <c r="F752" s="75"/>
      <c r="H752" s="3"/>
      <c r="J752" s="3"/>
      <c r="K752" s="5"/>
      <c r="L752" s="3"/>
      <c r="N752" s="3"/>
      <c r="P752" s="3"/>
      <c r="R752" s="3"/>
    </row>
    <row r="753" spans="5:18" x14ac:dyDescent="0.2">
      <c r="F753" s="75"/>
      <c r="H753" s="3"/>
      <c r="J753" s="3"/>
      <c r="K753" s="5"/>
      <c r="L753" s="3"/>
      <c r="N753" s="3"/>
      <c r="P753" s="3"/>
      <c r="R753" s="3"/>
    </row>
    <row r="754" spans="5:18" x14ac:dyDescent="0.2">
      <c r="F754" s="75"/>
      <c r="H754" s="3"/>
      <c r="J754" s="3"/>
      <c r="K754" s="5"/>
      <c r="L754" s="3"/>
      <c r="N754" s="3"/>
      <c r="P754" s="3"/>
      <c r="R754" s="3"/>
    </row>
    <row r="755" spans="5:18" x14ac:dyDescent="0.2">
      <c r="F755" s="75"/>
      <c r="H755" s="3"/>
      <c r="J755" s="3"/>
      <c r="K755" s="5"/>
      <c r="L755" s="3"/>
      <c r="N755" s="3"/>
      <c r="P755" s="3"/>
      <c r="R755" s="3"/>
    </row>
    <row r="756" spans="5:18" x14ac:dyDescent="0.2">
      <c r="F756" s="75"/>
      <c r="H756" s="3"/>
      <c r="J756" s="3"/>
      <c r="K756" s="5"/>
      <c r="L756" s="3"/>
      <c r="N756" s="3"/>
      <c r="P756" s="3"/>
      <c r="R756" s="3"/>
    </row>
    <row r="757" spans="5:18" x14ac:dyDescent="0.2">
      <c r="F757" s="75"/>
      <c r="H757" s="3"/>
      <c r="J757" s="3"/>
      <c r="K757" s="5"/>
      <c r="L757" s="3"/>
      <c r="N757" s="3"/>
      <c r="P757" s="3"/>
      <c r="R757" s="3"/>
    </row>
    <row r="758" spans="5:18" x14ac:dyDescent="0.2">
      <c r="F758" s="75"/>
      <c r="H758" s="3"/>
      <c r="J758" s="3"/>
      <c r="K758" s="5"/>
      <c r="L758" s="3"/>
      <c r="N758" s="3"/>
      <c r="P758" s="3"/>
      <c r="R758" s="3"/>
    </row>
    <row r="759" spans="5:18" x14ac:dyDescent="0.2">
      <c r="F759" s="75"/>
      <c r="H759" s="3"/>
      <c r="J759" s="3"/>
      <c r="K759" s="5"/>
      <c r="L759" s="3"/>
      <c r="N759" s="3"/>
      <c r="P759" s="3"/>
      <c r="R759" s="3"/>
    </row>
    <row r="760" spans="5:18" x14ac:dyDescent="0.2">
      <c r="F760" s="75"/>
      <c r="H760" s="3"/>
      <c r="J760" s="3"/>
      <c r="K760" s="5"/>
      <c r="L760" s="3"/>
      <c r="N760" s="3"/>
      <c r="P760" s="3"/>
      <c r="R760" s="3"/>
    </row>
    <row r="761" spans="5:18" x14ac:dyDescent="0.2">
      <c r="F761" s="75"/>
      <c r="H761" s="3"/>
      <c r="J761" s="3"/>
      <c r="K761" s="5"/>
      <c r="L761" s="3"/>
      <c r="N761" s="3"/>
      <c r="P761" s="3"/>
      <c r="R761" s="3"/>
    </row>
    <row r="762" spans="5:18" x14ac:dyDescent="0.2">
      <c r="F762" s="75"/>
      <c r="H762" s="3"/>
      <c r="J762" s="3"/>
      <c r="K762" s="5"/>
      <c r="L762" s="3"/>
      <c r="N762" s="3"/>
      <c r="P762" s="3"/>
      <c r="R762" s="3"/>
    </row>
    <row r="763" spans="5:18" x14ac:dyDescent="0.2">
      <c r="F763" s="75"/>
      <c r="H763" s="3"/>
      <c r="J763" s="3"/>
      <c r="K763" s="5"/>
      <c r="L763" s="3"/>
      <c r="N763" s="3"/>
      <c r="P763" s="3"/>
      <c r="R763" s="3"/>
    </row>
    <row r="764" spans="5:18" x14ac:dyDescent="0.2">
      <c r="E764" s="1"/>
      <c r="F764" s="1"/>
      <c r="G764" s="1"/>
      <c r="H764" s="1"/>
      <c r="I764" s="1"/>
      <c r="J764" s="76"/>
      <c r="K764" s="76"/>
      <c r="L764" s="1"/>
      <c r="M764" s="1"/>
      <c r="N764" s="1"/>
      <c r="O764" s="1"/>
      <c r="P764" s="1"/>
      <c r="Q764" s="1"/>
      <c r="R764" s="77"/>
    </row>
  </sheetData>
  <mergeCells count="2">
    <mergeCell ref="B2:R2"/>
    <mergeCell ref="B3:R5"/>
  </mergeCells>
  <hyperlinks>
    <hyperlink ref="R141" r:id="rId1"/>
    <hyperlink ref="R140" r:id="rId2"/>
    <hyperlink ref="R139" r:id="rId3"/>
    <hyperlink ref="R138" r:id="rId4"/>
    <hyperlink ref="R137" r:id="rId5"/>
    <hyperlink ref="R136" r:id="rId6"/>
    <hyperlink ref="R135" r:id="rId7"/>
    <hyperlink ref="R134" r:id="rId8"/>
    <hyperlink ref="R133" r:id="rId9"/>
    <hyperlink ref="R132" r:id="rId10"/>
    <hyperlink ref="R110" r:id="rId11"/>
    <hyperlink ref="R109" r:id="rId12"/>
    <hyperlink ref="R108" r:id="rId13"/>
    <hyperlink ref="R107" r:id="rId14"/>
    <hyperlink ref="R106" r:id="rId15"/>
    <hyperlink ref="R105" r:id="rId16"/>
    <hyperlink ref="R104" r:id="rId17"/>
    <hyperlink ref="R103" r:id="rId18"/>
    <hyperlink ref="R102" r:id="rId19"/>
    <hyperlink ref="R32" r:id="rId20"/>
    <hyperlink ref="R81" r:id="rId21"/>
    <hyperlink ref="R80" r:id="rId22"/>
    <hyperlink ref="R79" r:id="rId23"/>
    <hyperlink ref="R27" r:id="rId24"/>
    <hyperlink ref="R29" r:id="rId25"/>
    <hyperlink ref="R9" r:id="rId26"/>
    <hyperlink ref="R56" r:id="rId27"/>
    <hyperlink ref="R62" r:id="rId28"/>
    <hyperlink ref="R24" r:id="rId29"/>
    <hyperlink ref="R78" r:id="rId30"/>
    <hyperlink ref="R77" r:id="rId31"/>
    <hyperlink ref="R76" r:id="rId32"/>
    <hyperlink ref="R74" r:id="rId33"/>
    <hyperlink ref="R75" r:id="rId34"/>
    <hyperlink ref="R73" r:id="rId35"/>
    <hyperlink ref="R66" r:id="rId36"/>
    <hyperlink ref="R65" r:id="rId37"/>
    <hyperlink ref="R61:R70" r:id="rId38" display="biomedica@subredsur.gov.co"/>
    <hyperlink ref="R59:R60" r:id="rId39" display="biomedica@subredsur.gov.co"/>
    <hyperlink ref="R58" r:id="rId40"/>
    <hyperlink ref="R57" r:id="rId41"/>
    <hyperlink ref="R55" r:id="rId42"/>
    <hyperlink ref="R54" r:id="rId43"/>
    <hyperlink ref="R53" r:id="rId44"/>
    <hyperlink ref="R52" r:id="rId45"/>
    <hyperlink ref="R51" r:id="rId46"/>
    <hyperlink ref="R50" r:id="rId47"/>
    <hyperlink ref="R49" r:id="rId48"/>
    <hyperlink ref="R48" r:id="rId49"/>
    <hyperlink ref="R41" r:id="rId50"/>
    <hyperlink ref="R31" r:id="rId51"/>
    <hyperlink ref="R30" r:id="rId52"/>
    <hyperlink ref="R28" r:id="rId53"/>
    <hyperlink ref="R23" r:id="rId54"/>
    <hyperlink ref="R25" r:id="rId55"/>
    <hyperlink ref="R17:R19" r:id="rId56" display="recursosfisicosmeissen@subredsur.gov.co"/>
    <hyperlink ref="R15" r:id="rId57"/>
    <hyperlink ref="R14" r:id="rId58"/>
    <hyperlink ref="R13" r:id="rId59"/>
    <hyperlink ref="R12" r:id="rId60"/>
    <hyperlink ref="R22" r:id="rId61"/>
    <hyperlink ref="R21" r:id="rId62"/>
    <hyperlink ref="R20" r:id="rId63"/>
    <hyperlink ref="R19" r:id="rId64"/>
    <hyperlink ref="R11" r:id="rId65"/>
    <hyperlink ref="R40" r:id="rId66"/>
    <hyperlink ref="R39" r:id="rId67"/>
    <hyperlink ref="R38" r:id="rId68"/>
    <hyperlink ref="R26" r:id="rId69"/>
    <hyperlink ref="R37" r:id="rId70"/>
    <hyperlink ref="R33" r:id="rId71"/>
    <hyperlink ref="R10" r:id="rId72"/>
    <hyperlink ref="R8" r:id="rId73"/>
    <hyperlink ref="R7" r:id="rId74"/>
    <hyperlink ref="R34" r:id="rId75"/>
    <hyperlink ref="R35" r:id="rId76"/>
    <hyperlink ref="R36" r:id="rId77"/>
  </hyperlinks>
  <printOptions horizontalCentered="1"/>
  <pageMargins left="0.15748031496062992" right="0.15748031496062992" top="0.78740157480314965" bottom="0.19685039370078741" header="0.51181102362204722" footer="0.51181102362204722"/>
  <pageSetup paperSize="14" scale="50" orientation="landscape" r:id="rId78"/>
  <colBreaks count="1" manualBreakCount="1">
    <brk id="19" max="1048575" man="1"/>
  </colBreaks>
  <ignoredErrors>
    <ignoredError sqref="J7:K7 J28:K30 J32:K32 J31 K33 J34:K42 J47:K47 J72:K72 J92 J90 J87:J89 K79:K85 K87:K93 K100:K102 J102 J109:K116 K120:K122 J144:J147 K144:K149 J125:K126 J129:K130 K135:K136 K137:K140 K141 J123 K123:K124 J9:K27 K76 K8 K150:K151" unlockedFormula="1"/>
    <ignoredError sqref="K31" formula="1" unlockedFormula="1"/>
    <ignoredError sqref="G42:G46 D47:G47 I42:I47 I48:J48 I69:K70 I71 I72:I73 I74:J75 I78:K78 I76 I60:K60 I49 I50:J57 I58:I59 I67:K67 I61:I65 I66:J66 I68 I77:J77 I111:I117 I118:K118 I119:I121 I131:I148 D152:G152 D149:F149 D150:F150 D151:F151 G149:I150 G151 I151:I152 L142:M148 L149:M151 L152:M152 Q151:Q152 Q147:Q148 Q135:Q141 Q131:Q134 L111:M125 L131:M132 L133:M134 L56:M56 L65:M66 L74:M74 Q55:Q78 Q42:Q54 Q27 Q91:Q101 D49:G67 D48:F48 D69:G75 G68 D120:E120 D119 G119 D123:G123 D121:E121 G121 G120 D122:E122 G122 D77:G118 D76:E76 G76 D125:G148 D124 G124" numberStoredAsText="1"/>
    <ignoredError sqref="J43:K46 J71:K71 J49 K49 K50 K48 J58:K59 J61:K65 K66 K68 K77 K74:K75 J121 K119 L135:M136 L137:M140 L141:M141 K54:K57" numberStoredAsText="1" unlockedFormula="1"/>
    <ignoredError sqref="K51:K53" numberStoredAsText="1" formula="1" unlockedFormula="1"/>
  </ignoredErrors>
  <drawing r:id="rId79"/>
  <legacyDrawing r:id="rId8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cp:lastPrinted>2020-03-18T20:36:19Z</cp:lastPrinted>
  <dcterms:created xsi:type="dcterms:W3CDTF">2020-02-18T20:32:33Z</dcterms:created>
  <dcterms:modified xsi:type="dcterms:W3CDTF">2020-03-19T16:02:15Z</dcterms:modified>
</cp:coreProperties>
</file>