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updateLinks="never" defaultThemeVersion="124226"/>
  <mc:AlternateContent xmlns:mc="http://schemas.openxmlformats.org/markup-compatibility/2006">
    <mc:Choice Requires="x15">
      <x15ac:absPath xmlns:x15ac="http://schemas.microsoft.com/office/spreadsheetml/2010/11/ac" url="C:\Users\admdin12\Downloads\"/>
    </mc:Choice>
  </mc:AlternateContent>
  <xr:revisionPtr revIDLastSave="0" documentId="13_ncr:1_{1B8944A3-710B-4812-A17A-7BC350B0C109}" xr6:coauthVersionLast="44" xr6:coauthVersionMax="47" xr10:uidLastSave="{00000000-0000-0000-0000-000000000000}"/>
  <bookViews>
    <workbookView xWindow="-120" yWindow="-120" windowWidth="29040" windowHeight="15840" tabRatio="871" activeTab="10" xr2:uid="{00000000-000D-0000-FFFF-FFFF00000000}"/>
  </bookViews>
  <sheets>
    <sheet name="1. INSTRUCTIVO" sheetId="9" r:id="rId1"/>
    <sheet name="PROBABILIDAD - IMPACTO" sheetId="3" state="hidden" r:id="rId2"/>
    <sheet name="CALIFICACIÓN DE LOS CONTROLES" sheetId="4" state="hidden" r:id="rId3"/>
    <sheet name="CALIFI DE LOS CONTROL I SEM " sheetId="6" state="hidden" r:id="rId4"/>
    <sheet name="CALIFI DE LOS CONTROL II SEM " sheetId="7" state="hidden" r:id="rId5"/>
    <sheet name="4. PROBABILIDAD e IMPACTO" sheetId="13" state="hidden" r:id="rId6"/>
    <sheet name="5. MAPA DE CALOR" sheetId="14" state="hidden" r:id="rId7"/>
    <sheet name="Listas" sheetId="2" state="hidden" r:id="rId8"/>
    <sheet name="2. CONTEXTO POR PROCESO DOF (2)" sheetId="18" r:id="rId9"/>
    <sheet name="3. PROBABILIDAD E IMPACTO C." sheetId="17" r:id="rId10"/>
    <sheet name="4. ClCLO DE GESTIÓN" sheetId="1" r:id="rId11"/>
  </sheets>
  <externalReferences>
    <externalReference r:id="rId12"/>
    <externalReference r:id="rId13"/>
    <externalReference r:id="rId14"/>
  </externalReferences>
  <definedNames>
    <definedName name="_Toc418056853" localSheetId="3">'CALIFI DE LOS CONTROL I SEM '!$A$1</definedName>
    <definedName name="_Toc418056853" localSheetId="4">'CALIFI DE LOS CONTROL II SEM '!$A$1</definedName>
    <definedName name="_Toc418056853" localSheetId="2">'CALIFICACIÓN DE LOS CONTROLES'!$A$1</definedName>
    <definedName name="Acto">#REF!</definedName>
    <definedName name="Administrativa">#REF!</definedName>
    <definedName name="_xlnm.Print_Area" localSheetId="6">'5. MAPA DE CALOR'!$B$2:$U$30</definedName>
    <definedName name="_xlnm.Print_Area" localSheetId="2">'CALIFICACIÓN DE LOS CONTROLES'!$A$1:$Q$24</definedName>
    <definedName name="Confidencialidad" localSheetId="3">#REF!</definedName>
    <definedName name="Confidencialidad" localSheetId="4">#REF!</definedName>
    <definedName name="Confidencialidad">#REF!</definedName>
    <definedName name="Credibilidad" localSheetId="3">#REF!</definedName>
    <definedName name="Credibilidad" localSheetId="4">#REF!</definedName>
    <definedName name="Credibilidad">#REF!</definedName>
    <definedName name="elemento">#REF!</definedName>
    <definedName name="GRAT">#REF!</definedName>
    <definedName name="hj">#REF!</definedName>
    <definedName name="Legal" localSheetId="3">#REF!</definedName>
    <definedName name="Legal" localSheetId="4">#REF!</definedName>
    <definedName name="Legal">#REF!</definedName>
    <definedName name="nivelinter">#REF!</definedName>
    <definedName name="nivelracio">#REF!</definedName>
    <definedName name="Operativo" localSheetId="3">#REF!</definedName>
    <definedName name="Operativo" localSheetId="4">#REF!</definedName>
    <definedName name="Operativo">#REF!</definedName>
    <definedName name="Personal" localSheetId="3">#REF!</definedName>
    <definedName name="Personal" localSheetId="4">#REF!</definedName>
    <definedName name="Personal">#REF!</definedName>
    <definedName name="respues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X108" i="1" l="1"/>
  <c r="U108" i="1"/>
  <c r="V108" i="1" s="1"/>
  <c r="X102" i="1"/>
  <c r="U102" i="1"/>
  <c r="Y102" i="1" s="1"/>
  <c r="X96" i="1"/>
  <c r="U96" i="1"/>
  <c r="Y96" i="1" s="1"/>
  <c r="Y108" i="1" l="1"/>
  <c r="V102" i="1"/>
  <c r="V96" i="1"/>
  <c r="AN109" i="1"/>
  <c r="AN108" i="1"/>
  <c r="AP108" i="1"/>
  <c r="BE108" i="1" s="1"/>
  <c r="BI108" i="1" s="1"/>
  <c r="BF108" i="1" s="1"/>
  <c r="O108" i="1"/>
  <c r="AN104" i="1"/>
  <c r="AN103" i="1"/>
  <c r="AN102" i="1"/>
  <c r="AP102" i="1"/>
  <c r="BE102" i="1" s="1"/>
  <c r="BI102" i="1" s="1"/>
  <c r="BF102" i="1" s="1"/>
  <c r="O102" i="1"/>
  <c r="AN97" i="1"/>
  <c r="AN96" i="1"/>
  <c r="AP96" i="1"/>
  <c r="BE96" i="1" s="1"/>
  <c r="BI96" i="1" s="1"/>
  <c r="O96" i="1"/>
  <c r="O72" i="1"/>
  <c r="AN18" i="1"/>
  <c r="AN163" i="1"/>
  <c r="AO163" i="1" s="1"/>
  <c r="AN157" i="1"/>
  <c r="AO157" i="1" s="1"/>
  <c r="BO31" i="1"/>
  <c r="BO30" i="1"/>
  <c r="BP30" i="1"/>
  <c r="BP31" i="1"/>
  <c r="BP32" i="1"/>
  <c r="AO108" i="1" l="1"/>
  <c r="AO102" i="1"/>
  <c r="BF96" i="1"/>
  <c r="AO96" i="1"/>
  <c r="AN93" i="1"/>
  <c r="AO109" i="1" l="1"/>
  <c r="BC108" i="1" s="1"/>
  <c r="BB108" i="1" s="1"/>
  <c r="AO103" i="1"/>
  <c r="BC102" i="1" s="1"/>
  <c r="BB102" i="1" s="1"/>
  <c r="AO97" i="1"/>
  <c r="BC96" i="1" s="1"/>
  <c r="AN151" i="1"/>
  <c r="AN152" i="1"/>
  <c r="AN153" i="1"/>
  <c r="AN154" i="1"/>
  <c r="BC174" i="1"/>
  <c r="BC168" i="1"/>
  <c r="BC162" i="1"/>
  <c r="BB162" i="1" s="1"/>
  <c r="BC156" i="1"/>
  <c r="BC144" i="1"/>
  <c r="BB25" i="1"/>
  <c r="AN132" i="1"/>
  <c r="AN79" i="1"/>
  <c r="AN174" i="1"/>
  <c r="AN169" i="1"/>
  <c r="AN168" i="1"/>
  <c r="AN162" i="1"/>
  <c r="AN156" i="1"/>
  <c r="AN150" i="1"/>
  <c r="AN144" i="1"/>
  <c r="AN140" i="1"/>
  <c r="AN139" i="1"/>
  <c r="AN138" i="1"/>
  <c r="AN135" i="1"/>
  <c r="AN134" i="1"/>
  <c r="AN133" i="1"/>
  <c r="AN128" i="1"/>
  <c r="AN127" i="1"/>
  <c r="AN126" i="1"/>
  <c r="AN121" i="1"/>
  <c r="AN120" i="1"/>
  <c r="AN115" i="1"/>
  <c r="AN114" i="1"/>
  <c r="AN92" i="1"/>
  <c r="AN91" i="1"/>
  <c r="AN90" i="1"/>
  <c r="AN84" i="1"/>
  <c r="AN78" i="1"/>
  <c r="AN74" i="1"/>
  <c r="AN73" i="1"/>
  <c r="AN72" i="1"/>
  <c r="AN67" i="1"/>
  <c r="AN66" i="1"/>
  <c r="AN62" i="1"/>
  <c r="AN61" i="1"/>
  <c r="AN60" i="1"/>
  <c r="AN55" i="1"/>
  <c r="AN54" i="1"/>
  <c r="AN49" i="1"/>
  <c r="AN48" i="1"/>
  <c r="AN43" i="1"/>
  <c r="AN42" i="1"/>
  <c r="AN30" i="1"/>
  <c r="X30" i="1"/>
  <c r="X36" i="1"/>
  <c r="AN19" i="1"/>
  <c r="AN37" i="1"/>
  <c r="AN36" i="1"/>
  <c r="AN32" i="1"/>
  <c r="AN31" i="1"/>
  <c r="AN25" i="1"/>
  <c r="BD108" i="1" l="1"/>
  <c r="BG108" i="1"/>
  <c r="BP109" i="1" s="1"/>
  <c r="BD102" i="1"/>
  <c r="BG102" i="1"/>
  <c r="BP102" i="1" s="1"/>
  <c r="BD162" i="1"/>
  <c r="AN166" i="1"/>
  <c r="AN165" i="1"/>
  <c r="AN164" i="1"/>
  <c r="X162" i="1"/>
  <c r="AP162" i="1" s="1"/>
  <c r="BE162" i="1" s="1"/>
  <c r="U162" i="1"/>
  <c r="V162" i="1" s="1"/>
  <c r="O162" i="1"/>
  <c r="BB186" i="1"/>
  <c r="AN178" i="1"/>
  <c r="AN177" i="1"/>
  <c r="AN176" i="1"/>
  <c r="AN175" i="1"/>
  <c r="BB174" i="1"/>
  <c r="AP174" i="1"/>
  <c r="BE174" i="1" s="1"/>
  <c r="O174" i="1"/>
  <c r="BB180" i="1"/>
  <c r="AN172" i="1"/>
  <c r="AN171" i="1"/>
  <c r="AN170" i="1"/>
  <c r="AP168" i="1"/>
  <c r="BE168" i="1" s="1"/>
  <c r="O168" i="1"/>
  <c r="BJ108" i="1" l="1"/>
  <c r="BM108" i="1"/>
  <c r="BL109" i="1"/>
  <c r="BN111" i="1"/>
  <c r="BP110" i="1"/>
  <c r="BM109" i="1"/>
  <c r="BO111" i="1"/>
  <c r="BL110" i="1"/>
  <c r="BO112" i="1"/>
  <c r="BL112" i="1"/>
  <c r="BO109" i="1"/>
  <c r="BL108" i="1"/>
  <c r="BL111" i="1"/>
  <c r="BO110" i="1"/>
  <c r="BP112" i="1"/>
  <c r="BN112" i="1"/>
  <c r="BN110" i="1"/>
  <c r="BO108" i="1"/>
  <c r="BP111" i="1"/>
  <c r="BM110" i="1"/>
  <c r="BN108" i="1"/>
  <c r="BM112" i="1"/>
  <c r="BP108" i="1"/>
  <c r="BM111" i="1"/>
  <c r="BN109" i="1"/>
  <c r="BJ102" i="1"/>
  <c r="BP106" i="1"/>
  <c r="BP104" i="1"/>
  <c r="BL102" i="1"/>
  <c r="BL104" i="1"/>
  <c r="BL103" i="1"/>
  <c r="BN106" i="1"/>
  <c r="BN105" i="1"/>
  <c r="BM106" i="1"/>
  <c r="BM105" i="1"/>
  <c r="BN103" i="1"/>
  <c r="BL106" i="1"/>
  <c r="BP103" i="1"/>
  <c r="BM102" i="1"/>
  <c r="BN104" i="1"/>
  <c r="BO102" i="1"/>
  <c r="BO106" i="1"/>
  <c r="BL105" i="1"/>
  <c r="BP105" i="1"/>
  <c r="BO103" i="1"/>
  <c r="BO104" i="1"/>
  <c r="BM104" i="1"/>
  <c r="BN102" i="1"/>
  <c r="BM103" i="1"/>
  <c r="BO105" i="1"/>
  <c r="BD174" i="1"/>
  <c r="BI168" i="1"/>
  <c r="BF168" i="1" s="1"/>
  <c r="BI174" i="1"/>
  <c r="BI162" i="1"/>
  <c r="Y162" i="1"/>
  <c r="Y168" i="1"/>
  <c r="Y174" i="1"/>
  <c r="BN170" i="1" l="1"/>
  <c r="BF162" i="1"/>
  <c r="BG162" i="1"/>
  <c r="BL165" i="1" s="1"/>
  <c r="BO164" i="1"/>
  <c r="BO176" i="1"/>
  <c r="BF174" i="1"/>
  <c r="BG174" i="1"/>
  <c r="BM175" i="1" s="1"/>
  <c r="BP162" i="1" l="1"/>
  <c r="BM162" i="1"/>
  <c r="BN166" i="1"/>
  <c r="BP165" i="1"/>
  <c r="BO163" i="1"/>
  <c r="BM163" i="1"/>
  <c r="BP163" i="1"/>
  <c r="BO165" i="1"/>
  <c r="BM164" i="1"/>
  <c r="BM165" i="1"/>
  <c r="BL163" i="1"/>
  <c r="BM174" i="1"/>
  <c r="BO166" i="1"/>
  <c r="BO178" i="1"/>
  <c r="BO177" i="1"/>
  <c r="BL162" i="1"/>
  <c r="BN176" i="1"/>
  <c r="BP176" i="1"/>
  <c r="BL174" i="1"/>
  <c r="BP177" i="1"/>
  <c r="BN178" i="1"/>
  <c r="BO175" i="1"/>
  <c r="BP174" i="1"/>
  <c r="BN177" i="1"/>
  <c r="BM178" i="1"/>
  <c r="BL164" i="1"/>
  <c r="BM166" i="1"/>
  <c r="BP166" i="1"/>
  <c r="BP175" i="1"/>
  <c r="BL178" i="1"/>
  <c r="BN175" i="1"/>
  <c r="BN174" i="1"/>
  <c r="BL175" i="1"/>
  <c r="BL177" i="1"/>
  <c r="BL176" i="1"/>
  <c r="BO162" i="1"/>
  <c r="BP164" i="1"/>
  <c r="BM177" i="1"/>
  <c r="BO174" i="1"/>
  <c r="BN165" i="1"/>
  <c r="BN164" i="1"/>
  <c r="BN163" i="1"/>
  <c r="BP178" i="1"/>
  <c r="BM176" i="1"/>
  <c r="BN162" i="1"/>
  <c r="BL166" i="1"/>
  <c r="X114" i="1"/>
  <c r="AP114" i="1" s="1"/>
  <c r="U114" i="1"/>
  <c r="AO114" i="1" s="1"/>
  <c r="AO115" i="1" s="1"/>
  <c r="BC114" i="1" s="1"/>
  <c r="O114" i="1"/>
  <c r="AN40" i="1"/>
  <c r="AN39" i="1"/>
  <c r="AN38" i="1"/>
  <c r="AP36" i="1"/>
  <c r="BE36" i="1" s="1"/>
  <c r="U36" i="1"/>
  <c r="O36" i="1"/>
  <c r="BB168" i="1"/>
  <c r="AN160" i="1"/>
  <c r="AN159" i="1"/>
  <c r="AN158" i="1"/>
  <c r="X156" i="1"/>
  <c r="AP156" i="1" s="1"/>
  <c r="BE156" i="1" s="1"/>
  <c r="U156" i="1"/>
  <c r="V156" i="1" s="1"/>
  <c r="O156" i="1"/>
  <c r="X150" i="1"/>
  <c r="AP150" i="1" s="1"/>
  <c r="BE150" i="1" s="1"/>
  <c r="U150" i="1"/>
  <c r="AO150" i="1" s="1"/>
  <c r="O150" i="1"/>
  <c r="X90" i="1"/>
  <c r="AO151" i="1" l="1"/>
  <c r="AO152" i="1" s="1"/>
  <c r="AO153" i="1" s="1"/>
  <c r="AO154" i="1" s="1"/>
  <c r="BE114" i="1"/>
  <c r="BI114" i="1" s="1"/>
  <c r="BF114" i="1" s="1"/>
  <c r="BG168" i="1"/>
  <c r="BD168" i="1"/>
  <c r="BI150" i="1"/>
  <c r="BF150" i="1" s="1"/>
  <c r="BI156" i="1"/>
  <c r="BF156" i="1" s="1"/>
  <c r="AO36" i="1"/>
  <c r="Y36" i="1"/>
  <c r="BI36" i="1"/>
  <c r="V36" i="1"/>
  <c r="BJ162" i="1"/>
  <c r="BJ174" i="1"/>
  <c r="V114" i="1"/>
  <c r="Y114" i="1"/>
  <c r="Y150" i="1"/>
  <c r="BO152" i="1" s="1"/>
  <c r="Y156" i="1"/>
  <c r="V150" i="1"/>
  <c r="O84" i="1"/>
  <c r="BC150" i="1" l="1"/>
  <c r="BO158" i="1"/>
  <c r="BO172" i="1"/>
  <c r="BL169" i="1"/>
  <c r="BL170" i="1"/>
  <c r="BL168" i="1"/>
  <c r="BP171" i="1"/>
  <c r="BM170" i="1"/>
  <c r="BP172" i="1"/>
  <c r="BM172" i="1"/>
  <c r="BL171" i="1"/>
  <c r="BL172" i="1"/>
  <c r="BN168" i="1"/>
  <c r="BP169" i="1"/>
  <c r="BO168" i="1"/>
  <c r="BN169" i="1"/>
  <c r="BN171" i="1"/>
  <c r="BN172" i="1"/>
  <c r="BP168" i="1"/>
  <c r="BM168" i="1"/>
  <c r="BM169" i="1"/>
  <c r="BM171" i="1"/>
  <c r="BP170" i="1"/>
  <c r="BO170" i="1"/>
  <c r="BO171" i="1"/>
  <c r="BO169" i="1"/>
  <c r="BJ168" i="1"/>
  <c r="BP114" i="1"/>
  <c r="BO37" i="1"/>
  <c r="AO37" i="1"/>
  <c r="BC36" i="1" s="1"/>
  <c r="BB42" i="1" s="1"/>
  <c r="BD42" i="1" s="1"/>
  <c r="BF36" i="1"/>
  <c r="X18" i="1"/>
  <c r="AP18" i="1" l="1"/>
  <c r="BE18" i="1" s="1"/>
  <c r="AN24" i="1"/>
  <c r="AN20" i="1"/>
  <c r="O18" i="1" l="1"/>
  <c r="BB156" i="1"/>
  <c r="U126" i="1"/>
  <c r="X126" i="1"/>
  <c r="BC138" i="1"/>
  <c r="BB138" i="1" s="1"/>
  <c r="AN130" i="1"/>
  <c r="AN129" i="1"/>
  <c r="O126" i="1"/>
  <c r="U144" i="1"/>
  <c r="V144" i="1" s="1"/>
  <c r="X144" i="1"/>
  <c r="AP144" i="1" s="1"/>
  <c r="BE144" i="1" s="1"/>
  <c r="BB144" i="1"/>
  <c r="AN148" i="1"/>
  <c r="AN147" i="1"/>
  <c r="AN146" i="1"/>
  <c r="AN145" i="1"/>
  <c r="O144" i="1"/>
  <c r="U138" i="1"/>
  <c r="X138" i="1"/>
  <c r="AP138" i="1" s="1"/>
  <c r="BE138" i="1" s="1"/>
  <c r="AN142" i="1"/>
  <c r="AN141" i="1"/>
  <c r="O138" i="1"/>
  <c r="U132" i="1"/>
  <c r="AO132" i="1" s="1"/>
  <c r="X132" i="1"/>
  <c r="AP132" i="1" s="1"/>
  <c r="BE132" i="1" s="1"/>
  <c r="AN136" i="1"/>
  <c r="O132" i="1"/>
  <c r="U120" i="1"/>
  <c r="X120" i="1"/>
  <c r="AP120" i="1" s="1"/>
  <c r="BE120" i="1" s="1"/>
  <c r="AN124" i="1"/>
  <c r="AN123" i="1"/>
  <c r="AN122" i="1"/>
  <c r="O120" i="1"/>
  <c r="U90" i="1"/>
  <c r="AP90" i="1"/>
  <c r="AN94" i="1"/>
  <c r="O90" i="1"/>
  <c r="U84" i="1"/>
  <c r="X84" i="1"/>
  <c r="AN88" i="1"/>
  <c r="AN87" i="1"/>
  <c r="AN86" i="1"/>
  <c r="AN85" i="1"/>
  <c r="U78" i="1"/>
  <c r="X78" i="1"/>
  <c r="AN82" i="1"/>
  <c r="AN81" i="1"/>
  <c r="AN80" i="1"/>
  <c r="O78" i="1"/>
  <c r="U72" i="1"/>
  <c r="AO72" i="1" s="1"/>
  <c r="X72" i="1"/>
  <c r="AN76" i="1"/>
  <c r="AN75" i="1"/>
  <c r="U66" i="1"/>
  <c r="AO66" i="1" s="1"/>
  <c r="X66" i="1"/>
  <c r="AP66" i="1" s="1"/>
  <c r="AN70" i="1"/>
  <c r="AN69" i="1"/>
  <c r="AN68" i="1"/>
  <c r="O66" i="1"/>
  <c r="U60" i="1"/>
  <c r="X60" i="1"/>
  <c r="AP60" i="1" s="1"/>
  <c r="AN64" i="1"/>
  <c r="AN63" i="1"/>
  <c r="O60" i="1"/>
  <c r="U54" i="1"/>
  <c r="X54" i="1"/>
  <c r="AP54" i="1" s="1"/>
  <c r="AN58" i="1"/>
  <c r="AN57" i="1"/>
  <c r="AN56" i="1"/>
  <c r="O54" i="1"/>
  <c r="X48" i="1"/>
  <c r="AP48" i="1" s="1"/>
  <c r="U48" i="1"/>
  <c r="AO48" i="1" s="1"/>
  <c r="AN52" i="1"/>
  <c r="AN51" i="1"/>
  <c r="AN50" i="1"/>
  <c r="O48" i="1"/>
  <c r="O24" i="1"/>
  <c r="U24" i="1"/>
  <c r="X24" i="1"/>
  <c r="AP24" i="1" s="1"/>
  <c r="AN26" i="1"/>
  <c r="AN27" i="1"/>
  <c r="AN28" i="1"/>
  <c r="O42" i="1"/>
  <c r="U42" i="1"/>
  <c r="AO42" i="1" s="1"/>
  <c r="X42" i="1"/>
  <c r="AN44" i="1"/>
  <c r="AN45" i="1"/>
  <c r="AN46" i="1"/>
  <c r="U30" i="1"/>
  <c r="AP30" i="1"/>
  <c r="BE30" i="1" s="1"/>
  <c r="BI30" i="1" s="1"/>
  <c r="AN34" i="1"/>
  <c r="AN33" i="1"/>
  <c r="Z30" i="1"/>
  <c r="O30" i="1"/>
  <c r="U18" i="1"/>
  <c r="AO18" i="1" s="1"/>
  <c r="Z18" i="1"/>
  <c r="AN21" i="1"/>
  <c r="AN22" i="1"/>
  <c r="J68" i="4"/>
  <c r="P56" i="2" s="1"/>
  <c r="J46" i="4"/>
  <c r="H66" i="4"/>
  <c r="H65" i="4"/>
  <c r="H64" i="4"/>
  <c r="H63" i="4"/>
  <c r="T2" i="2" s="1"/>
  <c r="U5" i="2" s="1"/>
  <c r="V5" i="2" s="1"/>
  <c r="H62" i="4"/>
  <c r="H61" i="4"/>
  <c r="H60" i="4"/>
  <c r="H59" i="4"/>
  <c r="H58" i="4"/>
  <c r="H57" i="4"/>
  <c r="H56" i="4"/>
  <c r="H55" i="4"/>
  <c r="H54" i="4"/>
  <c r="H53" i="4"/>
  <c r="H52" i="4"/>
  <c r="H51" i="4"/>
  <c r="B51" i="4"/>
  <c r="H56" i="2"/>
  <c r="H55" i="2"/>
  <c r="H52" i="2"/>
  <c r="H44" i="4"/>
  <c r="H43" i="4"/>
  <c r="H42" i="4"/>
  <c r="H41" i="4"/>
  <c r="H40" i="4"/>
  <c r="H39" i="4"/>
  <c r="H38" i="4"/>
  <c r="H37" i="4"/>
  <c r="H36" i="4"/>
  <c r="H35" i="4"/>
  <c r="H34" i="4"/>
  <c r="H33" i="4"/>
  <c r="H32" i="4"/>
  <c r="H31" i="4"/>
  <c r="H30" i="4"/>
  <c r="H29" i="4"/>
  <c r="B29" i="4"/>
  <c r="P52" i="2"/>
  <c r="P53" i="2"/>
  <c r="P54" i="2"/>
  <c r="P55" i="2"/>
  <c r="P57" i="2"/>
  <c r="P58" i="2"/>
  <c r="P59" i="2"/>
  <c r="P60" i="2"/>
  <c r="P61" i="2"/>
  <c r="P62" i="2"/>
  <c r="P63" i="2"/>
  <c r="P64" i="2"/>
  <c r="P65" i="2"/>
  <c r="O52" i="2"/>
  <c r="O53" i="2"/>
  <c r="O54" i="2"/>
  <c r="O55" i="2"/>
  <c r="O56" i="2"/>
  <c r="O57" i="2"/>
  <c r="O58" i="2"/>
  <c r="O59" i="2"/>
  <c r="O60" i="2"/>
  <c r="O61" i="2"/>
  <c r="O62" i="2"/>
  <c r="O63" i="2"/>
  <c r="O64" i="2"/>
  <c r="O65" i="2"/>
  <c r="L52" i="2"/>
  <c r="L53" i="2"/>
  <c r="L54" i="2"/>
  <c r="L55" i="2"/>
  <c r="L57" i="2"/>
  <c r="L58" i="2"/>
  <c r="L59" i="2"/>
  <c r="L60" i="2"/>
  <c r="L61" i="2"/>
  <c r="L62" i="2"/>
  <c r="L63" i="2"/>
  <c r="L64" i="2"/>
  <c r="L65" i="2"/>
  <c r="K52" i="2"/>
  <c r="K53" i="2"/>
  <c r="K54" i="2"/>
  <c r="K55" i="2"/>
  <c r="K56" i="2"/>
  <c r="K57" i="2"/>
  <c r="K58" i="2"/>
  <c r="K59" i="2"/>
  <c r="K60" i="2"/>
  <c r="K61" i="2"/>
  <c r="K62" i="2"/>
  <c r="K63" i="2"/>
  <c r="K64" i="2"/>
  <c r="K65" i="2"/>
  <c r="AL52" i="2"/>
  <c r="AL53" i="2"/>
  <c r="AL54" i="2"/>
  <c r="AL55" i="2"/>
  <c r="AL56" i="2"/>
  <c r="AL57" i="2"/>
  <c r="AL58" i="2"/>
  <c r="AL59" i="2"/>
  <c r="AL60" i="2"/>
  <c r="AL61" i="2"/>
  <c r="AL62" i="2"/>
  <c r="AL63" i="2"/>
  <c r="AL64" i="2"/>
  <c r="AL65" i="2"/>
  <c r="AL51" i="2"/>
  <c r="AH52" i="2"/>
  <c r="AH53" i="2"/>
  <c r="AH54" i="2"/>
  <c r="AH55" i="2"/>
  <c r="AH56" i="2"/>
  <c r="AH57" i="2"/>
  <c r="AH58" i="2"/>
  <c r="AH59" i="2"/>
  <c r="AH60" i="2"/>
  <c r="AH61" i="2"/>
  <c r="AH62" i="2"/>
  <c r="AH63" i="2"/>
  <c r="AH64" i="2"/>
  <c r="AH65" i="2"/>
  <c r="AH51" i="2"/>
  <c r="AA52" i="2"/>
  <c r="AA53" i="2"/>
  <c r="AA54" i="2"/>
  <c r="AA55" i="2"/>
  <c r="AA56" i="2"/>
  <c r="AA57" i="2"/>
  <c r="AA58" i="2"/>
  <c r="AA59" i="2"/>
  <c r="AA60" i="2"/>
  <c r="AA61" i="2"/>
  <c r="AA62" i="2"/>
  <c r="AA63" i="2"/>
  <c r="AA64" i="2"/>
  <c r="AA65" i="2"/>
  <c r="AA51" i="2"/>
  <c r="W52" i="2"/>
  <c r="W53" i="2"/>
  <c r="W54" i="2"/>
  <c r="W55" i="2"/>
  <c r="W56" i="2"/>
  <c r="W57" i="2"/>
  <c r="W58" i="2"/>
  <c r="W59" i="2"/>
  <c r="W60" i="2"/>
  <c r="W61" i="2"/>
  <c r="W62" i="2"/>
  <c r="W63" i="2"/>
  <c r="W64" i="2"/>
  <c r="W65" i="2"/>
  <c r="W51" i="2"/>
  <c r="H182" i="7"/>
  <c r="AM65" i="2" s="1"/>
  <c r="G180" i="7"/>
  <c r="G179" i="7"/>
  <c r="G178" i="7"/>
  <c r="G177" i="7"/>
  <c r="G176" i="7"/>
  <c r="B174" i="7"/>
  <c r="A174" i="7"/>
  <c r="H170" i="7"/>
  <c r="G168" i="7"/>
  <c r="G167" i="7"/>
  <c r="G166" i="7"/>
  <c r="G165" i="7"/>
  <c r="G164" i="7"/>
  <c r="B162" i="7"/>
  <c r="A162" i="7"/>
  <c r="H158" i="7"/>
  <c r="AM63" i="2" s="1"/>
  <c r="G156" i="7"/>
  <c r="G155" i="7"/>
  <c r="G154" i="7"/>
  <c r="G153" i="7"/>
  <c r="G152" i="7"/>
  <c r="B150" i="7"/>
  <c r="A150" i="7"/>
  <c r="H146" i="7"/>
  <c r="G144" i="7"/>
  <c r="G143" i="7"/>
  <c r="G142" i="7"/>
  <c r="G141" i="7"/>
  <c r="G140" i="7"/>
  <c r="B138" i="7"/>
  <c r="A138" i="7"/>
  <c r="H134" i="7"/>
  <c r="AM61" i="2" s="1"/>
  <c r="G132" i="7"/>
  <c r="G131" i="7"/>
  <c r="G130" i="7"/>
  <c r="G129" i="7"/>
  <c r="G128" i="7"/>
  <c r="B126" i="7"/>
  <c r="A126" i="7"/>
  <c r="H122" i="7"/>
  <c r="AI60" i="2" s="1"/>
  <c r="G120" i="7"/>
  <c r="G119" i="7"/>
  <c r="G118" i="7"/>
  <c r="G117" i="7"/>
  <c r="G116" i="7"/>
  <c r="B114" i="7"/>
  <c r="A114" i="7"/>
  <c r="H110" i="7"/>
  <c r="AM59" i="2" s="1"/>
  <c r="G108" i="7"/>
  <c r="G107" i="7"/>
  <c r="G106" i="7"/>
  <c r="G105" i="7"/>
  <c r="G104" i="7"/>
  <c r="B102" i="7"/>
  <c r="A102" i="7"/>
  <c r="H98" i="7"/>
  <c r="AM58" i="2" s="1"/>
  <c r="G96" i="7"/>
  <c r="G95" i="7"/>
  <c r="G94" i="7"/>
  <c r="G93" i="7"/>
  <c r="G92" i="7"/>
  <c r="B90" i="7"/>
  <c r="A90" i="7"/>
  <c r="H86" i="7"/>
  <c r="AM57" i="2" s="1"/>
  <c r="G84" i="7"/>
  <c r="G83" i="7"/>
  <c r="G82" i="7"/>
  <c r="G81" i="7"/>
  <c r="G80" i="7"/>
  <c r="B78" i="7"/>
  <c r="A78" i="7"/>
  <c r="H74" i="7"/>
  <c r="G72" i="7"/>
  <c r="G71" i="7"/>
  <c r="G70" i="7"/>
  <c r="G69" i="7"/>
  <c r="G68" i="7"/>
  <c r="B66" i="7"/>
  <c r="A66" i="7"/>
  <c r="H62" i="7"/>
  <c r="AM55" i="2" s="1"/>
  <c r="G60" i="7"/>
  <c r="G59" i="7"/>
  <c r="G58" i="7"/>
  <c r="G57" i="7"/>
  <c r="G56" i="7"/>
  <c r="B54" i="7"/>
  <c r="A54" i="7"/>
  <c r="H50" i="7"/>
  <c r="AI54" i="2" s="1"/>
  <c r="G48" i="7"/>
  <c r="G47" i="7"/>
  <c r="G46" i="7"/>
  <c r="G45" i="7"/>
  <c r="G44" i="7"/>
  <c r="B42" i="7"/>
  <c r="A42" i="7"/>
  <c r="H38" i="7"/>
  <c r="G36" i="7"/>
  <c r="G35" i="7"/>
  <c r="G34" i="7"/>
  <c r="G33" i="7"/>
  <c r="G32" i="7"/>
  <c r="B30" i="7"/>
  <c r="A30" i="7"/>
  <c r="H26" i="7"/>
  <c r="AI52" i="2" s="1"/>
  <c r="G24" i="7"/>
  <c r="G23" i="7"/>
  <c r="G22" i="7"/>
  <c r="G21" i="7"/>
  <c r="G20" i="7"/>
  <c r="B18" i="7"/>
  <c r="A18" i="7"/>
  <c r="H14" i="7"/>
  <c r="AI51" i="2" s="1"/>
  <c r="G12" i="7"/>
  <c r="G11" i="7"/>
  <c r="G10" i="7"/>
  <c r="G9" i="7"/>
  <c r="G8" i="7"/>
  <c r="B6" i="7"/>
  <c r="A6" i="7"/>
  <c r="H182" i="6"/>
  <c r="AB65" i="2" s="1"/>
  <c r="G180" i="6"/>
  <c r="G179" i="6"/>
  <c r="G178" i="6"/>
  <c r="G177" i="6"/>
  <c r="G176" i="6"/>
  <c r="B174" i="6"/>
  <c r="A174" i="6"/>
  <c r="H170" i="6"/>
  <c r="G168" i="6"/>
  <c r="G167" i="6"/>
  <c r="G166" i="6"/>
  <c r="G165" i="6"/>
  <c r="G164" i="6"/>
  <c r="B162" i="6"/>
  <c r="A162" i="6"/>
  <c r="H158" i="6"/>
  <c r="AB63" i="2" s="1"/>
  <c r="G156" i="6"/>
  <c r="G155" i="6"/>
  <c r="G154" i="6"/>
  <c r="G153" i="6"/>
  <c r="G152" i="6"/>
  <c r="B150" i="6"/>
  <c r="A150" i="6"/>
  <c r="H146" i="6"/>
  <c r="AB62" i="2" s="1"/>
  <c r="G144" i="6"/>
  <c r="G143" i="6"/>
  <c r="G142" i="6"/>
  <c r="G141" i="6"/>
  <c r="G140" i="6"/>
  <c r="B138" i="6"/>
  <c r="A138" i="6"/>
  <c r="H134" i="6"/>
  <c r="AB61" i="2" s="1"/>
  <c r="G132" i="6"/>
  <c r="G131" i="6"/>
  <c r="G130" i="6"/>
  <c r="G129" i="6"/>
  <c r="G128" i="6"/>
  <c r="B126" i="6"/>
  <c r="A126" i="6"/>
  <c r="H122" i="6"/>
  <c r="G120" i="6"/>
  <c r="G119" i="6"/>
  <c r="G118" i="6"/>
  <c r="G117" i="6"/>
  <c r="G116" i="6"/>
  <c r="B114" i="6"/>
  <c r="A114" i="6"/>
  <c r="H110" i="6"/>
  <c r="AB59" i="2" s="1"/>
  <c r="G108" i="6"/>
  <c r="G107" i="6"/>
  <c r="G106" i="6"/>
  <c r="G105" i="6"/>
  <c r="G104" i="6"/>
  <c r="B102" i="6"/>
  <c r="A102" i="6"/>
  <c r="H98" i="6"/>
  <c r="X58" i="2" s="1"/>
  <c r="G96" i="6"/>
  <c r="G95" i="6"/>
  <c r="G94" i="6"/>
  <c r="G93" i="6"/>
  <c r="G92" i="6"/>
  <c r="B90" i="6"/>
  <c r="A90" i="6"/>
  <c r="H86" i="6"/>
  <c r="G84" i="6"/>
  <c r="G83" i="6"/>
  <c r="G82" i="6"/>
  <c r="G81" i="6"/>
  <c r="G80" i="6"/>
  <c r="B78" i="6"/>
  <c r="A78" i="6"/>
  <c r="H74" i="6"/>
  <c r="AB56" i="2" s="1"/>
  <c r="G72" i="6"/>
  <c r="G71" i="6"/>
  <c r="G70" i="6"/>
  <c r="G69" i="6"/>
  <c r="G68" i="6"/>
  <c r="B66" i="6"/>
  <c r="A66" i="6"/>
  <c r="H62" i="6"/>
  <c r="X55" i="2" s="1"/>
  <c r="G60" i="6"/>
  <c r="G59" i="6"/>
  <c r="G58" i="6"/>
  <c r="G57" i="6"/>
  <c r="G56" i="6"/>
  <c r="B54" i="6"/>
  <c r="A54" i="6"/>
  <c r="H50" i="6"/>
  <c r="G48" i="6"/>
  <c r="G47" i="6"/>
  <c r="G46" i="6"/>
  <c r="G45" i="6"/>
  <c r="G44" i="6"/>
  <c r="B42" i="6"/>
  <c r="A42" i="6"/>
  <c r="H38" i="6"/>
  <c r="G36" i="6"/>
  <c r="G35" i="6"/>
  <c r="G34" i="6"/>
  <c r="G33" i="6"/>
  <c r="G32" i="6"/>
  <c r="B30" i="6"/>
  <c r="A30" i="6"/>
  <c r="H26" i="6"/>
  <c r="X52" i="2" s="1"/>
  <c r="G24" i="6"/>
  <c r="G23" i="6"/>
  <c r="G22" i="6"/>
  <c r="G21" i="6"/>
  <c r="G20" i="6"/>
  <c r="B18" i="6"/>
  <c r="A18" i="6"/>
  <c r="H14" i="6"/>
  <c r="AB51" i="2" s="1"/>
  <c r="G12" i="6"/>
  <c r="G11" i="6"/>
  <c r="G10" i="6"/>
  <c r="G9" i="6"/>
  <c r="G8" i="6"/>
  <c r="B6" i="6"/>
  <c r="A6" i="6"/>
  <c r="AF62" i="2"/>
  <c r="AF64" i="2"/>
  <c r="AF56" i="2"/>
  <c r="AF58" i="2"/>
  <c r="AF54" i="2"/>
  <c r="AF63" i="2"/>
  <c r="AF59" i="2"/>
  <c r="AF55" i="2"/>
  <c r="AF65" i="2"/>
  <c r="AF61" i="2"/>
  <c r="AF57" i="2"/>
  <c r="AF53" i="2"/>
  <c r="AF51" i="2"/>
  <c r="AF60" i="2"/>
  <c r="AF52" i="2"/>
  <c r="U56" i="2"/>
  <c r="U58" i="2"/>
  <c r="U54" i="2"/>
  <c r="U52" i="2"/>
  <c r="U62" i="2"/>
  <c r="U65" i="2"/>
  <c r="U61" i="2"/>
  <c r="U57" i="2"/>
  <c r="U53" i="2"/>
  <c r="U60" i="2"/>
  <c r="U64" i="2"/>
  <c r="U63" i="2"/>
  <c r="U59" i="2"/>
  <c r="U55" i="2"/>
  <c r="U51" i="2"/>
  <c r="J67" i="2"/>
  <c r="J68" i="2"/>
  <c r="J69" i="2"/>
  <c r="J66" i="2"/>
  <c r="O51" i="2"/>
  <c r="K51" i="2"/>
  <c r="H57" i="2"/>
  <c r="H61" i="2"/>
  <c r="H65" i="2"/>
  <c r="U2" i="2"/>
  <c r="H66" i="2"/>
  <c r="H68" i="2"/>
  <c r="H69" i="2"/>
  <c r="H59" i="2"/>
  <c r="H60" i="2"/>
  <c r="H62" i="2"/>
  <c r="H64" i="2"/>
  <c r="H63" i="2"/>
  <c r="H58" i="2"/>
  <c r="H54" i="2"/>
  <c r="P51" i="2"/>
  <c r="L51" i="2"/>
  <c r="H53" i="2"/>
  <c r="H51" i="2"/>
  <c r="AO30" i="1" l="1"/>
  <c r="AO31" i="1" s="1"/>
  <c r="AO32" i="1" s="1"/>
  <c r="Y30" i="1"/>
  <c r="AO133" i="1"/>
  <c r="AO134" i="1" s="1"/>
  <c r="AO135" i="1" s="1"/>
  <c r="BE90" i="1"/>
  <c r="BI90" i="1" s="1"/>
  <c r="BF90" i="1" s="1"/>
  <c r="BE24" i="1"/>
  <c r="BI24" i="1" s="1"/>
  <c r="BF24" i="1" s="1"/>
  <c r="BE48" i="1"/>
  <c r="BI48" i="1" s="1"/>
  <c r="BF48" i="1" s="1"/>
  <c r="BE66" i="1"/>
  <c r="BI66" i="1" s="1"/>
  <c r="BF66" i="1" s="1"/>
  <c r="AO67" i="1"/>
  <c r="BC66" i="1" s="1"/>
  <c r="BB72" i="1" s="1"/>
  <c r="BD72" i="1" s="1"/>
  <c r="BE60" i="1"/>
  <c r="BI60" i="1" s="1"/>
  <c r="BF60" i="1" s="1"/>
  <c r="BE54" i="1"/>
  <c r="BI54" i="1" s="1"/>
  <c r="BF54" i="1" s="1"/>
  <c r="AO73" i="1"/>
  <c r="AO74" i="1" s="1"/>
  <c r="BG156" i="1"/>
  <c r="BD156" i="1"/>
  <c r="BD144" i="1"/>
  <c r="BF30" i="1"/>
  <c r="Y18" i="1"/>
  <c r="BP19" i="1" s="1"/>
  <c r="AO43" i="1"/>
  <c r="BC42" i="1" s="1"/>
  <c r="AO49" i="1"/>
  <c r="BC48" i="1" s="1"/>
  <c r="BB54" i="1" s="1"/>
  <c r="V54" i="1"/>
  <c r="AO54" i="1"/>
  <c r="V60" i="1"/>
  <c r="AO60" i="1"/>
  <c r="V78" i="1"/>
  <c r="AO78" i="1"/>
  <c r="V84" i="1"/>
  <c r="AO84" i="1"/>
  <c r="V90" i="1"/>
  <c r="AO90" i="1"/>
  <c r="AO91" i="1" s="1"/>
  <c r="AO92" i="1" s="1"/>
  <c r="AO93" i="1" s="1"/>
  <c r="BI120" i="1"/>
  <c r="BF120" i="1" s="1"/>
  <c r="V120" i="1"/>
  <c r="AO120" i="1"/>
  <c r="BI132" i="1"/>
  <c r="BF132" i="1" s="1"/>
  <c r="BI138" i="1"/>
  <c r="BF138" i="1" s="1"/>
  <c r="BI144" i="1"/>
  <c r="V126" i="1"/>
  <c r="AO126" i="1"/>
  <c r="AO24" i="1"/>
  <c r="V30" i="1"/>
  <c r="AC51" i="2"/>
  <c r="AD51" i="2" s="1"/>
  <c r="AP72" i="1"/>
  <c r="AP78" i="1"/>
  <c r="AP42" i="1"/>
  <c r="Y42" i="1"/>
  <c r="V18" i="1"/>
  <c r="BB150" i="1"/>
  <c r="Y55" i="2"/>
  <c r="Z55" i="2" s="1"/>
  <c r="R65" i="2"/>
  <c r="S65" i="2" s="1"/>
  <c r="R57" i="2"/>
  <c r="S57" i="2" s="1"/>
  <c r="X63" i="2"/>
  <c r="Y63" i="2" s="1"/>
  <c r="Z63" i="2" s="1"/>
  <c r="R62" i="2"/>
  <c r="S62" i="2" s="1"/>
  <c r="M60" i="2"/>
  <c r="N60" i="2" s="1"/>
  <c r="AM54" i="2"/>
  <c r="AN54" i="2" s="1"/>
  <c r="AO54" i="2" s="1"/>
  <c r="AI55" i="2"/>
  <c r="AJ55" i="2" s="1"/>
  <c r="L56" i="2"/>
  <c r="M56" i="2" s="1"/>
  <c r="N56" i="2" s="1"/>
  <c r="Y58" i="2"/>
  <c r="Z58" i="2" s="1"/>
  <c r="M59" i="2"/>
  <c r="N59" i="2" s="1"/>
  <c r="M54" i="2"/>
  <c r="N54" i="2" s="1"/>
  <c r="R58" i="2"/>
  <c r="S58" i="2" s="1"/>
  <c r="AC59" i="2"/>
  <c r="AD59" i="2" s="1"/>
  <c r="AJ51" i="2"/>
  <c r="AK51" i="2" s="1"/>
  <c r="AN55" i="2"/>
  <c r="AO55" i="2" s="1"/>
  <c r="AN57" i="2"/>
  <c r="AO57" i="2" s="1"/>
  <c r="AN63" i="2"/>
  <c r="AO63" i="2" s="1"/>
  <c r="Y138" i="1"/>
  <c r="Y84" i="1"/>
  <c r="M58" i="2"/>
  <c r="N58" i="2" s="1"/>
  <c r="AI59" i="2"/>
  <c r="AJ59" i="2" s="1"/>
  <c r="AK59" i="2" s="1"/>
  <c r="F85" i="7"/>
  <c r="F86" i="7" s="1"/>
  <c r="AB58" i="2"/>
  <c r="AC58" i="2" s="1"/>
  <c r="AD58" i="2" s="1"/>
  <c r="X62" i="2"/>
  <c r="Y62" i="2" s="1"/>
  <c r="AM60" i="2"/>
  <c r="AN60" i="2" s="1"/>
  <c r="AO60" i="2" s="1"/>
  <c r="AN59" i="2"/>
  <c r="AO59" i="2" s="1"/>
  <c r="AM52" i="2"/>
  <c r="AN52" i="2" s="1"/>
  <c r="X61" i="2"/>
  <c r="Y61" i="2" s="1"/>
  <c r="Z61" i="2" s="1"/>
  <c r="R54" i="2"/>
  <c r="S54" i="2" s="1"/>
  <c r="AI65" i="2"/>
  <c r="AJ65" i="2" s="1"/>
  <c r="AK65" i="2" s="1"/>
  <c r="M55" i="2"/>
  <c r="N55" i="2" s="1"/>
  <c r="Y60" i="1"/>
  <c r="X56" i="2"/>
  <c r="Y56" i="2" s="1"/>
  <c r="Z56" i="2" s="1"/>
  <c r="M62" i="2"/>
  <c r="N62" i="2" s="1"/>
  <c r="Y90" i="1"/>
  <c r="BO90" i="1" s="1"/>
  <c r="AI63" i="2"/>
  <c r="AJ63" i="2" s="1"/>
  <c r="AK63" i="2" s="1"/>
  <c r="AP84" i="1"/>
  <c r="F25" i="7"/>
  <c r="F26" i="7" s="1"/>
  <c r="F13" i="7"/>
  <c r="F14" i="7" s="1"/>
  <c r="Y132" i="1"/>
  <c r="AB55" i="2"/>
  <c r="AC55" i="2" s="1"/>
  <c r="AD55" i="2" s="1"/>
  <c r="AB52" i="2"/>
  <c r="AC52" i="2" s="1"/>
  <c r="AD52" i="2" s="1"/>
  <c r="AN61" i="2"/>
  <c r="AO61" i="2" s="1"/>
  <c r="R52" i="2"/>
  <c r="S52" i="2" s="1"/>
  <c r="R56" i="2"/>
  <c r="S56" i="2" s="1"/>
  <c r="AN58" i="2"/>
  <c r="AO58" i="2" s="1"/>
  <c r="M65" i="2"/>
  <c r="N65" i="2" s="1"/>
  <c r="R60" i="2"/>
  <c r="S60" i="2" s="1"/>
  <c r="V138" i="1"/>
  <c r="AJ52" i="2"/>
  <c r="AK52" i="2" s="1"/>
  <c r="R53" i="2"/>
  <c r="S53" i="2" s="1"/>
  <c r="F25" i="6"/>
  <c r="F26" i="6" s="1"/>
  <c r="F109" i="7"/>
  <c r="F110" i="7" s="1"/>
  <c r="M53" i="2"/>
  <c r="N53" i="2" s="1"/>
  <c r="F13" i="6"/>
  <c r="F14" i="6" s="1"/>
  <c r="V132" i="1"/>
  <c r="M63" i="2"/>
  <c r="N63" i="2" s="1"/>
  <c r="M61" i="2"/>
  <c r="N61" i="2" s="1"/>
  <c r="AI61" i="2"/>
  <c r="AJ61" i="2" s="1"/>
  <c r="AK61" i="2" s="1"/>
  <c r="AM51" i="2"/>
  <c r="AN51" i="2" s="1"/>
  <c r="AO51" i="2" s="1"/>
  <c r="F49" i="7"/>
  <c r="F50" i="7" s="1"/>
  <c r="V66" i="1"/>
  <c r="Y66" i="1"/>
  <c r="AN65" i="2"/>
  <c r="AO65" i="2" s="1"/>
  <c r="X53" i="2"/>
  <c r="Y53" i="2" s="1"/>
  <c r="AB53" i="2"/>
  <c r="AC53" i="2" s="1"/>
  <c r="AD53" i="2" s="1"/>
  <c r="AI62" i="2"/>
  <c r="AJ62" i="2" s="1"/>
  <c r="AK62" i="2" s="1"/>
  <c r="AM62" i="2"/>
  <c r="AN62" i="2" s="1"/>
  <c r="AO62" i="2" s="1"/>
  <c r="X64" i="2"/>
  <c r="Y64" i="2" s="1"/>
  <c r="Z64" i="2" s="1"/>
  <c r="AB64" i="2"/>
  <c r="AC64" i="2" s="1"/>
  <c r="AD64" i="2" s="1"/>
  <c r="AJ54" i="2"/>
  <c r="AK54" i="2" s="1"/>
  <c r="F181" i="7"/>
  <c r="F182" i="7" s="1"/>
  <c r="AI57" i="2"/>
  <c r="AJ57" i="2" s="1"/>
  <c r="AC62" i="2"/>
  <c r="AD62" i="2" s="1"/>
  <c r="AC56" i="2"/>
  <c r="AD56" i="2" s="1"/>
  <c r="M64" i="2"/>
  <c r="N64" i="2" s="1"/>
  <c r="F97" i="6"/>
  <c r="F98" i="6" s="1"/>
  <c r="U8" i="2"/>
  <c r="V8" i="2" s="1"/>
  <c r="AC63" i="2"/>
  <c r="AD63" i="2" s="1"/>
  <c r="M57" i="2"/>
  <c r="N57" i="2" s="1"/>
  <c r="R61" i="2"/>
  <c r="S61" i="2" s="1"/>
  <c r="Y72" i="1"/>
  <c r="X59" i="2"/>
  <c r="Y59" i="2" s="1"/>
  <c r="Z59" i="2" s="1"/>
  <c r="AI58" i="2"/>
  <c r="AJ58" i="2" s="1"/>
  <c r="AK58" i="2" s="1"/>
  <c r="U6" i="2"/>
  <c r="V6" i="2" s="1"/>
  <c r="U4" i="2"/>
  <c r="V4" i="2" s="1"/>
  <c r="X4" i="2" s="1"/>
  <c r="F145" i="6"/>
  <c r="F146" i="6" s="1"/>
  <c r="F157" i="6"/>
  <c r="F158" i="6" s="1"/>
  <c r="F73" i="7"/>
  <c r="F74" i="7" s="1"/>
  <c r="F145" i="7"/>
  <c r="F146" i="7" s="1"/>
  <c r="AJ60" i="2"/>
  <c r="AK60" i="2" s="1"/>
  <c r="Y78" i="1"/>
  <c r="M51" i="2"/>
  <c r="N51" i="2" s="1"/>
  <c r="F61" i="6"/>
  <c r="F62" i="6" s="1"/>
  <c r="F109" i="6"/>
  <c r="F110" i="6" s="1"/>
  <c r="F121" i="6"/>
  <c r="F122" i="6" s="1"/>
  <c r="F121" i="7"/>
  <c r="F122" i="7" s="1"/>
  <c r="F133" i="7"/>
  <c r="F134" i="7" s="1"/>
  <c r="R59" i="2"/>
  <c r="S59" i="2" s="1"/>
  <c r="U7" i="2"/>
  <c r="V7" i="2" s="1"/>
  <c r="R51" i="2"/>
  <c r="S51" i="2" s="1"/>
  <c r="F37" i="6"/>
  <c r="F38" i="6" s="1"/>
  <c r="F49" i="6"/>
  <c r="F50" i="6" s="1"/>
  <c r="F169" i="6"/>
  <c r="F170" i="6" s="1"/>
  <c r="F181" i="6"/>
  <c r="F182" i="6" s="1"/>
  <c r="F157" i="7"/>
  <c r="F158" i="7" s="1"/>
  <c r="F169" i="7"/>
  <c r="F170" i="7" s="1"/>
  <c r="M52" i="2"/>
  <c r="N52" i="2" s="1"/>
  <c r="R63" i="2"/>
  <c r="S63" i="2" s="1"/>
  <c r="R64" i="2"/>
  <c r="S64" i="2" s="1"/>
  <c r="R55" i="2"/>
  <c r="S55" i="2" s="1"/>
  <c r="G45" i="4"/>
  <c r="G46" i="4" s="1"/>
  <c r="Y54" i="1"/>
  <c r="V72" i="1"/>
  <c r="F133" i="6"/>
  <c r="F134" i="6" s="1"/>
  <c r="AB57" i="2"/>
  <c r="AC57" i="2" s="1"/>
  <c r="AD57" i="2" s="1"/>
  <c r="X57" i="2"/>
  <c r="Y57" i="2" s="1"/>
  <c r="AI53" i="2"/>
  <c r="AJ53" i="2" s="1"/>
  <c r="AM53" i="2"/>
  <c r="AN53" i="2" s="1"/>
  <c r="AO53" i="2" s="1"/>
  <c r="AB54" i="2"/>
  <c r="AC54" i="2" s="1"/>
  <c r="AD54" i="2" s="1"/>
  <c r="X54" i="2"/>
  <c r="Y54" i="2" s="1"/>
  <c r="BD138" i="1"/>
  <c r="BG138" i="1"/>
  <c r="BJ138" i="1" s="1"/>
  <c r="F97" i="7"/>
  <c r="F98" i="7" s="1"/>
  <c r="AM64" i="2"/>
  <c r="AN64" i="2" s="1"/>
  <c r="AO64" i="2" s="1"/>
  <c r="AI64" i="2"/>
  <c r="AJ64" i="2" s="1"/>
  <c r="Y120" i="1"/>
  <c r="Y126" i="1"/>
  <c r="AP126" i="1"/>
  <c r="BE126" i="1" s="1"/>
  <c r="X65" i="2"/>
  <c r="Y65" i="2" s="1"/>
  <c r="AM56" i="2"/>
  <c r="AN56" i="2" s="1"/>
  <c r="AO56" i="2" s="1"/>
  <c r="AI56" i="2"/>
  <c r="AJ56" i="2" s="1"/>
  <c r="V42" i="1"/>
  <c r="V48" i="1"/>
  <c r="Y48" i="1"/>
  <c r="F73" i="6"/>
  <c r="F74" i="6" s="1"/>
  <c r="F85" i="6"/>
  <c r="F86" i="6" s="1"/>
  <c r="X60" i="2"/>
  <c r="Y60" i="2" s="1"/>
  <c r="AB60" i="2"/>
  <c r="AC60" i="2" s="1"/>
  <c r="AD60" i="2" s="1"/>
  <c r="Y52" i="2"/>
  <c r="AC61" i="2"/>
  <c r="F37" i="7"/>
  <c r="F38" i="7" s="1"/>
  <c r="V24" i="1"/>
  <c r="Y24" i="1"/>
  <c r="X51" i="2"/>
  <c r="Y51" i="2" s="1"/>
  <c r="F61" i="7"/>
  <c r="F62" i="7" s="1"/>
  <c r="AC65" i="2"/>
  <c r="AD65" i="2" s="1"/>
  <c r="G67" i="4"/>
  <c r="G68" i="4" s="1"/>
  <c r="Y144" i="1"/>
  <c r="BP49" i="1" l="1"/>
  <c r="BC30" i="1"/>
  <c r="BC132" i="1"/>
  <c r="BC72" i="1"/>
  <c r="BB78" i="1" s="1"/>
  <c r="BD78" i="1" s="1"/>
  <c r="BP127" i="1"/>
  <c r="BP121" i="1"/>
  <c r="BL142" i="1"/>
  <c r="BN140" i="1"/>
  <c r="BP138" i="1"/>
  <c r="BP141" i="1"/>
  <c r="BM140" i="1"/>
  <c r="BO138" i="1"/>
  <c r="BO141" i="1"/>
  <c r="BL140" i="1"/>
  <c r="BN138" i="1"/>
  <c r="BN141" i="1"/>
  <c r="BP139" i="1"/>
  <c r="BM138" i="1"/>
  <c r="BP142" i="1"/>
  <c r="BM141" i="1"/>
  <c r="BO139" i="1"/>
  <c r="BL138" i="1"/>
  <c r="BO142" i="1"/>
  <c r="BL141" i="1"/>
  <c r="BN139" i="1"/>
  <c r="BN142" i="1"/>
  <c r="BP140" i="1"/>
  <c r="BM139" i="1"/>
  <c r="BM142" i="1"/>
  <c r="BO140" i="1"/>
  <c r="BL139" i="1"/>
  <c r="BL156" i="1"/>
  <c r="BO159" i="1"/>
  <c r="BP156" i="1"/>
  <c r="BO160" i="1"/>
  <c r="BL157" i="1"/>
  <c r="BL158" i="1"/>
  <c r="BN160" i="1"/>
  <c r="BN159" i="1"/>
  <c r="BL159" i="1"/>
  <c r="BL160" i="1"/>
  <c r="BN156" i="1"/>
  <c r="BP157" i="1"/>
  <c r="BN157" i="1"/>
  <c r="BN158" i="1"/>
  <c r="BM156" i="1"/>
  <c r="BP160" i="1"/>
  <c r="BP158" i="1"/>
  <c r="BP159" i="1"/>
  <c r="BM159" i="1"/>
  <c r="BM157" i="1"/>
  <c r="BM158" i="1"/>
  <c r="BO157" i="1"/>
  <c r="BM160" i="1"/>
  <c r="BO156" i="1"/>
  <c r="BO134" i="1"/>
  <c r="BO146" i="1"/>
  <c r="BJ156" i="1"/>
  <c r="BD54" i="1"/>
  <c r="BG54" i="1"/>
  <c r="BP56" i="1" s="1"/>
  <c r="BE42" i="1"/>
  <c r="BI42" i="1" s="1"/>
  <c r="BP27" i="1"/>
  <c r="BO85" i="1"/>
  <c r="BC84" i="1"/>
  <c r="BB84" i="1" s="1"/>
  <c r="BN57" i="1"/>
  <c r="BE72" i="1"/>
  <c r="BI72" i="1" s="1"/>
  <c r="BE78" i="1"/>
  <c r="BI78" i="1" s="1"/>
  <c r="BP62" i="1"/>
  <c r="BN79" i="1"/>
  <c r="BP72" i="1"/>
  <c r="BP68" i="1"/>
  <c r="BE84" i="1"/>
  <c r="BI84" i="1" s="1"/>
  <c r="BF84" i="1" s="1"/>
  <c r="BP44" i="1"/>
  <c r="AO19" i="1"/>
  <c r="AO20" i="1" s="1"/>
  <c r="BG150" i="1"/>
  <c r="BJ150" i="1" s="1"/>
  <c r="BD150" i="1"/>
  <c r="BF144" i="1"/>
  <c r="BG144" i="1"/>
  <c r="BJ144" i="1" s="1"/>
  <c r="BI126" i="1"/>
  <c r="BF126" i="1" s="1"/>
  <c r="AO25" i="1"/>
  <c r="BC24" i="1" s="1"/>
  <c r="BB30" i="1" s="1"/>
  <c r="BG30" i="1" s="1"/>
  <c r="BJ30" i="1" s="1"/>
  <c r="AO127" i="1"/>
  <c r="AO128" i="1" s="1"/>
  <c r="AO121" i="1"/>
  <c r="BC120" i="1" s="1"/>
  <c r="BB120" i="1" s="1"/>
  <c r="AO79" i="1"/>
  <c r="BC78" i="1" s="1"/>
  <c r="AO61" i="1"/>
  <c r="AO62" i="1" s="1"/>
  <c r="AO55" i="1"/>
  <c r="BC54" i="1" s="1"/>
  <c r="BB48" i="1"/>
  <c r="BB36" i="1"/>
  <c r="BI18" i="1"/>
  <c r="J65" i="2"/>
  <c r="V59" i="2"/>
  <c r="AG59" i="2"/>
  <c r="J59" i="2"/>
  <c r="AG61" i="2"/>
  <c r="J60" i="2"/>
  <c r="J54" i="2"/>
  <c r="J57" i="2"/>
  <c r="V58" i="2"/>
  <c r="V55" i="2"/>
  <c r="J58" i="2"/>
  <c r="J55" i="2"/>
  <c r="AG63" i="2"/>
  <c r="AO52" i="2"/>
  <c r="AG52" i="2" s="1"/>
  <c r="AG58" i="2"/>
  <c r="J56" i="2"/>
  <c r="J53" i="2"/>
  <c r="J62" i="2"/>
  <c r="J51" i="2"/>
  <c r="V56" i="2"/>
  <c r="J64" i="2"/>
  <c r="AG62" i="2"/>
  <c r="AG51" i="2"/>
  <c r="AG54" i="2"/>
  <c r="AG60" i="2"/>
  <c r="J61" i="2"/>
  <c r="Z53" i="2"/>
  <c r="V53" i="2" s="1"/>
  <c r="V63" i="2"/>
  <c r="V64" i="2"/>
  <c r="AG65" i="2"/>
  <c r="AK57" i="2"/>
  <c r="AG57" i="2" s="1"/>
  <c r="J63" i="2"/>
  <c r="J52" i="2"/>
  <c r="Z60" i="2"/>
  <c r="V60" i="2" s="1"/>
  <c r="AK55" i="2"/>
  <c r="AG55" i="2" s="1"/>
  <c r="AK64" i="2"/>
  <c r="AG64" i="2" s="1"/>
  <c r="AD61" i="2"/>
  <c r="V61" i="2" s="1"/>
  <c r="Z65" i="2"/>
  <c r="V65" i="2" s="1"/>
  <c r="Z57" i="2"/>
  <c r="V57" i="2" s="1"/>
  <c r="Z51" i="2"/>
  <c r="V51" i="2" s="1"/>
  <c r="Z52" i="2"/>
  <c r="V52" i="2" s="1"/>
  <c r="Z54" i="2"/>
  <c r="V54" i="2" s="1"/>
  <c r="AK53" i="2"/>
  <c r="AG53" i="2" s="1"/>
  <c r="AK56" i="2"/>
  <c r="AG56" i="2" s="1"/>
  <c r="Z62" i="2"/>
  <c r="V62" i="2" s="1"/>
  <c r="BM54" i="1" l="1"/>
  <c r="BM56" i="1"/>
  <c r="BN33" i="1"/>
  <c r="BJ54" i="1"/>
  <c r="BO56" i="1"/>
  <c r="BM31" i="1"/>
  <c r="BN34" i="1"/>
  <c r="BN32" i="1"/>
  <c r="BN31" i="1"/>
  <c r="BL32" i="1"/>
  <c r="BM32" i="1"/>
  <c r="BM33" i="1"/>
  <c r="BN30" i="1"/>
  <c r="BL31" i="1"/>
  <c r="BO32" i="1"/>
  <c r="BL30" i="1"/>
  <c r="BO33" i="1"/>
  <c r="BL33" i="1"/>
  <c r="BM34" i="1"/>
  <c r="BP58" i="1"/>
  <c r="BM30" i="1"/>
  <c r="BL34" i="1"/>
  <c r="BP57" i="1"/>
  <c r="BO58" i="1"/>
  <c r="BN56" i="1"/>
  <c r="BM57" i="1"/>
  <c r="BL58" i="1"/>
  <c r="BO57" i="1"/>
  <c r="BM58" i="1"/>
  <c r="BN54" i="1"/>
  <c r="BL55" i="1"/>
  <c r="BL54" i="1"/>
  <c r="BO54" i="1"/>
  <c r="BP55" i="1"/>
  <c r="BN144" i="1"/>
  <c r="BN148" i="1"/>
  <c r="BP147" i="1"/>
  <c r="BN145" i="1"/>
  <c r="BL147" i="1"/>
  <c r="BN58" i="1"/>
  <c r="BP144" i="1"/>
  <c r="BO148" i="1"/>
  <c r="BN146" i="1"/>
  <c r="BM144" i="1"/>
  <c r="BL148" i="1"/>
  <c r="BP145" i="1"/>
  <c r="BL57" i="1"/>
  <c r="BN55" i="1"/>
  <c r="BL145" i="1"/>
  <c r="BN147" i="1"/>
  <c r="BB24" i="1"/>
  <c r="BD24" i="1" s="1"/>
  <c r="BD30" i="1"/>
  <c r="BG120" i="1"/>
  <c r="BD120" i="1"/>
  <c r="BC90" i="1"/>
  <c r="BB96" i="1" s="1"/>
  <c r="BL144" i="1"/>
  <c r="BL146" i="1"/>
  <c r="BC126" i="1"/>
  <c r="BB126" i="1" s="1"/>
  <c r="BM148" i="1"/>
  <c r="BO145" i="1"/>
  <c r="BO147" i="1"/>
  <c r="BL56" i="1"/>
  <c r="BP54" i="1"/>
  <c r="BM55" i="1"/>
  <c r="BM145" i="1"/>
  <c r="BM147" i="1"/>
  <c r="BO144" i="1"/>
  <c r="BP146" i="1"/>
  <c r="BP148" i="1"/>
  <c r="BM146" i="1"/>
  <c r="BG72" i="1"/>
  <c r="BJ72" i="1" s="1"/>
  <c r="BF72" i="1"/>
  <c r="BG78" i="1"/>
  <c r="BF78" i="1"/>
  <c r="BG42" i="1"/>
  <c r="BF42" i="1"/>
  <c r="BG84" i="1"/>
  <c r="BJ84" i="1" s="1"/>
  <c r="BD84" i="1"/>
  <c r="BD48" i="1"/>
  <c r="BG48" i="1"/>
  <c r="BC18" i="1"/>
  <c r="BB18" i="1" s="1"/>
  <c r="BD18" i="1" s="1"/>
  <c r="BC60" i="1"/>
  <c r="BB66" i="1" s="1"/>
  <c r="BP154" i="1"/>
  <c r="BO154" i="1"/>
  <c r="BN154" i="1"/>
  <c r="BM154" i="1"/>
  <c r="BL154" i="1"/>
  <c r="BP153" i="1"/>
  <c r="BO153" i="1"/>
  <c r="BN153" i="1"/>
  <c r="BM153" i="1"/>
  <c r="BL153" i="1"/>
  <c r="BP152" i="1"/>
  <c r="BN152" i="1"/>
  <c r="BM152" i="1"/>
  <c r="BL152" i="1"/>
  <c r="BP151" i="1"/>
  <c r="BO151" i="1"/>
  <c r="BN151" i="1"/>
  <c r="BM151" i="1"/>
  <c r="BL151" i="1"/>
  <c r="BP150" i="1"/>
  <c r="BO150" i="1"/>
  <c r="BN150" i="1"/>
  <c r="BM150" i="1"/>
  <c r="BL150" i="1"/>
  <c r="BD36" i="1"/>
  <c r="BG36" i="1"/>
  <c r="BJ36" i="1" s="1"/>
  <c r="BB60" i="1"/>
  <c r="BF18" i="1"/>
  <c r="BD96" i="1" l="1"/>
  <c r="BG96" i="1"/>
  <c r="BJ48" i="1"/>
  <c r="BP51" i="1"/>
  <c r="BG24" i="1"/>
  <c r="BG126" i="1"/>
  <c r="BD126" i="1"/>
  <c r="BO122" i="1"/>
  <c r="BO123" i="1"/>
  <c r="BO121" i="1"/>
  <c r="BP124" i="1"/>
  <c r="BM124" i="1"/>
  <c r="BO124" i="1"/>
  <c r="BL121" i="1"/>
  <c r="BL122" i="1"/>
  <c r="BL120" i="1"/>
  <c r="BP123" i="1"/>
  <c r="BM120" i="1"/>
  <c r="BM122" i="1"/>
  <c r="BL123" i="1"/>
  <c r="BL124" i="1"/>
  <c r="BN120" i="1"/>
  <c r="BN121" i="1"/>
  <c r="BN122" i="1"/>
  <c r="BN123" i="1"/>
  <c r="BP122" i="1"/>
  <c r="BM121" i="1"/>
  <c r="BM123" i="1"/>
  <c r="BN124" i="1"/>
  <c r="BP120" i="1"/>
  <c r="BO120" i="1"/>
  <c r="BB90" i="1"/>
  <c r="BD66" i="1"/>
  <c r="BG66" i="1"/>
  <c r="BJ66" i="1" s="1"/>
  <c r="BP88" i="1"/>
  <c r="BN85" i="1"/>
  <c r="BL85" i="1"/>
  <c r="BM87" i="1"/>
  <c r="BN84" i="1"/>
  <c r="BL88" i="1"/>
  <c r="BN88" i="1"/>
  <c r="BO87" i="1"/>
  <c r="BL84" i="1"/>
  <c r="BP86" i="1"/>
  <c r="BP87" i="1"/>
  <c r="BO84" i="1"/>
  <c r="BN86" i="1"/>
  <c r="BM85" i="1"/>
  <c r="BM86" i="1"/>
  <c r="BN87" i="1"/>
  <c r="BP85" i="1"/>
  <c r="BO88" i="1"/>
  <c r="BM88" i="1"/>
  <c r="BP84" i="1"/>
  <c r="BM84" i="1"/>
  <c r="BL87" i="1"/>
  <c r="BO86" i="1"/>
  <c r="BL86" i="1"/>
  <c r="BN52" i="1"/>
  <c r="BN48" i="1"/>
  <c r="BM50" i="1"/>
  <c r="BL48" i="1"/>
  <c r="BP50" i="1"/>
  <c r="BP52" i="1"/>
  <c r="BO48" i="1"/>
  <c r="BM49" i="1"/>
  <c r="BL52" i="1"/>
  <c r="BO49" i="1"/>
  <c r="BO51" i="1"/>
  <c r="BL50" i="1"/>
  <c r="BN50" i="1"/>
  <c r="BN51" i="1"/>
  <c r="BP48" i="1"/>
  <c r="BL51" i="1"/>
  <c r="BO50" i="1"/>
  <c r="BM51" i="1"/>
  <c r="BM52" i="1"/>
  <c r="BN49" i="1"/>
  <c r="BL49" i="1"/>
  <c r="BO52" i="1"/>
  <c r="BM48" i="1"/>
  <c r="BM45" i="1"/>
  <c r="BN46" i="1"/>
  <c r="BN45" i="1"/>
  <c r="BL46" i="1"/>
  <c r="BL45" i="1"/>
  <c r="BO43" i="1"/>
  <c r="BP45" i="1"/>
  <c r="BO45" i="1"/>
  <c r="BL42" i="1"/>
  <c r="BM43" i="1"/>
  <c r="BN44" i="1"/>
  <c r="BM46" i="1"/>
  <c r="BO46" i="1"/>
  <c r="BP43" i="1"/>
  <c r="BP42" i="1"/>
  <c r="BN43" i="1"/>
  <c r="BO42" i="1"/>
  <c r="BL43" i="1"/>
  <c r="BL44" i="1"/>
  <c r="BJ42" i="1"/>
  <c r="BP46" i="1"/>
  <c r="BM42" i="1"/>
  <c r="BM44" i="1"/>
  <c r="BN42" i="1"/>
  <c r="BO44" i="1"/>
  <c r="BL25" i="1"/>
  <c r="BL24" i="1"/>
  <c r="BO27" i="1"/>
  <c r="BL28" i="1"/>
  <c r="BP26" i="1"/>
  <c r="BM26" i="1"/>
  <c r="BP25" i="1"/>
  <c r="BN27" i="1"/>
  <c r="BM24" i="1"/>
  <c r="BL27" i="1"/>
  <c r="BN28" i="1"/>
  <c r="BM27" i="1"/>
  <c r="BN25" i="1"/>
  <c r="BD60" i="1"/>
  <c r="BG60" i="1"/>
  <c r="BP82" i="1"/>
  <c r="BL79" i="1"/>
  <c r="BN80" i="1"/>
  <c r="BN81" i="1"/>
  <c r="BO81" i="1"/>
  <c r="BM81" i="1"/>
  <c r="BP81" i="1"/>
  <c r="BP78" i="1"/>
  <c r="BM79" i="1"/>
  <c r="BP79" i="1"/>
  <c r="BL80" i="1"/>
  <c r="BO79" i="1"/>
  <c r="BN82" i="1"/>
  <c r="BJ78" i="1"/>
  <c r="BO80" i="1"/>
  <c r="BN78" i="1"/>
  <c r="BL78" i="1"/>
  <c r="BP80" i="1"/>
  <c r="BM82" i="1"/>
  <c r="BM78" i="1"/>
  <c r="BL81" i="1"/>
  <c r="BO78" i="1"/>
  <c r="BO82" i="1"/>
  <c r="BM80" i="1"/>
  <c r="BL82" i="1"/>
  <c r="BN39" i="1"/>
  <c r="BN36" i="1"/>
  <c r="BL38" i="1"/>
  <c r="BO36" i="1"/>
  <c r="BO40" i="1"/>
  <c r="BM40" i="1"/>
  <c r="BL39" i="1"/>
  <c r="BO38" i="1"/>
  <c r="BO39" i="1"/>
  <c r="BL36" i="1"/>
  <c r="BP39" i="1"/>
  <c r="BP36" i="1"/>
  <c r="BM37" i="1"/>
  <c r="BP37" i="1"/>
  <c r="BM38" i="1"/>
  <c r="BM36" i="1"/>
  <c r="BP38" i="1"/>
  <c r="BP40" i="1"/>
  <c r="BN37" i="1"/>
  <c r="BL37" i="1"/>
  <c r="BL40" i="1"/>
  <c r="BN38" i="1"/>
  <c r="BM39" i="1"/>
  <c r="BN40" i="1"/>
  <c r="BN76" i="1"/>
  <c r="BM75" i="1"/>
  <c r="BM76" i="1"/>
  <c r="BM72" i="1"/>
  <c r="BO73" i="1"/>
  <c r="BO74" i="1"/>
  <c r="BP75" i="1"/>
  <c r="BN75" i="1"/>
  <c r="BL72" i="1"/>
  <c r="BL73" i="1"/>
  <c r="BO72" i="1"/>
  <c r="BM74" i="1"/>
  <c r="BP73" i="1"/>
  <c r="BM73" i="1"/>
  <c r="BL76" i="1"/>
  <c r="BO75" i="1"/>
  <c r="BO76" i="1"/>
  <c r="BL74" i="1"/>
  <c r="BN74" i="1"/>
  <c r="BL75" i="1"/>
  <c r="BN72" i="1"/>
  <c r="BP76" i="1"/>
  <c r="BN73" i="1"/>
  <c r="BP74" i="1"/>
  <c r="BJ24" i="1"/>
  <c r="BG18" i="1"/>
  <c r="BP21" i="1" s="1"/>
  <c r="BJ96" i="1" l="1"/>
  <c r="BO100" i="1"/>
  <c r="BM97" i="1"/>
  <c r="BM98" i="1"/>
  <c r="BL99" i="1"/>
  <c r="BL96" i="1"/>
  <c r="BL98" i="1"/>
  <c r="BN97" i="1"/>
  <c r="BN99" i="1"/>
  <c r="BM96" i="1"/>
  <c r="BO98" i="1"/>
  <c r="BP97" i="1"/>
  <c r="BP100" i="1"/>
  <c r="BO99" i="1"/>
  <c r="BL97" i="1"/>
  <c r="BO96" i="1"/>
  <c r="BO97" i="1"/>
  <c r="BM99" i="1"/>
  <c r="BP96" i="1"/>
  <c r="BL100" i="1"/>
  <c r="BN100" i="1"/>
  <c r="BN98" i="1"/>
  <c r="BN96" i="1"/>
  <c r="BP98" i="1"/>
  <c r="BP99" i="1"/>
  <c r="BM100" i="1"/>
  <c r="BM28" i="1"/>
  <c r="BP28" i="1"/>
  <c r="BL26" i="1"/>
  <c r="BO28" i="1"/>
  <c r="BM25" i="1"/>
  <c r="BP24" i="1"/>
  <c r="BO25" i="1"/>
  <c r="BO24" i="1"/>
  <c r="BN26" i="1"/>
  <c r="BO26" i="1"/>
  <c r="BN24" i="1"/>
  <c r="BD90" i="1"/>
  <c r="BG90" i="1"/>
  <c r="BN130" i="1"/>
  <c r="BP126" i="1"/>
  <c r="BN127" i="1"/>
  <c r="BN126" i="1"/>
  <c r="BP128" i="1"/>
  <c r="BP129" i="1"/>
  <c r="BM126" i="1"/>
  <c r="BL127" i="1"/>
  <c r="BL128" i="1"/>
  <c r="BL126" i="1"/>
  <c r="BO130" i="1"/>
  <c r="BN128" i="1"/>
  <c r="BM127" i="1"/>
  <c r="BM128" i="1"/>
  <c r="BP130" i="1"/>
  <c r="BM130" i="1"/>
  <c r="BO126" i="1"/>
  <c r="BM129" i="1"/>
  <c r="BL129" i="1"/>
  <c r="BO128" i="1"/>
  <c r="BO129" i="1"/>
  <c r="BO127" i="1"/>
  <c r="BL130" i="1"/>
  <c r="BN129" i="1"/>
  <c r="BM64" i="1"/>
  <c r="BN64" i="1"/>
  <c r="BN61" i="1"/>
  <c r="BN62" i="1"/>
  <c r="BO62" i="1"/>
  <c r="BP63" i="1"/>
  <c r="BN63" i="1"/>
  <c r="BL61" i="1"/>
  <c r="BM62" i="1"/>
  <c r="BP61" i="1"/>
  <c r="BO61" i="1"/>
  <c r="BL64" i="1"/>
  <c r="BO60" i="1"/>
  <c r="BM60" i="1"/>
  <c r="BO63" i="1"/>
  <c r="BL62" i="1"/>
  <c r="BP64" i="1"/>
  <c r="BN60" i="1"/>
  <c r="BO64" i="1"/>
  <c r="BP60" i="1"/>
  <c r="BL60" i="1"/>
  <c r="BM63" i="1"/>
  <c r="BL63" i="1"/>
  <c r="BM61" i="1"/>
  <c r="BO66" i="1"/>
  <c r="BP67" i="1"/>
  <c r="BO68" i="1"/>
  <c r="BP66" i="1"/>
  <c r="BL69" i="1"/>
  <c r="BM66" i="1"/>
  <c r="BN70" i="1"/>
  <c r="BN66" i="1"/>
  <c r="BN67" i="1"/>
  <c r="BO69" i="1"/>
  <c r="BM70" i="1"/>
  <c r="BN68" i="1"/>
  <c r="BL70" i="1"/>
  <c r="BL68" i="1"/>
  <c r="BP70" i="1"/>
  <c r="BM67" i="1"/>
  <c r="BM69" i="1"/>
  <c r="BP69" i="1"/>
  <c r="BL67" i="1"/>
  <c r="BL66" i="1"/>
  <c r="BO67" i="1"/>
  <c r="BM68" i="1"/>
  <c r="BN69" i="1"/>
  <c r="BO70" i="1"/>
  <c r="BJ60" i="1"/>
  <c r="BJ120" i="1"/>
  <c r="BP18" i="1"/>
  <c r="BL22" i="1"/>
  <c r="BN20" i="1"/>
  <c r="BN18" i="1"/>
  <c r="BO19" i="1"/>
  <c r="BL21" i="1"/>
  <c r="BO18" i="1"/>
  <c r="BJ18" i="1"/>
  <c r="BN21" i="1"/>
  <c r="BO22" i="1"/>
  <c r="BL20" i="1"/>
  <c r="BP22" i="1"/>
  <c r="BL18" i="1"/>
  <c r="BP20" i="1"/>
  <c r="BN22" i="1"/>
  <c r="BN19" i="1"/>
  <c r="BM21" i="1"/>
  <c r="BO21" i="1"/>
  <c r="BO20" i="1"/>
  <c r="BL19" i="1"/>
  <c r="BM22" i="1"/>
  <c r="BM20" i="1"/>
  <c r="BM19" i="1"/>
  <c r="BM18" i="1"/>
  <c r="BB114" i="1"/>
  <c r="BB132" i="1"/>
  <c r="BN93" i="1" l="1"/>
  <c r="BM92" i="1"/>
  <c r="BN92" i="1"/>
  <c r="BP94" i="1"/>
  <c r="BO93" i="1"/>
  <c r="BP91" i="1"/>
  <c r="BP90" i="1"/>
  <c r="BM91" i="1"/>
  <c r="BL94" i="1"/>
  <c r="BL92" i="1"/>
  <c r="BM90" i="1"/>
  <c r="BN94" i="1"/>
  <c r="BN90" i="1"/>
  <c r="BM93" i="1"/>
  <c r="BP92" i="1"/>
  <c r="BL93" i="1"/>
  <c r="BO92" i="1"/>
  <c r="BL91" i="1"/>
  <c r="BL90" i="1"/>
  <c r="BP93" i="1"/>
  <c r="BO91" i="1"/>
  <c r="BO94" i="1"/>
  <c r="BM94" i="1"/>
  <c r="BN91" i="1"/>
  <c r="BJ90" i="1"/>
  <c r="BG132" i="1"/>
  <c r="BD132" i="1"/>
  <c r="BD114" i="1"/>
  <c r="BG114" i="1"/>
  <c r="BJ114" i="1" l="1"/>
  <c r="BL114" i="1"/>
  <c r="BO116" i="1"/>
  <c r="BO117" i="1"/>
  <c r="BO118" i="1"/>
  <c r="BL115" i="1"/>
  <c r="BN116" i="1"/>
  <c r="BN118" i="1"/>
  <c r="BP115" i="1"/>
  <c r="BP118" i="1"/>
  <c r="BP116" i="1"/>
  <c r="BL116" i="1"/>
  <c r="BN115" i="1"/>
  <c r="BN117" i="1"/>
  <c r="BM114" i="1"/>
  <c r="BL117" i="1"/>
  <c r="BL118" i="1"/>
  <c r="BN114" i="1"/>
  <c r="BP117" i="1"/>
  <c r="BM115" i="1"/>
  <c r="BM117" i="1"/>
  <c r="BO115" i="1"/>
  <c r="BM118" i="1"/>
  <c r="BO114" i="1"/>
  <c r="BM116" i="1"/>
  <c r="BJ132" i="1"/>
  <c r="BL136" i="1"/>
  <c r="BN132" i="1"/>
  <c r="BO136" i="1"/>
  <c r="BN134" i="1"/>
  <c r="BN135" i="1"/>
  <c r="BL135" i="1"/>
  <c r="BP136" i="1"/>
  <c r="BM136" i="1"/>
  <c r="BO135" i="1"/>
  <c r="BO133" i="1"/>
  <c r="BL134" i="1"/>
  <c r="BP132" i="1"/>
  <c r="BP133" i="1"/>
  <c r="BN133" i="1"/>
  <c r="BP135" i="1"/>
  <c r="BM132" i="1"/>
  <c r="BN136" i="1"/>
  <c r="BM134" i="1"/>
  <c r="BP134" i="1"/>
  <c r="BM135" i="1"/>
  <c r="BL133" i="1"/>
  <c r="BL132" i="1"/>
  <c r="BM133" i="1"/>
  <c r="BO132" i="1"/>
  <c r="BJ1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Oscar Eduardo Enciso Guzmán</author>
    <author>ADMDIN12</author>
    <author>tc={CF6FCDD8-AAAE-4DD7-AE50-B1B4FA748429}</author>
  </authors>
  <commentList>
    <comment ref="C12" authorId="0" shapeId="0" xr:uid="{00000000-0006-0000-0300-000001000000}">
      <text>
        <r>
          <rPr>
            <b/>
            <sz val="10"/>
            <color indexed="81"/>
            <rFont val="Arial Narrow"/>
            <family val="2"/>
          </rPr>
          <t>Oscar Eduardo Enciso Guzmán:</t>
        </r>
        <r>
          <rPr>
            <sz val="10"/>
            <color indexed="81"/>
            <rFont val="Arial Narrow"/>
            <family val="2"/>
          </rPr>
          <t xml:space="preserve">
</t>
        </r>
        <r>
          <rPr>
            <b/>
            <sz val="12"/>
            <color indexed="81"/>
            <rFont val="Arial Narrow"/>
            <family val="2"/>
          </rPr>
          <t xml:space="preserve">3.1 </t>
        </r>
        <r>
          <rPr>
            <sz val="12"/>
            <color indexed="81"/>
            <rFont val="Arial Narrow"/>
            <family val="2"/>
          </rPr>
          <t>Numero de riesgo</t>
        </r>
        <r>
          <rPr>
            <sz val="10"/>
            <color indexed="81"/>
            <rFont val="Arial Narrow"/>
            <family val="2"/>
          </rPr>
          <t xml:space="preserve"> </t>
        </r>
      </text>
    </comment>
    <comment ref="D12" authorId="0" shapeId="0" xr:uid="{00000000-0006-0000-0300-000002000000}">
      <text>
        <r>
          <rPr>
            <b/>
            <sz val="9"/>
            <color rgb="FF000000"/>
            <rFont val="Tahoma"/>
            <family val="2"/>
          </rPr>
          <t xml:space="preserve">Oscar Eduardo Enciso Guzmán:
</t>
        </r>
        <r>
          <rPr>
            <sz val="9"/>
            <color rgb="FF000000"/>
            <rFont val="Tahoma"/>
            <family val="2"/>
          </rPr>
          <t xml:space="preserve">
</t>
        </r>
        <r>
          <rPr>
            <b/>
            <sz val="12"/>
            <color rgb="FF000000"/>
            <rFont val="Arial Narrow"/>
            <family val="2"/>
          </rPr>
          <t>3.2</t>
        </r>
        <r>
          <rPr>
            <sz val="12"/>
            <color rgb="FF000000"/>
            <rFont val="Arial Narrow"/>
            <family val="2"/>
          </rPr>
          <t xml:space="preserve">
</t>
        </r>
        <r>
          <rPr>
            <sz val="12"/>
            <color rgb="FF000000"/>
            <rFont val="Arial Narrow"/>
            <family val="2"/>
          </rPr>
          <t>Elija una opción de la lista desplegable</t>
        </r>
      </text>
    </comment>
    <comment ref="E12" authorId="0" shapeId="0" xr:uid="{00000000-0006-0000-0300-000003000000}">
      <text>
        <r>
          <rPr>
            <b/>
            <sz val="9"/>
            <color rgb="FF000000"/>
            <rFont val="Tahoma"/>
            <family val="2"/>
          </rPr>
          <t>Oscar Eduardo Enciso Guzmán:</t>
        </r>
        <r>
          <rPr>
            <sz val="9"/>
            <color rgb="FF000000"/>
            <rFont val="Tahoma"/>
            <family val="2"/>
          </rPr>
          <t xml:space="preserve">
</t>
        </r>
        <r>
          <rPr>
            <sz val="12"/>
            <color rgb="FF000000"/>
            <rFont val="Arial Narrow"/>
            <family val="2"/>
          </rPr>
          <t xml:space="preserve">
</t>
        </r>
        <r>
          <rPr>
            <b/>
            <sz val="12"/>
            <color rgb="FF000000"/>
            <rFont val="Arial Narrow"/>
            <family val="2"/>
          </rPr>
          <t>3.3</t>
        </r>
        <r>
          <rPr>
            <sz val="12"/>
            <color rgb="FF000000"/>
            <rFont val="Arial Narrow"/>
            <family val="2"/>
          </rPr>
          <t xml:space="preserve"> Seleccione según corresponda al Proceso</t>
        </r>
        <r>
          <rPr>
            <sz val="9"/>
            <color rgb="FF000000"/>
            <rFont val="Tahoma"/>
            <family val="2"/>
          </rPr>
          <t xml:space="preserve"> </t>
        </r>
      </text>
    </comment>
    <comment ref="G12" authorId="0" shapeId="0" xr:uid="{00000000-0006-0000-0300-000004000000}">
      <text>
        <r>
          <rPr>
            <b/>
            <sz val="9"/>
            <color indexed="81"/>
            <rFont val="Tahoma"/>
            <family val="2"/>
          </rPr>
          <t>Oscar Eduardo Enciso Guzmán:</t>
        </r>
        <r>
          <rPr>
            <sz val="9"/>
            <color indexed="81"/>
            <rFont val="Tahoma"/>
            <family val="2"/>
          </rPr>
          <t xml:space="preserve">
</t>
        </r>
        <r>
          <rPr>
            <b/>
            <sz val="10"/>
            <color indexed="81"/>
            <rFont val="Arial Narrow"/>
            <family val="2"/>
          </rPr>
          <t>3.4</t>
        </r>
        <r>
          <rPr>
            <sz val="10"/>
            <color indexed="81"/>
            <rFont val="Arial Narrow"/>
            <family val="2"/>
          </rPr>
          <t xml:space="preserve"> Seleccione según corresponda al Proceso </t>
        </r>
      </text>
    </comment>
    <comment ref="H12" authorId="0" shapeId="0" xr:uid="{00000000-0006-0000-0300-000005000000}">
      <text>
        <r>
          <rPr>
            <b/>
            <sz val="9"/>
            <color indexed="81"/>
            <rFont val="Tahoma"/>
            <family val="2"/>
          </rPr>
          <t>Oscar Eduardo Enciso Guzmán:</t>
        </r>
        <r>
          <rPr>
            <sz val="9"/>
            <color indexed="81"/>
            <rFont val="Tahoma"/>
            <family val="2"/>
          </rPr>
          <t xml:space="preserve">
</t>
        </r>
        <r>
          <rPr>
            <sz val="10"/>
            <color indexed="81"/>
            <rFont val="Arial Narrow"/>
            <family val="2"/>
          </rPr>
          <t xml:space="preserve">
</t>
        </r>
        <r>
          <rPr>
            <b/>
            <sz val="10"/>
            <color indexed="81"/>
            <rFont val="Arial Narrow"/>
            <family val="2"/>
          </rPr>
          <t xml:space="preserve">3.5 </t>
        </r>
        <r>
          <rPr>
            <sz val="10"/>
            <color indexed="81"/>
            <rFont val="Arial Narrow"/>
            <family val="2"/>
          </rPr>
          <t xml:space="preserve">IMPACTO: (qué)
</t>
        </r>
      </text>
    </comment>
    <comment ref="I12" authorId="0" shapeId="0" xr:uid="{00000000-0006-0000-0300-000006000000}">
      <text>
        <r>
          <rPr>
            <b/>
            <sz val="9"/>
            <color rgb="FF000000"/>
            <rFont val="Tahoma"/>
            <family val="2"/>
          </rPr>
          <t>Oscar Eduardo Enciso Guzmán:</t>
        </r>
        <r>
          <rPr>
            <sz val="9"/>
            <color rgb="FF000000"/>
            <rFont val="Tahoma"/>
            <family val="2"/>
          </rPr>
          <t xml:space="preserve">
</t>
        </r>
        <r>
          <rPr>
            <sz val="10"/>
            <color rgb="FF000000"/>
            <rFont val="Arial Narrow"/>
            <family val="2"/>
          </rPr>
          <t xml:space="preserve">
</t>
        </r>
        <r>
          <rPr>
            <b/>
            <sz val="10"/>
            <color rgb="FF000000"/>
            <rFont val="Arial Narrow"/>
            <family val="2"/>
          </rPr>
          <t xml:space="preserve">3.6 </t>
        </r>
        <r>
          <rPr>
            <sz val="10"/>
            <color rgb="FF000000"/>
            <rFont val="Arial Narrow"/>
            <family val="2"/>
          </rPr>
          <t>CAUSA INMEDIATA: (comó)</t>
        </r>
      </text>
    </comment>
    <comment ref="J12" authorId="0" shapeId="0" xr:uid="{00000000-0006-0000-0300-000007000000}">
      <text>
        <r>
          <rPr>
            <b/>
            <sz val="9"/>
            <color indexed="81"/>
            <rFont val="Tahoma"/>
            <family val="2"/>
          </rPr>
          <t>Oscar Eduardo Enciso Guzmán:</t>
        </r>
        <r>
          <rPr>
            <sz val="9"/>
            <color indexed="81"/>
            <rFont val="Tahoma"/>
            <family val="2"/>
          </rPr>
          <t xml:space="preserve">
</t>
        </r>
        <r>
          <rPr>
            <sz val="10"/>
            <color indexed="81"/>
            <rFont val="Arial Narrow"/>
            <family val="2"/>
          </rPr>
          <t xml:space="preserve">
</t>
        </r>
        <r>
          <rPr>
            <b/>
            <sz val="10"/>
            <color indexed="81"/>
            <rFont val="Arial Narrow"/>
            <family val="2"/>
          </rPr>
          <t>3.7</t>
        </r>
        <r>
          <rPr>
            <sz val="10"/>
            <color indexed="81"/>
            <rFont val="Arial Narrow"/>
            <family val="2"/>
          </rPr>
          <t xml:space="preserve"> CAUSA RAIZ: 
(por qué)</t>
        </r>
      </text>
    </comment>
    <comment ref="K12" authorId="1" shapeId="0" xr:uid="{C9893BD5-8652-49CC-8D3E-BCF2F5D657E8}">
      <text>
        <r>
          <rPr>
            <b/>
            <sz val="9"/>
            <color rgb="FF000000"/>
            <rFont val="Tahoma"/>
            <family val="2"/>
          </rPr>
          <t>ADMDIN12:</t>
        </r>
        <r>
          <rPr>
            <sz val="9"/>
            <color rgb="FF000000"/>
            <rFont val="Tahoma"/>
            <family val="2"/>
          </rPr>
          <t xml:space="preserve">
</t>
        </r>
        <r>
          <rPr>
            <b/>
            <sz val="11"/>
            <color rgb="FF000000"/>
            <rFont val="Tahoma"/>
            <family val="2"/>
          </rPr>
          <t>3.8:</t>
        </r>
        <r>
          <rPr>
            <sz val="9"/>
            <color rgb="FF000000"/>
            <rFont val="Tahoma"/>
            <family val="2"/>
          </rPr>
          <t xml:space="preserve"> Se tienen en cuenta las consecuencias potenciales establecidas</t>
        </r>
      </text>
    </comment>
    <comment ref="M12" authorId="0" shapeId="0" xr:uid="{00000000-0006-0000-0300-000008000000}">
      <text>
        <r>
          <rPr>
            <b/>
            <sz val="10"/>
            <color rgb="FF000000"/>
            <rFont val="Arial Narrow"/>
            <family val="2"/>
          </rPr>
          <t>Oscar Eduardo Enciso Guzmán:</t>
        </r>
        <r>
          <rPr>
            <sz val="10"/>
            <color rgb="FF000000"/>
            <rFont val="Arial Narrow"/>
            <family val="2"/>
          </rPr>
          <t xml:space="preserve">
</t>
        </r>
        <r>
          <rPr>
            <b/>
            <sz val="10"/>
            <color rgb="FF000000"/>
            <rFont val="Arial Narrow"/>
            <family val="2"/>
          </rPr>
          <t xml:space="preserve">3.9 </t>
        </r>
        <r>
          <rPr>
            <sz val="10"/>
            <color rgb="FF000000"/>
            <rFont val="Arial Narrow"/>
            <family val="2"/>
          </rPr>
          <t xml:space="preserve">
</t>
        </r>
        <r>
          <rPr>
            <sz val="10"/>
            <color rgb="FF000000"/>
            <rFont val="Arial Narrow"/>
            <family val="2"/>
          </rPr>
          <t xml:space="preserve">Selecciones lista despegable </t>
        </r>
      </text>
    </comment>
    <comment ref="N12" authorId="0" shapeId="0" xr:uid="{DB475B60-FA6C-4A0D-84BA-BD668A3381B0}">
      <text>
        <r>
          <rPr>
            <sz val="9"/>
            <color indexed="81"/>
            <rFont val="Tahoma"/>
            <family val="2"/>
          </rPr>
          <t>Código Asignado en el Sistema de Gestión Integral - ALMERA</t>
        </r>
      </text>
    </comment>
    <comment ref="O12" authorId="0" shapeId="0" xr:uid="{00000000-0006-0000-0300-000009000000}">
      <text>
        <r>
          <rPr>
            <b/>
            <sz val="9"/>
            <color indexed="81"/>
            <rFont val="Tahoma"/>
            <family val="2"/>
          </rPr>
          <t>Oscar Eduardo Enciso Guzmán:</t>
        </r>
        <r>
          <rPr>
            <sz val="9"/>
            <color indexed="81"/>
            <rFont val="Tahoma"/>
            <family val="2"/>
          </rPr>
          <t xml:space="preserve">
</t>
        </r>
        <r>
          <rPr>
            <b/>
            <sz val="11"/>
            <color indexed="81"/>
            <rFont val="Arial Narrow"/>
            <family val="2"/>
          </rPr>
          <t xml:space="preserve">3.10 
</t>
        </r>
        <r>
          <rPr>
            <sz val="11"/>
            <color indexed="81"/>
            <rFont val="Arial Narrow"/>
            <family val="2"/>
          </rPr>
          <t>Para la descripción del Riesgo debe contener la siguiente estructura:
IMPACTO (qué) + CAUSA INMEDIATA (cómo) + CAUSA RAÍZ (por qué)
E iniciar la frase POSIBILIDAD DE y se analizan los anteriores aspectos
veasé la guía de admistración del riesgo (Numeral 9.5)</t>
        </r>
      </text>
    </comment>
    <comment ref="Q12" authorId="0" shapeId="0" xr:uid="{00000000-0006-0000-0300-00000A000000}">
      <text>
        <r>
          <rPr>
            <b/>
            <sz val="9"/>
            <color indexed="81"/>
            <rFont val="Tahoma"/>
            <family val="2"/>
          </rPr>
          <t>Oscar Eduardo Enciso Guzmán:</t>
        </r>
        <r>
          <rPr>
            <sz val="9"/>
            <color indexed="81"/>
            <rFont val="Tahoma"/>
            <family val="2"/>
          </rPr>
          <t xml:space="preserve">
</t>
        </r>
        <r>
          <rPr>
            <b/>
            <sz val="11"/>
            <color indexed="81"/>
            <rFont val="Arial Narrow"/>
            <family val="2"/>
          </rPr>
          <t>3.11</t>
        </r>
        <r>
          <rPr>
            <sz val="11"/>
            <color indexed="81"/>
            <rFont val="Arial Narrow"/>
            <family val="2"/>
          </rPr>
          <t xml:space="preserve">
Selecciones lista despegable 
En la hoja #1 Instructivo: puedes ver el significado de cada factor</t>
        </r>
      </text>
    </comment>
    <comment ref="R12" authorId="0" shapeId="0" xr:uid="{00000000-0006-0000-0300-00000B000000}">
      <text>
        <r>
          <rPr>
            <b/>
            <sz val="9"/>
            <color indexed="81"/>
            <rFont val="Tahoma"/>
            <family val="2"/>
          </rPr>
          <t>Oscar Eduardo Enciso Guzmán:</t>
        </r>
        <r>
          <rPr>
            <sz val="9"/>
            <color indexed="81"/>
            <rFont val="Tahoma"/>
            <family val="2"/>
          </rPr>
          <t xml:space="preserve">
</t>
        </r>
        <r>
          <rPr>
            <b/>
            <sz val="12"/>
            <color indexed="81"/>
            <rFont val="Arial Narrow"/>
            <family val="2"/>
          </rPr>
          <t>3.12</t>
        </r>
        <r>
          <rPr>
            <sz val="12"/>
            <color indexed="81"/>
            <rFont val="Arial Narrow"/>
            <family val="2"/>
          </rPr>
          <t xml:space="preserve">
Selecciones lista despegable 
En la hoja #1 Instructivo: puedes ver el significado de cada clasificación del riesgo</t>
        </r>
      </text>
    </comment>
    <comment ref="BC13" authorId="0" shapeId="0" xr:uid="{00000000-0006-0000-0300-00000C000000}">
      <text>
        <r>
          <rPr>
            <b/>
            <sz val="9"/>
            <color indexed="81"/>
            <rFont val="Tahoma"/>
            <family val="2"/>
          </rPr>
          <t xml:space="preserve">Oscar Eduardo Enciso Guzmán:
</t>
        </r>
        <r>
          <rPr>
            <sz val="10"/>
            <color indexed="81"/>
            <rFont val="Arial Narrow"/>
            <family val="2"/>
          </rPr>
          <t xml:space="preserve">
</t>
        </r>
        <r>
          <rPr>
            <b/>
            <sz val="10"/>
            <color indexed="81"/>
            <rFont val="Arial Narrow"/>
            <family val="2"/>
          </rPr>
          <t>6.1:</t>
        </r>
        <r>
          <rPr>
            <sz val="10"/>
            <color indexed="81"/>
            <rFont val="Arial Narrow"/>
            <family val="2"/>
          </rPr>
          <t xml:space="preserve"> Es el porcentaje calculado en el eje de la probabilidad luego de efectuar los controles que atacaran el riesgo identificado
selección automatica </t>
        </r>
      </text>
    </comment>
    <comment ref="BE13" authorId="0" shapeId="0" xr:uid="{00000000-0006-0000-0300-00000D000000}">
      <text>
        <r>
          <rPr>
            <b/>
            <sz val="9"/>
            <color indexed="81"/>
            <rFont val="Tahoma"/>
            <family val="2"/>
          </rPr>
          <t>Oscar Eduardo Enciso Guzmán:</t>
        </r>
        <r>
          <rPr>
            <sz val="9"/>
            <color indexed="81"/>
            <rFont val="Tahoma"/>
            <family val="2"/>
          </rPr>
          <t xml:space="preserve">
</t>
        </r>
        <r>
          <rPr>
            <b/>
            <sz val="9"/>
            <color indexed="81"/>
            <rFont val="Tahoma"/>
            <family val="2"/>
          </rPr>
          <t xml:space="preserve">6.2:  </t>
        </r>
        <r>
          <rPr>
            <sz val="10"/>
            <color indexed="81"/>
            <rFont val="Arial Narrow"/>
            <family val="2"/>
          </rPr>
          <t xml:space="preserve">Es el porcentaje calculado en el eje de impacto luego de efectuar los controles que atacaran el riesgo identificado
selección automatica </t>
        </r>
      </text>
    </comment>
    <comment ref="BG13" authorId="0" shapeId="0" xr:uid="{00000000-0006-0000-0300-00000E000000}">
      <text>
        <r>
          <rPr>
            <b/>
            <sz val="9"/>
            <color indexed="81"/>
            <rFont val="Tahoma"/>
            <family val="2"/>
          </rPr>
          <t>Oscar Eduardo Enciso Guzmán:</t>
        </r>
        <r>
          <rPr>
            <sz val="9"/>
            <color indexed="81"/>
            <rFont val="Tahoma"/>
            <family val="2"/>
          </rPr>
          <t xml:space="preserve">
</t>
        </r>
        <r>
          <rPr>
            <b/>
            <sz val="9"/>
            <color indexed="81"/>
            <rFont val="Tahoma"/>
            <family val="2"/>
          </rPr>
          <t xml:space="preserve">6.3: </t>
        </r>
        <r>
          <rPr>
            <sz val="9"/>
            <color indexed="81"/>
            <rFont val="Tahoma"/>
            <family val="2"/>
          </rPr>
          <t xml:space="preserve"> D</t>
        </r>
        <r>
          <rPr>
            <sz val="10"/>
            <color indexed="81"/>
            <rFont val="Arial Narrow"/>
            <family val="2"/>
          </rPr>
          <t>efine la escala en la zona de riesgo establecida de la conjugacion de la probabilidad y el impacto luego de aplicar los controles.
Selección automatica</t>
        </r>
      </text>
    </comment>
    <comment ref="BH13" authorId="0" shapeId="0" xr:uid="{00000000-0006-0000-0300-00000F000000}">
      <text>
        <r>
          <rPr>
            <b/>
            <sz val="9"/>
            <color indexed="81"/>
            <rFont val="Tahoma"/>
            <family val="2"/>
          </rPr>
          <t>Oscar Eduardo Enciso Guzmán:</t>
        </r>
        <r>
          <rPr>
            <sz val="9"/>
            <color indexed="81"/>
            <rFont val="Tahoma"/>
            <family val="2"/>
          </rPr>
          <t xml:space="preserve">
</t>
        </r>
        <r>
          <rPr>
            <b/>
            <sz val="10"/>
            <color indexed="81"/>
            <rFont val="Arial Narrow"/>
            <family val="2"/>
          </rPr>
          <t>6.4</t>
        </r>
        <r>
          <rPr>
            <sz val="9"/>
            <color indexed="81"/>
            <rFont val="Tahoma"/>
            <family val="2"/>
          </rPr>
          <t xml:space="preserve">
</t>
        </r>
        <r>
          <rPr>
            <sz val="10"/>
            <color indexed="81"/>
            <rFont val="Arial Narrow"/>
            <family val="2"/>
          </rPr>
          <t>Decisión que se toma frente a un determinado nivel de riesgo</t>
        </r>
      </text>
    </comment>
    <comment ref="T14" authorId="0" shapeId="0" xr:uid="{00000000-0006-0000-0300-000010000000}">
      <text>
        <r>
          <rPr>
            <b/>
            <sz val="9"/>
            <color indexed="81"/>
            <rFont val="Tahoma"/>
            <family val="2"/>
          </rPr>
          <t>Oscar Eduardo Enciso Guzmán:</t>
        </r>
        <r>
          <rPr>
            <sz val="9"/>
            <color indexed="81"/>
            <rFont val="Tahoma"/>
            <family val="2"/>
          </rPr>
          <t xml:space="preserve">
</t>
        </r>
        <r>
          <rPr>
            <b/>
            <sz val="10"/>
            <color indexed="81"/>
            <rFont val="Arial Narrow"/>
            <family val="2"/>
          </rPr>
          <t>4.1</t>
        </r>
        <r>
          <rPr>
            <sz val="10"/>
            <color indexed="81"/>
            <rFont val="Arial Narrow"/>
            <family val="2"/>
          </rPr>
          <t xml:space="preserve"> Defina la frecuencia de la actividad según la tabla de probabilidad </t>
        </r>
      </text>
    </comment>
    <comment ref="U14" authorId="0" shapeId="0" xr:uid="{00000000-0006-0000-0300-000011000000}">
      <text>
        <r>
          <rPr>
            <b/>
            <sz val="9"/>
            <color indexed="81"/>
            <rFont val="Tahoma"/>
            <family val="2"/>
          </rPr>
          <t>Oscar Eduardo Enciso Guzmán:</t>
        </r>
        <r>
          <rPr>
            <sz val="9"/>
            <color indexed="81"/>
            <rFont val="Tahoma"/>
            <family val="2"/>
          </rPr>
          <t xml:space="preserve">
</t>
        </r>
        <r>
          <rPr>
            <b/>
            <sz val="10"/>
            <color indexed="81"/>
            <rFont val="Arial Narrow"/>
            <family val="2"/>
          </rPr>
          <t xml:space="preserve">4.2 </t>
        </r>
        <r>
          <rPr>
            <sz val="10"/>
            <color indexed="81"/>
            <rFont val="Arial Narrow"/>
            <family val="2"/>
          </rPr>
          <t>dependiendo de la frecuencia de la actividad estas dos casillas se seleccionaran automaticamente.</t>
        </r>
      </text>
    </comment>
    <comment ref="W14" authorId="0" shapeId="0" xr:uid="{00000000-0006-0000-0300-000012000000}">
      <text>
        <r>
          <rPr>
            <b/>
            <sz val="9"/>
            <color indexed="81"/>
            <rFont val="Tahoma"/>
            <family val="2"/>
          </rPr>
          <t>Oscar Eduardo Enciso Guzmán:</t>
        </r>
        <r>
          <rPr>
            <sz val="9"/>
            <color indexed="81"/>
            <rFont val="Tahoma"/>
            <family val="2"/>
          </rPr>
          <t xml:space="preserve">
</t>
        </r>
        <r>
          <rPr>
            <b/>
            <sz val="10"/>
            <color indexed="81"/>
            <rFont val="Arial Narrow"/>
            <family val="2"/>
          </rPr>
          <t>4.3</t>
        </r>
        <r>
          <rPr>
            <sz val="10"/>
            <color indexed="81"/>
            <rFont val="Arial Narrow"/>
            <family val="2"/>
          </rPr>
          <t xml:space="preserve"> Se define por medio de impactos economicos o reputacionales. </t>
        </r>
      </text>
    </comment>
    <comment ref="Y14" authorId="0" shapeId="0" xr:uid="{00000000-0006-0000-0300-000013000000}">
      <text>
        <r>
          <rPr>
            <b/>
            <sz val="9"/>
            <color indexed="81"/>
            <rFont val="Tahoma"/>
            <family val="2"/>
          </rPr>
          <t xml:space="preserve">Oscar Eduardo Enciso Guzmán:
</t>
        </r>
        <r>
          <rPr>
            <sz val="9"/>
            <color indexed="81"/>
            <rFont val="Tahoma"/>
            <family val="2"/>
          </rPr>
          <t xml:space="preserve">
</t>
        </r>
        <r>
          <rPr>
            <b/>
            <sz val="10"/>
            <color indexed="81"/>
            <rFont val="Tahoma"/>
            <family val="2"/>
          </rPr>
          <t>4.4</t>
        </r>
        <r>
          <rPr>
            <sz val="10"/>
            <color indexed="81"/>
            <rFont val="Tahoma"/>
            <family val="2"/>
          </rPr>
          <t xml:space="preserve"> </t>
        </r>
        <r>
          <rPr>
            <sz val="9"/>
            <color indexed="81"/>
            <rFont val="Tahoma"/>
            <family val="2"/>
          </rPr>
          <t xml:space="preserve">
</t>
        </r>
        <r>
          <rPr>
            <sz val="10"/>
            <color indexed="81"/>
            <rFont val="Arial Narrow"/>
            <family val="2"/>
          </rPr>
          <t xml:space="preserve">define la escala en la zona de riesgo establecida de la conjugacion de la probabilidad y el impacto. </t>
        </r>
      </text>
    </comment>
    <comment ref="AA14" authorId="0" shapeId="0" xr:uid="{00000000-0006-0000-0300-000014000000}">
      <text>
        <r>
          <rPr>
            <b/>
            <sz val="9"/>
            <color rgb="FF000000"/>
            <rFont val="Tahoma"/>
            <family val="2"/>
          </rPr>
          <t>Oscar Eduardo Enciso Guzmán:</t>
        </r>
        <r>
          <rPr>
            <sz val="9"/>
            <color rgb="FF000000"/>
            <rFont val="Tahoma"/>
            <family val="2"/>
          </rPr>
          <t xml:space="preserve">
</t>
        </r>
        <r>
          <rPr>
            <sz val="9"/>
            <color rgb="FF000000"/>
            <rFont val="Tahoma"/>
            <family val="2"/>
          </rPr>
          <t xml:space="preserve">
</t>
        </r>
        <r>
          <rPr>
            <b/>
            <sz val="10"/>
            <color rgb="FF000000"/>
            <rFont val="Arial Narrow"/>
            <family val="2"/>
          </rPr>
          <t xml:space="preserve">5.1 
</t>
        </r>
        <r>
          <rPr>
            <b/>
            <sz val="10"/>
            <color rgb="FF000000"/>
            <rFont val="Arial Narrow"/>
            <family val="2"/>
          </rPr>
          <t xml:space="preserve">
</t>
        </r>
        <r>
          <rPr>
            <b/>
            <sz val="11"/>
            <color rgb="FF000000"/>
            <rFont val="Arial Narrow"/>
            <family val="2"/>
          </rPr>
          <t>-</t>
        </r>
        <r>
          <rPr>
            <sz val="11"/>
            <color rgb="FF000000"/>
            <rFont val="Arial Narrow"/>
            <family val="2"/>
          </rPr>
          <t xml:space="preserve">Responsable de ejecutar el control  </t>
        </r>
        <r>
          <rPr>
            <b/>
            <sz val="12"/>
            <color rgb="FF000000"/>
            <rFont val="Arial Narrow"/>
            <family val="2"/>
          </rPr>
          <t xml:space="preserve"> +
</t>
        </r>
        <r>
          <rPr>
            <sz val="11"/>
            <color rgb="FF000000"/>
            <rFont val="Arial Narrow"/>
            <family val="2"/>
          </rPr>
          <t xml:space="preserve">- Periodicidad </t>
        </r>
        <r>
          <rPr>
            <b/>
            <sz val="11"/>
            <color rgb="FF000000"/>
            <rFont val="Arial Narrow"/>
            <family val="2"/>
          </rPr>
          <t>+</t>
        </r>
        <r>
          <rPr>
            <sz val="11"/>
            <color rgb="FF000000"/>
            <rFont val="Arial Narrow"/>
            <family val="2"/>
          </rPr>
          <t xml:space="preserve">
</t>
        </r>
        <r>
          <rPr>
            <sz val="11"/>
            <color rgb="FF000000"/>
            <rFont val="Arial Narrow"/>
            <family val="2"/>
          </rPr>
          <t xml:space="preserve">- Acción </t>
        </r>
        <r>
          <rPr>
            <b/>
            <sz val="11"/>
            <color rgb="FF000000"/>
            <rFont val="Arial Narrow"/>
            <family val="2"/>
          </rPr>
          <t>+</t>
        </r>
        <r>
          <rPr>
            <sz val="11"/>
            <color rgb="FF000000"/>
            <rFont val="Arial Narrow"/>
            <family val="2"/>
          </rPr>
          <t xml:space="preserve">
</t>
        </r>
        <r>
          <rPr>
            <sz val="11"/>
            <color rgb="FF000000"/>
            <rFont val="Arial Narrow"/>
            <family val="2"/>
          </rPr>
          <t xml:space="preserve">- Complemento </t>
        </r>
      </text>
    </comment>
    <comment ref="AO14" authorId="0" shapeId="0" xr:uid="{00000000-0006-0000-0300-000015000000}">
      <text>
        <r>
          <rPr>
            <b/>
            <sz val="9"/>
            <color indexed="81"/>
            <rFont val="Tahoma"/>
            <family val="2"/>
          </rPr>
          <t>Oscar Eduardo Enciso Guzmán:</t>
        </r>
        <r>
          <rPr>
            <sz val="9"/>
            <color indexed="81"/>
            <rFont val="Tahoma"/>
            <family val="2"/>
          </rPr>
          <t xml:space="preserve">
</t>
        </r>
        <r>
          <rPr>
            <b/>
            <sz val="10"/>
            <color indexed="81"/>
            <rFont val="Arial Narrow"/>
            <family val="2"/>
          </rPr>
          <t xml:space="preserve">5.10
</t>
        </r>
        <r>
          <rPr>
            <sz val="10"/>
            <color indexed="81"/>
            <rFont val="Arial Narrow"/>
            <family val="2"/>
          </rPr>
          <t xml:space="preserve">Se coloca el resultado de la ecuación  
</t>
        </r>
        <r>
          <rPr>
            <sz val="11"/>
            <color indexed="81"/>
            <rFont val="Arial Narrow"/>
            <family val="2"/>
          </rPr>
          <t xml:space="preserve">
</t>
        </r>
        <r>
          <rPr>
            <b/>
            <sz val="11"/>
            <color indexed="81"/>
            <rFont val="Arial Narrow"/>
            <family val="2"/>
          </rPr>
          <t>(probabilidad inicial)%  x  (resultado cuantitativo)% = (valor) %
(probabilidad inicial)%  -  (valor)% = resultado %</t>
        </r>
        <r>
          <rPr>
            <b/>
            <sz val="10"/>
            <color indexed="81"/>
            <rFont val="Arial Narrow"/>
            <family val="2"/>
          </rPr>
          <t xml:space="preserve">
</t>
        </r>
      </text>
    </comment>
    <comment ref="AP14" authorId="0" shapeId="0" xr:uid="{00000000-0006-0000-0300-000016000000}">
      <text>
        <r>
          <rPr>
            <b/>
            <sz val="9"/>
            <color indexed="81"/>
            <rFont val="Tahoma"/>
            <family val="2"/>
          </rPr>
          <t>Oscar Eduardo Enciso Guzmán:</t>
        </r>
        <r>
          <rPr>
            <sz val="9"/>
            <color indexed="81"/>
            <rFont val="Tahoma"/>
            <family val="2"/>
          </rPr>
          <t xml:space="preserve">
</t>
        </r>
        <r>
          <rPr>
            <b/>
            <sz val="10"/>
            <color indexed="81"/>
            <rFont val="Arial Narrow"/>
            <family val="2"/>
          </rPr>
          <t>5.11</t>
        </r>
        <r>
          <rPr>
            <sz val="10"/>
            <color indexed="81"/>
            <rFont val="Arial Narrow"/>
            <family val="2"/>
          </rPr>
          <t xml:space="preserve">
Se coloca el resultado de la ecuación  
</t>
        </r>
        <r>
          <rPr>
            <b/>
            <sz val="10"/>
            <color indexed="81"/>
            <rFont val="Arial Narrow"/>
            <family val="2"/>
          </rPr>
          <t>(Impacto inicial)%  x  (resultado cuantitativo)% = (valor) %
(Impacto inicial)%  -  (valor)% = resultado %</t>
        </r>
      </text>
    </comment>
    <comment ref="AD15" authorId="0" shapeId="0" xr:uid="{00000000-0006-0000-0300-000017000000}">
      <text>
        <r>
          <rPr>
            <b/>
            <sz val="9"/>
            <color indexed="81"/>
            <rFont val="Tahoma"/>
            <family val="2"/>
          </rPr>
          <t xml:space="preserve">Oscar Eduardo Enciso Guzmán:
</t>
        </r>
        <r>
          <rPr>
            <sz val="9"/>
            <color indexed="81"/>
            <rFont val="Tahoma"/>
            <family val="2"/>
          </rPr>
          <t xml:space="preserve">
</t>
        </r>
        <r>
          <rPr>
            <sz val="10"/>
            <color indexed="81"/>
            <rFont val="Arial Narrow"/>
            <family val="2"/>
          </rPr>
          <t>se define solo una opción de carácter TIPO</t>
        </r>
      </text>
    </comment>
    <comment ref="AJ15" authorId="0" shapeId="0" xr:uid="{00000000-0006-0000-0300-000018000000}">
      <text>
        <r>
          <rPr>
            <b/>
            <sz val="9"/>
            <color indexed="81"/>
            <rFont val="Tahoma"/>
            <family val="2"/>
          </rPr>
          <t>Oscar Eduardo Enciso Guzmán:</t>
        </r>
        <r>
          <rPr>
            <sz val="9"/>
            <color indexed="81"/>
            <rFont val="Tahoma"/>
            <family val="2"/>
          </rPr>
          <t xml:space="preserve">
</t>
        </r>
        <r>
          <rPr>
            <sz val="10"/>
            <color indexed="81"/>
            <rFont val="Arial Narrow"/>
            <family val="2"/>
          </rPr>
          <t>Se define solo una opción de implementación</t>
        </r>
      </text>
    </comment>
    <comment ref="AN15" authorId="0" shapeId="0" xr:uid="{00000000-0006-0000-0300-000019000000}">
      <text>
        <r>
          <rPr>
            <b/>
            <sz val="9"/>
            <color indexed="81"/>
            <rFont val="Tahoma"/>
            <family val="2"/>
          </rPr>
          <t>Oscar Eduardo Enciso Guzmán:</t>
        </r>
        <r>
          <rPr>
            <sz val="9"/>
            <color indexed="81"/>
            <rFont val="Tahoma"/>
            <family val="2"/>
          </rPr>
          <t xml:space="preserve">
</t>
        </r>
        <r>
          <rPr>
            <b/>
            <sz val="9"/>
            <color indexed="81"/>
            <rFont val="Tahoma"/>
            <family val="2"/>
          </rPr>
          <t xml:space="preserve">
</t>
        </r>
        <r>
          <rPr>
            <b/>
            <sz val="10"/>
            <color indexed="81"/>
            <rFont val="Arial Narrow"/>
            <family val="2"/>
          </rPr>
          <t>5.9</t>
        </r>
        <r>
          <rPr>
            <sz val="10"/>
            <color indexed="81"/>
            <rFont val="Arial Narrow"/>
            <family val="2"/>
          </rPr>
          <t xml:space="preserve">
Es el valor del control implementado para el riesgo identificado.</t>
        </r>
      </text>
    </comment>
    <comment ref="AQ15" authorId="0" shapeId="0" xr:uid="{00000000-0006-0000-0300-00001A000000}">
      <text>
        <r>
          <rPr>
            <b/>
            <sz val="9"/>
            <color indexed="81"/>
            <rFont val="Tahoma"/>
            <family val="2"/>
          </rPr>
          <t>Oscar Eduardo Enciso Guzmán:</t>
        </r>
        <r>
          <rPr>
            <sz val="9"/>
            <color indexed="81"/>
            <rFont val="Tahoma"/>
            <family val="2"/>
          </rPr>
          <t xml:space="preserve">
</t>
        </r>
        <r>
          <rPr>
            <b/>
            <sz val="10"/>
            <color indexed="81"/>
            <rFont val="Arial Narrow"/>
            <family val="2"/>
          </rPr>
          <t xml:space="preserve">5.12 </t>
        </r>
        <r>
          <rPr>
            <sz val="10"/>
            <color indexed="81"/>
            <rFont val="Arial Narrow"/>
            <family val="2"/>
          </rPr>
          <t xml:space="preserve">
Seleccione según corresponda </t>
        </r>
      </text>
    </comment>
    <comment ref="AS15" authorId="0" shapeId="0" xr:uid="{00000000-0006-0000-0300-00001B000000}">
      <text>
        <r>
          <rPr>
            <b/>
            <sz val="9"/>
            <color indexed="81"/>
            <rFont val="Tahoma"/>
            <family val="2"/>
          </rPr>
          <t xml:space="preserve">Oscar Eduardo Enciso Guzmán:
</t>
        </r>
        <r>
          <rPr>
            <sz val="10"/>
            <color indexed="81"/>
            <rFont val="Arial Narrow"/>
            <family val="2"/>
          </rPr>
          <t xml:space="preserve">
</t>
        </r>
        <r>
          <rPr>
            <b/>
            <sz val="10"/>
            <color indexed="81"/>
            <rFont val="Arial Narrow"/>
            <family val="2"/>
          </rPr>
          <t xml:space="preserve">5.13 </t>
        </r>
        <r>
          <rPr>
            <sz val="10"/>
            <color indexed="81"/>
            <rFont val="Arial Narrow"/>
            <family val="2"/>
          </rPr>
          <t xml:space="preserve">
Seleccione según corresponda </t>
        </r>
      </text>
    </comment>
    <comment ref="AU15" authorId="0" shapeId="0" xr:uid="{00000000-0006-0000-0300-00001C000000}">
      <text>
        <r>
          <rPr>
            <b/>
            <sz val="9"/>
            <color indexed="81"/>
            <rFont val="Tahoma"/>
            <family val="2"/>
          </rPr>
          <t>Oscar Eduardo Enciso Guzmán:</t>
        </r>
        <r>
          <rPr>
            <sz val="9"/>
            <color indexed="81"/>
            <rFont val="Tahoma"/>
            <family val="2"/>
          </rPr>
          <t xml:space="preserve">
</t>
        </r>
        <r>
          <rPr>
            <b/>
            <sz val="10"/>
            <color indexed="81"/>
            <rFont val="Arial Narrow"/>
            <family val="2"/>
          </rPr>
          <t xml:space="preserve">5.14 </t>
        </r>
        <r>
          <rPr>
            <sz val="10"/>
            <color indexed="81"/>
            <rFont val="Arial Narrow"/>
            <family val="2"/>
          </rPr>
          <t xml:space="preserve">
Seleccione según corresponda </t>
        </r>
      </text>
    </comment>
    <comment ref="BR15" authorId="0" shapeId="0" xr:uid="{00000000-0006-0000-0300-00001D000000}">
      <text>
        <r>
          <rPr>
            <b/>
            <sz val="9"/>
            <color indexed="81"/>
            <rFont val="Tahoma"/>
            <family val="2"/>
          </rPr>
          <t>Oscar Eduardo Enciso Guzmán:</t>
        </r>
        <r>
          <rPr>
            <sz val="9"/>
            <color indexed="81"/>
            <rFont val="Tahoma"/>
            <family val="2"/>
          </rPr>
          <t xml:space="preserve">
</t>
        </r>
        <r>
          <rPr>
            <b/>
            <sz val="10"/>
            <color indexed="81"/>
            <rFont val="Arial Narrow"/>
            <family val="2"/>
          </rPr>
          <t>7.1</t>
        </r>
        <r>
          <rPr>
            <sz val="10"/>
            <color indexed="81"/>
            <rFont val="Arial Narrow"/>
            <family val="2"/>
          </rPr>
          <t xml:space="preserve">
 Formula con su equipo de trabajo la actividad pertinente, el responsable, fecha, seguimiento y estado de su plan de accion frente al tratamiento de reduccion del mismo. </t>
        </r>
      </text>
    </comment>
    <comment ref="AB16" authorId="0" shapeId="0" xr:uid="{00000000-0006-0000-0300-00001E000000}">
      <text>
        <r>
          <rPr>
            <b/>
            <sz val="9"/>
            <color indexed="81"/>
            <rFont val="Tahoma"/>
            <family val="2"/>
          </rPr>
          <t>Oscar Eduardo Enciso Guzmán:</t>
        </r>
        <r>
          <rPr>
            <sz val="9"/>
            <color indexed="81"/>
            <rFont val="Tahoma"/>
            <family val="2"/>
          </rPr>
          <t xml:space="preserve">
</t>
        </r>
        <r>
          <rPr>
            <b/>
            <sz val="10"/>
            <color indexed="81"/>
            <rFont val="Arial Narrow"/>
            <family val="2"/>
          </rPr>
          <t>5.2</t>
        </r>
        <r>
          <rPr>
            <sz val="10"/>
            <color indexed="81"/>
            <rFont val="Arial Narrow"/>
            <family val="2"/>
          </rPr>
          <t xml:space="preserve">
definir si el control atacá a la probabilidad</t>
        </r>
      </text>
    </comment>
    <comment ref="AC16" authorId="0" shapeId="0" xr:uid="{00000000-0006-0000-0300-00001F000000}">
      <text>
        <r>
          <rPr>
            <b/>
            <sz val="9"/>
            <color indexed="81"/>
            <rFont val="Tahoma"/>
            <family val="2"/>
          </rPr>
          <t xml:space="preserve">Oscar Eduardo Enciso Guzmán:
</t>
        </r>
        <r>
          <rPr>
            <sz val="10"/>
            <color indexed="81"/>
            <rFont val="Arial Narrow"/>
            <family val="2"/>
          </rPr>
          <t xml:space="preserve">
</t>
        </r>
        <r>
          <rPr>
            <b/>
            <sz val="10"/>
            <color indexed="81"/>
            <rFont val="Arial Narrow"/>
            <family val="2"/>
          </rPr>
          <t>5.3</t>
        </r>
        <r>
          <rPr>
            <sz val="10"/>
            <color indexed="81"/>
            <rFont val="Arial Narrow"/>
            <family val="2"/>
          </rPr>
          <t xml:space="preserve">
en este caso el Impacto seguira siendo el mismo, no se reduce para el caso del los riesgos de corrupción.</t>
        </r>
      </text>
    </comment>
    <comment ref="AD16" authorId="0" shapeId="0" xr:uid="{00000000-0006-0000-0300-000020000000}">
      <text>
        <r>
          <rPr>
            <b/>
            <sz val="9"/>
            <color indexed="81"/>
            <rFont val="Tahoma"/>
            <family val="2"/>
          </rPr>
          <t>Oscar Eduardo Enciso Guzmán:</t>
        </r>
        <r>
          <rPr>
            <sz val="9"/>
            <color indexed="81"/>
            <rFont val="Tahoma"/>
            <family val="2"/>
          </rPr>
          <t xml:space="preserve">
</t>
        </r>
        <r>
          <rPr>
            <b/>
            <sz val="10"/>
            <color indexed="81"/>
            <rFont val="Arial Narrow"/>
            <family val="2"/>
          </rPr>
          <t xml:space="preserve">5.4 </t>
        </r>
        <r>
          <rPr>
            <sz val="10"/>
            <color indexed="81"/>
            <rFont val="Arial Narrow"/>
            <family val="2"/>
          </rPr>
          <t xml:space="preserve">
Va a las causas del riesgo Atacan la probabilidad de ocurrencia del riesgo</t>
        </r>
      </text>
    </comment>
    <comment ref="AF16" authorId="0" shapeId="0" xr:uid="{00000000-0006-0000-0300-000021000000}">
      <text>
        <r>
          <rPr>
            <b/>
            <sz val="9"/>
            <color indexed="81"/>
            <rFont val="Tahoma"/>
            <family val="2"/>
          </rPr>
          <t>Oscar Eduardo Enciso Guzmán:</t>
        </r>
        <r>
          <rPr>
            <sz val="9"/>
            <color indexed="81"/>
            <rFont val="Tahoma"/>
            <family val="2"/>
          </rPr>
          <t xml:space="preserve">
</t>
        </r>
        <r>
          <rPr>
            <b/>
            <sz val="10"/>
            <color indexed="81"/>
            <rFont val="Arial Narrow"/>
            <family val="2"/>
          </rPr>
          <t xml:space="preserve">5.5 </t>
        </r>
        <r>
          <rPr>
            <sz val="10"/>
            <color indexed="81"/>
            <rFont val="Arial Narrow"/>
            <family val="2"/>
          </rPr>
          <t xml:space="preserve">
Detecta que algo ocurre y devuelve el proceso a los controles preventivos Atacan la probabilidad de ocurrencia del riesgo</t>
        </r>
      </text>
    </comment>
    <comment ref="AH16" authorId="0" shapeId="0" xr:uid="{00000000-0006-0000-0300-000022000000}">
      <text>
        <r>
          <rPr>
            <b/>
            <sz val="9"/>
            <color indexed="81"/>
            <rFont val="Tahoma"/>
            <family val="2"/>
          </rPr>
          <t>Oscar Eduardo Enciso Guzmán:</t>
        </r>
        <r>
          <rPr>
            <sz val="9"/>
            <color indexed="81"/>
            <rFont val="Tahoma"/>
            <family val="2"/>
          </rPr>
          <t xml:space="preserve">
</t>
        </r>
        <r>
          <rPr>
            <b/>
            <sz val="10"/>
            <color indexed="81"/>
            <rFont val="Arial Narrow"/>
            <family val="2"/>
          </rPr>
          <t xml:space="preserve">5.6 </t>
        </r>
        <r>
          <rPr>
            <sz val="10"/>
            <color indexed="81"/>
            <rFont val="Arial Narrow"/>
            <family val="2"/>
          </rPr>
          <t xml:space="preserve">
Atacan el impacto frente a la materialización del riesgo</t>
        </r>
      </text>
    </comment>
    <comment ref="AJ16" authorId="0" shapeId="0" xr:uid="{00000000-0006-0000-0300-000023000000}">
      <text>
        <r>
          <rPr>
            <b/>
            <sz val="9"/>
            <color indexed="81"/>
            <rFont val="Tahoma"/>
            <family val="2"/>
          </rPr>
          <t>Oscar Eduardo Enciso Guzmán:</t>
        </r>
        <r>
          <rPr>
            <sz val="9"/>
            <color indexed="81"/>
            <rFont val="Tahoma"/>
            <family val="2"/>
          </rPr>
          <t xml:space="preserve">
</t>
        </r>
        <r>
          <rPr>
            <sz val="10"/>
            <color indexed="81"/>
            <rFont val="Arial Narrow"/>
            <family val="2"/>
          </rPr>
          <t xml:space="preserve">
</t>
        </r>
        <r>
          <rPr>
            <b/>
            <sz val="10"/>
            <color indexed="81"/>
            <rFont val="Arial Narrow"/>
            <family val="2"/>
          </rPr>
          <t>5.7</t>
        </r>
        <r>
          <rPr>
            <sz val="10"/>
            <color indexed="81"/>
            <rFont val="Arial Narrow"/>
            <family val="2"/>
          </rPr>
          <t xml:space="preserve">
controles que son ejecutados por un sistema.</t>
        </r>
      </text>
    </comment>
    <comment ref="AL16" authorId="0" shapeId="0" xr:uid="{00000000-0006-0000-0300-000024000000}">
      <text>
        <r>
          <rPr>
            <b/>
            <sz val="9"/>
            <color indexed="81"/>
            <rFont val="Tahoma"/>
            <family val="2"/>
          </rPr>
          <t>Oscar Eduardo Enciso Guzmán:</t>
        </r>
        <r>
          <rPr>
            <sz val="9"/>
            <color indexed="81"/>
            <rFont val="Tahoma"/>
            <family val="2"/>
          </rPr>
          <t xml:space="preserve">
</t>
        </r>
        <r>
          <rPr>
            <sz val="10"/>
            <color indexed="81"/>
            <rFont val="Arial Narrow"/>
            <family val="2"/>
          </rPr>
          <t xml:space="preserve">
</t>
        </r>
        <r>
          <rPr>
            <b/>
            <sz val="10"/>
            <color indexed="81"/>
            <rFont val="Arial Narrow"/>
            <family val="2"/>
          </rPr>
          <t>5.8</t>
        </r>
        <r>
          <rPr>
            <sz val="10"/>
            <color indexed="81"/>
            <rFont val="Arial Narrow"/>
            <family val="2"/>
          </rPr>
          <t xml:space="preserve">
controles que son ejecutados por personas</t>
        </r>
      </text>
    </comment>
    <comment ref="AW16" authorId="0" shapeId="0" xr:uid="{00000000-0006-0000-0300-000025000000}">
      <text>
        <r>
          <rPr>
            <b/>
            <sz val="9"/>
            <color indexed="81"/>
            <rFont val="Tahoma"/>
            <family val="2"/>
          </rPr>
          <t>Oscar Eduardo Enciso Guzmán:</t>
        </r>
        <r>
          <rPr>
            <sz val="9"/>
            <color indexed="81"/>
            <rFont val="Tahoma"/>
            <family val="2"/>
          </rPr>
          <t xml:space="preserve">
</t>
        </r>
        <r>
          <rPr>
            <sz val="10"/>
            <color indexed="81"/>
            <rFont val="Arial Narrow"/>
            <family val="2"/>
          </rPr>
          <t xml:space="preserve">
</t>
        </r>
        <r>
          <rPr>
            <b/>
            <sz val="10"/>
            <color indexed="81"/>
            <rFont val="Arial Narrow"/>
            <family val="2"/>
          </rPr>
          <t>5.15</t>
        </r>
        <r>
          <rPr>
            <sz val="10"/>
            <color indexed="81"/>
            <rFont val="Arial Narrow"/>
            <family val="2"/>
          </rPr>
          <t xml:space="preserve">
Acción </t>
        </r>
      </text>
    </comment>
    <comment ref="AX16" authorId="0" shapeId="0" xr:uid="{00000000-0006-0000-0300-000026000000}">
      <text>
        <r>
          <rPr>
            <b/>
            <sz val="9"/>
            <color indexed="81"/>
            <rFont val="Tahoma"/>
            <family val="2"/>
          </rPr>
          <t>Oscar Eduardo Enciso Guzmán:</t>
        </r>
        <r>
          <rPr>
            <sz val="9"/>
            <color indexed="81"/>
            <rFont val="Tahoma"/>
            <family val="2"/>
          </rPr>
          <t xml:space="preserve">
</t>
        </r>
        <r>
          <rPr>
            <b/>
            <sz val="10"/>
            <color indexed="81"/>
            <rFont val="Arial Narrow"/>
            <family val="2"/>
          </rPr>
          <t>5.16</t>
        </r>
        <r>
          <rPr>
            <sz val="9"/>
            <color indexed="81"/>
            <rFont val="Tahoma"/>
            <family val="2"/>
          </rPr>
          <t xml:space="preserve">
</t>
        </r>
        <r>
          <rPr>
            <sz val="10"/>
            <color indexed="81"/>
            <rFont val="Arial Narrow"/>
            <family val="2"/>
          </rPr>
          <t xml:space="preserve">Es la frecuencia con que la se realiza la actividad 
seleciona la opción de la lista desplegable </t>
        </r>
      </text>
    </comment>
    <comment ref="AY16" authorId="0" shapeId="0" xr:uid="{00000000-0006-0000-0300-000027000000}">
      <text>
        <r>
          <rPr>
            <b/>
            <sz val="9"/>
            <color indexed="81"/>
            <rFont val="Tahoma"/>
            <family val="2"/>
          </rPr>
          <t>Oscar Eduardo Enciso Guzmán:</t>
        </r>
        <r>
          <rPr>
            <sz val="9"/>
            <color indexed="81"/>
            <rFont val="Tahoma"/>
            <family val="2"/>
          </rPr>
          <t xml:space="preserve">
</t>
        </r>
        <r>
          <rPr>
            <b/>
            <sz val="10"/>
            <color indexed="81"/>
            <rFont val="Arial Narrow"/>
            <family val="2"/>
          </rPr>
          <t>5.17</t>
        </r>
        <r>
          <rPr>
            <sz val="10"/>
            <color indexed="81"/>
            <rFont val="Arial Narrow"/>
            <family val="2"/>
          </rPr>
          <t xml:space="preserve">
Evidencias </t>
        </r>
      </text>
    </comment>
    <comment ref="BA16" authorId="0" shapeId="0" xr:uid="{00000000-0006-0000-0300-000028000000}">
      <text>
        <r>
          <rPr>
            <b/>
            <sz val="9"/>
            <color rgb="FF000000"/>
            <rFont val="Tahoma"/>
            <family val="2"/>
          </rPr>
          <t>Oscar Eduardo Enciso Guzmán:</t>
        </r>
        <r>
          <rPr>
            <sz val="9"/>
            <color rgb="FF000000"/>
            <rFont val="Tahoma"/>
            <family val="2"/>
          </rPr>
          <t xml:space="preserve">
</t>
        </r>
        <r>
          <rPr>
            <sz val="9"/>
            <color rgb="FF000000"/>
            <rFont val="Tahoma"/>
            <family val="2"/>
          </rPr>
          <t xml:space="preserve">
</t>
        </r>
        <r>
          <rPr>
            <sz val="10"/>
            <color rgb="FF000000"/>
            <rFont val="Arial Narrow"/>
            <family val="2"/>
          </rPr>
          <t>Profesional a cargo de subir las evidencias al aplicativo ALMERA en la perioricidad definida el cual sera matriculado como responsable del proceso o subproceso.</t>
        </r>
      </text>
    </comment>
    <comment ref="BL16" authorId="0" shapeId="0" xr:uid="{00000000-0006-0000-0300-000029000000}">
      <text>
        <r>
          <rPr>
            <b/>
            <sz val="9"/>
            <color rgb="FF000000"/>
            <rFont val="Tahoma"/>
            <family val="2"/>
          </rPr>
          <t>Oscar Eduardo Enciso Guzmán:</t>
        </r>
        <r>
          <rPr>
            <sz val="9"/>
            <color rgb="FF000000"/>
            <rFont val="Tahoma"/>
            <family val="2"/>
          </rPr>
          <t xml:space="preserve">
</t>
        </r>
        <r>
          <rPr>
            <sz val="10"/>
            <color rgb="FF000000"/>
            <rFont val="Tahoma"/>
            <family val="2"/>
          </rPr>
          <t xml:space="preserve">
</t>
        </r>
        <r>
          <rPr>
            <b/>
            <sz val="10"/>
            <color rgb="FF000000"/>
            <rFont val="Tahoma"/>
            <family val="2"/>
          </rPr>
          <t>6.5:</t>
        </r>
        <r>
          <rPr>
            <sz val="10"/>
            <color rgb="FF000000"/>
            <rFont val="Tahoma"/>
            <family val="2"/>
          </rPr>
          <t xml:space="preserve">  </t>
        </r>
        <r>
          <rPr>
            <b/>
            <sz val="10"/>
            <color rgb="FF000000"/>
            <rFont val="Arial Narrow"/>
            <family val="2"/>
          </rPr>
          <t>Mapa de calor</t>
        </r>
        <r>
          <rPr>
            <sz val="10"/>
            <color rgb="FF000000"/>
            <rFont val="Arial Narrow"/>
            <family val="2"/>
          </rPr>
          <t xml:space="preserve"> donde se visualiza la efectividad de los controles y la reduccion del riesgo (inherente y residual)</t>
        </r>
      </text>
    </comment>
    <comment ref="BW17" authorId="0" shapeId="0" xr:uid="{00000000-0006-0000-0300-00002A000000}">
      <text>
        <r>
          <rPr>
            <b/>
            <sz val="9"/>
            <color indexed="81"/>
            <rFont val="Tahoma"/>
            <family val="2"/>
          </rPr>
          <t>Oscar Eduardo Enciso Guzmán:</t>
        </r>
        <r>
          <rPr>
            <sz val="9"/>
            <color indexed="81"/>
            <rFont val="Tahoma"/>
            <family val="2"/>
          </rPr>
          <t xml:space="preserve">
</t>
        </r>
        <r>
          <rPr>
            <b/>
            <sz val="9"/>
            <color indexed="81"/>
            <rFont val="Tahoma"/>
            <family val="2"/>
          </rPr>
          <t xml:space="preserve">
</t>
        </r>
        <r>
          <rPr>
            <b/>
            <sz val="10"/>
            <color indexed="81"/>
            <rFont val="Arial Narrow"/>
            <family val="2"/>
          </rPr>
          <t>7.2</t>
        </r>
        <r>
          <rPr>
            <sz val="10"/>
            <color indexed="81"/>
            <rFont val="Arial Narrow"/>
            <family val="2"/>
          </rPr>
          <t xml:space="preserve">
Actividad que se debe realizar de forma inmediata al momento de presenciar una materialización del riesgo identificado </t>
        </r>
      </text>
    </comment>
    <comment ref="BY17" authorId="0" shapeId="0" xr:uid="{00000000-0006-0000-0300-00002B000000}">
      <text>
        <r>
          <rPr>
            <b/>
            <sz val="9"/>
            <color indexed="81"/>
            <rFont val="Tahoma"/>
            <family val="2"/>
          </rPr>
          <t>Oscar Eduardo Enciso Guzmán:</t>
        </r>
        <r>
          <rPr>
            <sz val="9"/>
            <color indexed="81"/>
            <rFont val="Tahoma"/>
            <family val="2"/>
          </rPr>
          <t xml:space="preserve">
</t>
        </r>
        <r>
          <rPr>
            <sz val="10"/>
            <color indexed="81"/>
            <rFont val="Arial Narrow"/>
            <family val="2"/>
          </rPr>
          <t>Nombre del profesional encargado de efectuar la actividad al momento de evidenciarse la materialización del riesgo.</t>
        </r>
      </text>
    </comment>
    <comment ref="D72" authorId="2" shapeId="0" xr:uid="{CF6FCDD8-AAAE-4DD7-AE50-B1B4FA748429}">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29/09/2025 se realiza cambio del riesgo de corrupción, a riesgo de gestión, se crea el nuevo riesgo GE-URG-11</t>
        </r>
      </text>
    </comment>
  </commentList>
</comments>
</file>

<file path=xl/sharedStrings.xml><?xml version="1.0" encoding="utf-8"?>
<sst xmlns="http://schemas.openxmlformats.org/spreadsheetml/2006/main" count="4654" uniqueCount="1719">
  <si>
    <t>SUBRED INTEGRADA DE SERVICIOS DE SALUD SUR E.S.E.</t>
  </si>
  <si>
    <t>MATRIZ INSTITUCIONAL DE RIESGOS DE CORRUPCIÓN</t>
  </si>
  <si>
    <t>DE-GRI-FT-04 V2</t>
  </si>
  <si>
    <t xml:space="preserve">INSTRUCTIVO MATRIZ INSTITUCIONAL DE RIESGOS </t>
  </si>
  <si>
    <t>Antes de dar inicio a la identificación de los Riesgos de su proceso tenga en cuenta que en la hoja 4. Ciclo de Gestión encontrara todos los parametros pertinentes para debido identificación de los riesgos de su proceso.</t>
  </si>
  <si>
    <t>FASE 1</t>
  </si>
  <si>
    <r>
      <t>1.</t>
    </r>
    <r>
      <rPr>
        <b/>
        <sz val="12"/>
        <color theme="0"/>
        <rFont val="Arial Narrow"/>
        <family val="2"/>
      </rPr>
      <t xml:space="preserve"> Hoja Contexto Estratégico: </t>
    </r>
    <r>
      <rPr>
        <sz val="12"/>
        <color theme="0"/>
        <rFont val="Arial Narrow"/>
        <family val="2"/>
      </rPr>
      <t>Se encuentar el informe FODA correspondiente a la Subred.</t>
    </r>
  </si>
  <si>
    <r>
      <t xml:space="preserve">2. </t>
    </r>
    <r>
      <rPr>
        <b/>
        <sz val="12"/>
        <color theme="0"/>
        <rFont val="Arial Narrow"/>
        <family val="2"/>
      </rPr>
      <t>Hoja Contexto Estratégico por Proceso</t>
    </r>
    <r>
      <rPr>
        <sz val="12"/>
        <color theme="0"/>
        <rFont val="Arial Narrow"/>
        <family val="2"/>
      </rPr>
      <t>: Diligenciar el FODA del Proceso.</t>
    </r>
  </si>
  <si>
    <r>
      <t xml:space="preserve">3. </t>
    </r>
    <r>
      <rPr>
        <b/>
        <sz val="12"/>
        <color theme="0"/>
        <rFont val="Arial Narrow"/>
        <family val="2"/>
      </rPr>
      <t>Hoja Matriz Institucional de Riesgos:</t>
    </r>
    <r>
      <rPr>
        <sz val="12"/>
        <color theme="0"/>
        <rFont val="Arial Narrow"/>
        <family val="2"/>
      </rPr>
      <t xml:space="preserve"> Identificación,  evaluación, analísis, valoración, plan de acción y autocontrol de riesgos institucionales.</t>
    </r>
  </si>
  <si>
    <t>3.1 IDENTIFICACIÓN DE RIESGOS</t>
  </si>
  <si>
    <r>
      <t xml:space="preserve">3.1 </t>
    </r>
    <r>
      <rPr>
        <b/>
        <sz val="12"/>
        <color rgb="FFFFFFFF"/>
        <rFont val="Arial Narrow"/>
        <family val="2"/>
      </rPr>
      <t xml:space="preserve">N° </t>
    </r>
    <r>
      <rPr>
        <sz val="12"/>
        <color rgb="FFFFFFFF"/>
        <rFont val="Arial Narrow"/>
        <family val="2"/>
      </rPr>
      <t>Número de riesgo identificado.</t>
    </r>
  </si>
  <si>
    <t>3.2 Seleccione de las listas desplegables el Proceso al cual corresponda.</t>
  </si>
  <si>
    <t>3.3 Seleccione de las listas desplegables el Objetivo del mismo según corresponda.</t>
  </si>
  <si>
    <r>
      <t xml:space="preserve">3.4 </t>
    </r>
    <r>
      <rPr>
        <b/>
        <sz val="12"/>
        <color rgb="FFFFFFFF"/>
        <rFont val="Arial Narrow"/>
        <family val="2"/>
      </rPr>
      <t>Subsistema:</t>
    </r>
    <r>
      <rPr>
        <sz val="12"/>
        <color rgb="FFFFFFFF"/>
        <rFont val="Arial Narrow"/>
        <family val="2"/>
      </rPr>
      <t xml:space="preserve"> Seleccione de las listas desplegables el Subsistema según corresponda.</t>
    </r>
  </si>
  <si>
    <r>
      <t xml:space="preserve">3.5 </t>
    </r>
    <r>
      <rPr>
        <b/>
        <sz val="12"/>
        <color rgb="FFFFFFFF"/>
        <rFont val="Arial Narrow"/>
        <family val="2"/>
      </rPr>
      <t xml:space="preserve">Tipologia: </t>
    </r>
    <r>
      <rPr>
        <sz val="12"/>
        <color rgb="FFFFFFFF"/>
        <rFont val="Arial Narrow"/>
        <family val="2"/>
      </rPr>
      <t>Se refiere aquellos riesgos que estén presentes en un sistema económico y reputacional. Y esta se deriva dentro de los Operacionales, de corrupción y seguridad digital.</t>
    </r>
  </si>
  <si>
    <r>
      <t xml:space="preserve">3.6 </t>
    </r>
    <r>
      <rPr>
        <b/>
        <sz val="12"/>
        <color rgb="FFFFFFFF"/>
        <rFont val="Arial Narrow"/>
        <family val="2"/>
      </rPr>
      <t>Impacto</t>
    </r>
    <r>
      <rPr>
        <sz val="12"/>
        <color rgb="FFFFFFFF"/>
        <rFont val="Arial Narrow"/>
        <family val="2"/>
      </rPr>
      <t>: El área de impacto es la consecuencia  a la cual se ve expuesta la organización en caso de materializarse un riesgo.</t>
    </r>
  </si>
  <si>
    <r>
      <t xml:space="preserve">3.7 </t>
    </r>
    <r>
      <rPr>
        <b/>
        <sz val="12"/>
        <color rgb="FFFFFFFF"/>
        <rFont val="Arial Narrow"/>
        <family val="2"/>
      </rPr>
      <t>Causa inmediata:</t>
    </r>
    <r>
      <rPr>
        <sz val="12"/>
        <color rgb="FFFFFFFF"/>
        <rFont val="Arial Narrow"/>
        <family val="2"/>
      </rPr>
      <t xml:space="preserve"> Circunstancias o situaciones más evidentes sobre las cuales se presenta el riesgo, las mismas no constituyen la causa principal o base para que se presente el riesgo.</t>
    </r>
  </si>
  <si>
    <r>
      <t xml:space="preserve">3.8 </t>
    </r>
    <r>
      <rPr>
        <b/>
        <sz val="12"/>
        <color rgb="FFFFFFFF"/>
        <rFont val="Arial Narrow"/>
        <family val="2"/>
      </rPr>
      <t>Causa Raiz:</t>
    </r>
    <r>
      <rPr>
        <sz val="12"/>
        <color rgb="FFFFFFFF"/>
        <rFont val="Arial Narrow"/>
        <family val="2"/>
      </rPr>
      <t xml:space="preserve"> Es la causa principal o básica, corresponden a las razones por la cuales se puede presentar el riesgo.</t>
    </r>
  </si>
  <si>
    <r>
      <t xml:space="preserve">3.9 </t>
    </r>
    <r>
      <rPr>
        <b/>
        <sz val="12"/>
        <color rgb="FFFFFFFF"/>
        <rFont val="Arial Narrow"/>
        <family val="2"/>
      </rPr>
      <t>Consecuencia:</t>
    </r>
    <r>
      <rPr>
        <sz val="12"/>
        <color rgb="FFFFFFFF"/>
        <rFont val="Arial Narrow"/>
        <family val="2"/>
      </rPr>
      <t xml:space="preserve"> Se tienen en cuenta las consecuencias potenciales establecidas.</t>
    </r>
  </si>
  <si>
    <t xml:space="preserve">3.10 Tipo: Seleccione si la causa es de carácter interna o externa tanto del proceso como de la subred. </t>
  </si>
  <si>
    <t xml:space="preserve">3.11 Código del riesgo: Según el consecutivo asignado en ALMERA </t>
  </si>
  <si>
    <t>3.12 Riesgo: posibilidad del Impacto + causa imediata + causa raiz  (siempre debe empezar el riesgo con "posibilidad de").</t>
  </si>
  <si>
    <t>3.13 Unidad: Sede en la que aplica el riesgo</t>
  </si>
  <si>
    <r>
      <t xml:space="preserve">3.14 </t>
    </r>
    <r>
      <rPr>
        <b/>
        <sz val="12"/>
        <color rgb="FFFFFFFF"/>
        <rFont val="Arial Narrow"/>
        <family val="2"/>
      </rPr>
      <t>Factor de riesgo:</t>
    </r>
    <r>
      <rPr>
        <sz val="12"/>
        <color rgb="FFFFFFFF"/>
        <rFont val="Arial Narrow"/>
        <family val="2"/>
      </rPr>
      <t xml:space="preserve"> permite agrupar los riesgos identificados, ve su clasificacion y manejo en el Manual de administracion del riesgos</t>
    </r>
  </si>
  <si>
    <r>
      <rPr>
        <b/>
        <sz val="11"/>
        <rFont val="Arial Narrow"/>
        <family val="2"/>
      </rPr>
      <t xml:space="preserve">       * Procesos:</t>
    </r>
    <r>
      <rPr>
        <sz val="11"/>
        <rFont val="Arial Narrow"/>
        <family val="2"/>
      </rPr>
      <t xml:space="preserve"> Falta de procedimientos - Errores de grabación, autorización - Errores en cálculos para pagos internos y externos - Falta de capacitación temas relacionados con el personal.</t>
    </r>
  </si>
  <si>
    <r>
      <rPr>
        <b/>
        <sz val="11"/>
        <rFont val="Arial Narrow"/>
        <family val="2"/>
      </rPr>
      <t xml:space="preserve">       * Talento Humano:</t>
    </r>
    <r>
      <rPr>
        <sz val="11"/>
        <rFont val="Arial Narrow"/>
        <family val="2"/>
      </rPr>
      <t xml:space="preserve"> Hurto activos - Posibles comportamientos no eticos de los empleados - Fraude interno (corrupción, soborno)</t>
    </r>
  </si>
  <si>
    <r>
      <rPr>
        <b/>
        <sz val="11"/>
        <rFont val="Arial Narrow"/>
        <family val="2"/>
      </rPr>
      <t xml:space="preserve">       * Tecnologia: </t>
    </r>
    <r>
      <rPr>
        <sz val="11"/>
        <rFont val="Arial Narrow"/>
        <family val="2"/>
      </rPr>
      <t xml:space="preserve">Daño de equipos - Caída de aplicaciones - Caída de redes - Errores en programas </t>
    </r>
  </si>
  <si>
    <r>
      <rPr>
        <b/>
        <sz val="11"/>
        <rFont val="Arial Narrow"/>
        <family val="2"/>
      </rPr>
      <t xml:space="preserve">       * Infraestructura:</t>
    </r>
    <r>
      <rPr>
        <sz val="11"/>
        <rFont val="Arial Narrow"/>
        <family val="2"/>
      </rPr>
      <t xml:space="preserve"> Derrumbes - Incendios - Inundaciones - Daños a activos Fijos </t>
    </r>
  </si>
  <si>
    <t xml:space="preserve">       * Evento Externo: Suplantación de identidad - Asalto a la oficina - atentados, vandalismo, orden pública</t>
  </si>
  <si>
    <r>
      <t xml:space="preserve">3.12 </t>
    </r>
    <r>
      <rPr>
        <b/>
        <sz val="12"/>
        <color theme="0"/>
        <rFont val="Arial Narrow"/>
        <family val="2"/>
      </rPr>
      <t xml:space="preserve">Clasificación del riesgo: </t>
    </r>
    <r>
      <rPr>
        <sz val="12"/>
        <color theme="0"/>
        <rFont val="Arial Narrow"/>
        <family val="2"/>
      </rPr>
      <t>Seleccione de las listas desplegables según corresponda el factor del riesgo.</t>
    </r>
  </si>
  <si>
    <r>
      <t xml:space="preserve">       * Ejecución y administración de procesos: </t>
    </r>
    <r>
      <rPr>
        <sz val="11"/>
        <rFont val="Arial Narrow"/>
        <family val="2"/>
      </rPr>
      <t>Pérdidas derivadas de errores en la ejecución y administración de procesos.</t>
    </r>
  </si>
  <si>
    <r>
      <t xml:space="preserve">       * Fraude externo: </t>
    </r>
    <r>
      <rPr>
        <sz val="11"/>
        <rFont val="Arial Narrow"/>
        <family val="2"/>
      </rPr>
      <t>Pérdida derivada de actos de fraude por personas ajenas a la organización (no participa personal de la entidad).</t>
    </r>
  </si>
  <si>
    <r>
      <t xml:space="preserve">       * Fraude interno:</t>
    </r>
    <r>
      <rPr>
        <sz val="11"/>
        <rFont val="Arial Narrow"/>
        <family val="2"/>
      </rPr>
      <t xml:space="preserve"> Pérdida debido a actos de fraude, actuaciones irregulares, comisión de hechos delictivos abuso de confianza, apropiación indebida, incumplimiento de regulaciones legales o internas de la entidad.</t>
    </r>
  </si>
  <si>
    <r>
      <t xml:space="preserve">       * Fallas tecnológicas:</t>
    </r>
    <r>
      <rPr>
        <sz val="11"/>
        <rFont val="Arial Narrow"/>
        <family val="2"/>
      </rPr>
      <t xml:space="preserve"> Errores en hardware, software, telecomunicaciones, interrupción de servicios básicos.</t>
    </r>
  </si>
  <si>
    <r>
      <rPr>
        <b/>
        <sz val="11"/>
        <rFont val="Arial Narrow"/>
        <family val="2"/>
      </rPr>
      <t xml:space="preserve">       * Relaciones laborales:</t>
    </r>
    <r>
      <rPr>
        <sz val="11"/>
        <rFont val="Arial Narrow"/>
        <family val="2"/>
      </rPr>
      <t xml:space="preserve"> Pérdidas que surgen de acciones contrarias a las leyes o acuerdos de empleo, salud o seguridad, del pago de demandas por daños personales o de discriminación.</t>
    </r>
  </si>
  <si>
    <r>
      <t xml:space="preserve">       * Usuarios, productos y prácticas: </t>
    </r>
    <r>
      <rPr>
        <sz val="11"/>
        <rFont val="Arial Narrow"/>
        <family val="2"/>
      </rPr>
      <t>Fallas negligentes o involuntarias de las obligaciones frente a los usuarios y que impiden satisfacer una obligación profesional frente a éstos.</t>
    </r>
  </si>
  <si>
    <r>
      <t xml:space="preserve">       * Daños a activos fijos/ eventos externos: </t>
    </r>
    <r>
      <rPr>
        <sz val="11"/>
        <rFont val="Arial Narrow"/>
        <family val="2"/>
      </rPr>
      <t>Pérdida por daños o extravíos de los activos fijos por desastres naturales u otros riesgos/eventos externos como atentados, vandalismo, orden público.</t>
    </r>
  </si>
  <si>
    <t>4. EVALUACIÓN DE RIESGOS</t>
  </si>
  <si>
    <r>
      <t xml:space="preserve">4.1 </t>
    </r>
    <r>
      <rPr>
        <b/>
        <sz val="12"/>
        <color theme="0"/>
        <rFont val="Arial Narrow"/>
        <family val="2"/>
      </rPr>
      <t>Frecuencia:</t>
    </r>
    <r>
      <rPr>
        <sz val="12"/>
        <color theme="0"/>
        <rFont val="Arial Narrow"/>
        <family val="2"/>
      </rPr>
      <t xml:space="preserve"> La exposición al riesgo estará asociada al proceso o actividad que se esté analizando, es decir, al número de veces que se pasa por el punto de riesgo en el periodo de 1 año.</t>
    </r>
  </si>
  <si>
    <r>
      <t xml:space="preserve">4.2 </t>
    </r>
    <r>
      <rPr>
        <b/>
        <sz val="12"/>
        <color theme="0"/>
        <rFont val="Arial Narrow"/>
        <family val="2"/>
      </rPr>
      <t>Probabilidad:</t>
    </r>
    <r>
      <rPr>
        <sz val="12"/>
        <color theme="0"/>
        <rFont val="Arial Narrow"/>
        <family val="2"/>
      </rPr>
      <t xml:space="preserve"> se seleccionara automaticamente dependiendo de su actividad. Dependiendo el analisis en la tabla de probabilidad de la Hoja #3.</t>
    </r>
  </si>
  <si>
    <r>
      <t>4.3</t>
    </r>
    <r>
      <rPr>
        <b/>
        <sz val="12"/>
        <color theme="0"/>
        <rFont val="Arial Narrow"/>
        <family val="2"/>
      </rPr>
      <t xml:space="preserve"> Impacto:</t>
    </r>
    <r>
      <rPr>
        <sz val="12"/>
        <color theme="0"/>
        <rFont val="Arial Narrow"/>
        <family val="2"/>
      </rPr>
      <t xml:space="preserve"> Son las consecuencias que puede ocasionar a la entidad la materalización del riesgo</t>
    </r>
    <r>
      <rPr>
        <b/>
        <sz val="12"/>
        <color theme="0"/>
        <rFont val="Arial Narrow"/>
        <family val="2"/>
      </rPr>
      <t xml:space="preserve">, </t>
    </r>
    <r>
      <rPr>
        <sz val="12"/>
        <color theme="0"/>
        <rFont val="Arial Narrow"/>
        <family val="2"/>
      </rPr>
      <t>y estan asociadas frente a la afectacion economica y reputacional de la entidad. Dependiendo el analisis en la tabla de probabilidad de la Hoja #3.</t>
    </r>
  </si>
  <si>
    <r>
      <t xml:space="preserve">4.4 </t>
    </r>
    <r>
      <rPr>
        <b/>
        <sz val="12"/>
        <color theme="0"/>
        <rFont val="Arial Narrow"/>
        <family val="2"/>
      </rPr>
      <t xml:space="preserve">Riesgos Inherente / Zona de riesgo: </t>
    </r>
    <r>
      <rPr>
        <sz val="12"/>
        <color theme="0"/>
        <rFont val="Arial Narrow"/>
        <family val="2"/>
      </rPr>
      <t>Es la combinación de la probabilidad e impacto y se refeljará en el cuadrante y/o zona del cuadro de calor antes de aplicarsen los controles (vease # 6.7 de la Mapa de calor).</t>
    </r>
  </si>
  <si>
    <t>FASE 2</t>
  </si>
  <si>
    <t xml:space="preserve">5. ANALÍSIS DE CONTROLES </t>
  </si>
  <si>
    <t>5.1 Descripción de control:</t>
  </si>
  <si>
    <t>Documente el control que empleará para el riesgo identificado, para esta adecuada redacción del control se debe tener 3 parametros importantes: Responsable + acción + complemento.</t>
  </si>
  <si>
    <r>
      <rPr>
        <b/>
        <sz val="11"/>
        <color theme="9" tint="-0.249977111117893"/>
        <rFont val="Arial Narrow"/>
        <family val="2"/>
      </rPr>
      <t>Responsable:</t>
    </r>
    <r>
      <rPr>
        <sz val="11"/>
        <color theme="9" tint="-0.249977111117893"/>
        <rFont val="Arial Narrow"/>
        <family val="2"/>
      </rPr>
      <t xml:space="preserve"> </t>
    </r>
    <r>
      <rPr>
        <sz val="11"/>
        <color theme="1"/>
        <rFont val="Arial Narrow"/>
        <family val="2"/>
      </rPr>
      <t>Identifica el cargo del servidor que ejecuta el control, en caso de que sean controles automáticos se identificará el sistema que realiza la actividad.</t>
    </r>
  </si>
  <si>
    <r>
      <rPr>
        <b/>
        <sz val="11"/>
        <color theme="9" tint="-0.249977111117893"/>
        <rFont val="Arial Narrow"/>
        <family val="2"/>
      </rPr>
      <t>Acción:</t>
    </r>
    <r>
      <rPr>
        <b/>
        <sz val="11"/>
        <color rgb="FFFFC000"/>
        <rFont val="Arial Narrow"/>
        <family val="2"/>
      </rPr>
      <t xml:space="preserve"> </t>
    </r>
    <r>
      <rPr>
        <sz val="11"/>
        <color theme="1"/>
        <rFont val="Arial Narrow"/>
        <family val="2"/>
      </rPr>
      <t>Se determina mediante verbos que indican la acción que deben realizar como parte del control.</t>
    </r>
  </si>
  <si>
    <r>
      <rPr>
        <b/>
        <sz val="11"/>
        <color theme="9" tint="-0.249977111117893"/>
        <rFont val="Arial Narrow"/>
        <family val="2"/>
      </rPr>
      <t xml:space="preserve">Complemento: </t>
    </r>
    <r>
      <rPr>
        <b/>
        <sz val="11"/>
        <color theme="1"/>
        <rFont val="Arial Narrow"/>
        <family val="2"/>
      </rPr>
      <t>C</t>
    </r>
    <r>
      <rPr>
        <sz val="11"/>
        <color theme="1"/>
        <rFont val="Arial Narrow"/>
        <family val="2"/>
      </rPr>
      <t>orresponde a los detalles que permiten identificar claramente el objeto del control.</t>
    </r>
  </si>
  <si>
    <r>
      <t xml:space="preserve">5.2 </t>
    </r>
    <r>
      <rPr>
        <b/>
        <sz val="12"/>
        <color theme="0"/>
        <rFont val="Arial Narrow"/>
        <family val="2"/>
      </rPr>
      <t>Probabilidad:</t>
    </r>
    <r>
      <rPr>
        <sz val="12"/>
        <color theme="0"/>
        <rFont val="Arial Narrow"/>
        <family val="2"/>
      </rPr>
      <t xml:space="preserve"> Según la descripción del control aplicar si ataca directamente la probabilidad seleccionada en el numeral 4.2</t>
    </r>
  </si>
  <si>
    <r>
      <t xml:space="preserve">5.3 </t>
    </r>
    <r>
      <rPr>
        <b/>
        <sz val="12"/>
        <color theme="0"/>
        <rFont val="Arial Narrow"/>
        <family val="2"/>
      </rPr>
      <t>Impacto: S</t>
    </r>
    <r>
      <rPr>
        <sz val="12"/>
        <color theme="0"/>
        <rFont val="Arial Narrow"/>
        <family val="2"/>
      </rPr>
      <t>egún la descripción del control aplicar si ataca directamente la probabilidad seleccionada en el numeral 4.2</t>
    </r>
  </si>
  <si>
    <r>
      <t xml:space="preserve">5.4 </t>
    </r>
    <r>
      <rPr>
        <b/>
        <sz val="12"/>
        <color theme="0"/>
        <rFont val="Arial Narrow"/>
        <family val="2"/>
      </rPr>
      <t>Control preventivo:</t>
    </r>
    <r>
      <rPr>
        <sz val="12"/>
        <color theme="0"/>
        <rFont val="Arial Narrow"/>
        <family val="2"/>
      </rPr>
      <t xml:space="preserve"> Control accionado en la entrada del proceso y antes de que se realice la actividad originadora del riesgo, se busca establecer las condiciones que aseguren el resultado final esperado. </t>
    </r>
  </si>
  <si>
    <r>
      <t>5.5</t>
    </r>
    <r>
      <rPr>
        <b/>
        <sz val="12"/>
        <color theme="0"/>
        <rFont val="Arial Narrow"/>
        <family val="2"/>
      </rPr>
      <t xml:space="preserve"> Control detectivo: </t>
    </r>
    <r>
      <rPr>
        <sz val="12"/>
        <color theme="0"/>
        <rFont val="Arial Narrow"/>
        <family val="2"/>
      </rPr>
      <t>control accionado durante la ejecución del proceso. Estos controles detectan el riesgo, pero generan reprocesos.</t>
    </r>
  </si>
  <si>
    <r>
      <t xml:space="preserve">5.6 </t>
    </r>
    <r>
      <rPr>
        <b/>
        <sz val="12"/>
        <color theme="0"/>
        <rFont val="Arial Narrow"/>
        <family val="2"/>
      </rPr>
      <t xml:space="preserve">Control correctivo: </t>
    </r>
    <r>
      <rPr>
        <sz val="12"/>
        <color theme="0"/>
        <rFont val="Arial Narrow"/>
        <family val="2"/>
      </rPr>
      <t>control accionado en la salida del proceso y después de que se materializa el riesgo. Estos controles tienen costos implícitos.</t>
    </r>
  </si>
  <si>
    <r>
      <t xml:space="preserve">5.7 </t>
    </r>
    <r>
      <rPr>
        <b/>
        <sz val="12"/>
        <color theme="0"/>
        <rFont val="Arial Narrow"/>
        <family val="2"/>
      </rPr>
      <t>Automático:</t>
    </r>
    <r>
      <rPr>
        <sz val="12"/>
        <color theme="0"/>
        <rFont val="Arial Narrow"/>
        <family val="2"/>
      </rPr>
      <t xml:space="preserve"> Son actividades de procesamiento o validación de información que se ejecutan por un sistema y/o aplicativo de manera automática sin la intervención de personas para su realización.</t>
    </r>
  </si>
  <si>
    <r>
      <t>5.8</t>
    </r>
    <r>
      <rPr>
        <b/>
        <sz val="12"/>
        <color theme="0"/>
        <rFont val="Arial Narrow"/>
        <family val="2"/>
      </rPr>
      <t xml:space="preserve"> Manual: </t>
    </r>
    <r>
      <rPr>
        <sz val="12"/>
        <color theme="0"/>
        <rFont val="Arial Narrow"/>
        <family val="2"/>
      </rPr>
      <t>Controles que son ejecutados por una persona, tiene implícito el error humano.</t>
    </r>
  </si>
  <si>
    <r>
      <t>5.9</t>
    </r>
    <r>
      <rPr>
        <b/>
        <sz val="12"/>
        <color theme="0"/>
        <rFont val="Arial Narrow"/>
        <family val="2"/>
      </rPr>
      <t xml:space="preserve"> Resultado: </t>
    </r>
    <r>
      <rPr>
        <sz val="12"/>
        <color theme="0"/>
        <rFont val="Arial Narrow"/>
        <family val="2"/>
      </rPr>
      <t>es el valor del control implementado para el riesgo identificado</t>
    </r>
    <r>
      <rPr>
        <sz val="12"/>
        <color rgb="FF70FC81"/>
        <rFont val="Arial Narrow"/>
        <family val="2"/>
      </rPr>
      <t xml:space="preserve"> (</t>
    </r>
    <r>
      <rPr>
        <sz val="12"/>
        <color theme="0"/>
        <rFont val="Arial Narrow"/>
        <family val="2"/>
      </rPr>
      <t>cuantitativo (Tipo) + Cualitativo (Implementación)</t>
    </r>
    <r>
      <rPr>
        <sz val="12"/>
        <color rgb="FF70FC81"/>
        <rFont val="Arial Narrow"/>
        <family val="2"/>
      </rPr>
      <t>)</t>
    </r>
  </si>
  <si>
    <r>
      <t>5.10</t>
    </r>
    <r>
      <rPr>
        <b/>
        <sz val="12"/>
        <color theme="0"/>
        <rFont val="Arial Narrow"/>
        <family val="2"/>
      </rPr>
      <t xml:space="preserve"> Porcentaje de efectividad </t>
    </r>
    <r>
      <rPr>
        <b/>
        <sz val="12"/>
        <color rgb="FF3CFE5C"/>
        <rFont val="Arial Narrow"/>
        <family val="2"/>
      </rPr>
      <t>(Y)</t>
    </r>
    <r>
      <rPr>
        <b/>
        <sz val="12"/>
        <color theme="0"/>
        <rFont val="Arial Narrow"/>
        <family val="2"/>
      </rPr>
      <t xml:space="preserve">: </t>
    </r>
    <r>
      <rPr>
        <sz val="12"/>
        <color theme="0"/>
        <rFont val="Arial Narrow"/>
        <family val="2"/>
      </rPr>
      <t>Realice la siguiente ecuación.</t>
    </r>
  </si>
  <si>
    <r>
      <t>5.11</t>
    </r>
    <r>
      <rPr>
        <b/>
        <sz val="12"/>
        <color theme="0"/>
        <rFont val="Arial Narrow"/>
        <family val="2"/>
      </rPr>
      <t xml:space="preserve"> Porcentaje de efectividad </t>
    </r>
    <r>
      <rPr>
        <b/>
        <sz val="12"/>
        <color rgb="FF3CFE5C"/>
        <rFont val="Arial Narrow"/>
        <family val="2"/>
      </rPr>
      <t>(X)</t>
    </r>
    <r>
      <rPr>
        <b/>
        <sz val="12"/>
        <color theme="0"/>
        <rFont val="Arial Narrow"/>
        <family val="2"/>
      </rPr>
      <t xml:space="preserve">: </t>
    </r>
    <r>
      <rPr>
        <sz val="12"/>
        <color theme="0"/>
        <rFont val="Arial Narrow"/>
        <family val="2"/>
      </rPr>
      <t>para los riesgos de corrupción el impacto siempre sea el mismo que el del riesgo inherente.</t>
    </r>
  </si>
  <si>
    <r>
      <t xml:space="preserve">5.12 </t>
    </r>
    <r>
      <rPr>
        <b/>
        <sz val="11"/>
        <color theme="0"/>
        <rFont val="Arial Narrow"/>
        <family val="2"/>
      </rPr>
      <t>Documentación:</t>
    </r>
    <r>
      <rPr>
        <sz val="11"/>
        <color theme="0"/>
        <rFont val="Arial Narrow"/>
        <family val="2"/>
      </rPr>
      <t xml:space="preserve"> </t>
    </r>
  </si>
  <si>
    <r>
      <rPr>
        <b/>
        <sz val="11"/>
        <color theme="1"/>
        <rFont val="Arial Narrow"/>
        <family val="2"/>
      </rPr>
      <t xml:space="preserve">Documentado: </t>
    </r>
    <r>
      <rPr>
        <sz val="11"/>
        <color theme="1"/>
        <rFont val="Arial Narrow"/>
        <family val="2"/>
      </rPr>
      <t>Controles que están documentados en el proceso, ya sea en manuales, procedimientos, flujogramas o cualquier otro documento propio del proceso.</t>
    </r>
  </si>
  <si>
    <r>
      <rPr>
        <b/>
        <sz val="11"/>
        <color theme="1"/>
        <rFont val="Arial Narrow"/>
        <family val="2"/>
      </rPr>
      <t>Sin Documentar:</t>
    </r>
    <r>
      <rPr>
        <sz val="11"/>
        <color theme="1"/>
        <rFont val="Arial Narrow"/>
        <family val="2"/>
      </rPr>
      <t xml:space="preserve"> Identifica a los controles que pese a que se ejecutan en el proceso no se encuentran documentados en ningún documento propio del proceso .</t>
    </r>
  </si>
  <si>
    <r>
      <t xml:space="preserve">5.13 </t>
    </r>
    <r>
      <rPr>
        <b/>
        <sz val="11"/>
        <color theme="0"/>
        <rFont val="Arial Narrow"/>
        <family val="2"/>
      </rPr>
      <t>Frecuencia:</t>
    </r>
    <r>
      <rPr>
        <sz val="11"/>
        <color theme="0"/>
        <rFont val="Arial Narrow"/>
        <family val="2"/>
      </rPr>
      <t xml:space="preserve"> </t>
    </r>
  </si>
  <si>
    <r>
      <rPr>
        <b/>
        <sz val="11"/>
        <color theme="1"/>
        <rFont val="Arial Narrow"/>
        <family val="2"/>
      </rPr>
      <t xml:space="preserve">Continua: </t>
    </r>
    <r>
      <rPr>
        <sz val="11"/>
        <color theme="1"/>
        <rFont val="Arial Narrow"/>
        <family val="2"/>
      </rPr>
      <t>El control se aplica siempre que se realiza la actividad que conlleva el riesgo.</t>
    </r>
  </si>
  <si>
    <r>
      <rPr>
        <b/>
        <sz val="11"/>
        <color theme="1"/>
        <rFont val="Arial Narrow"/>
        <family val="2"/>
      </rPr>
      <t xml:space="preserve">Aleatoria: </t>
    </r>
    <r>
      <rPr>
        <sz val="11"/>
        <color theme="1"/>
        <rFont val="Arial Narrow"/>
        <family val="2"/>
      </rPr>
      <t>El control se aplica aleatoriamente a la actividad que conlleva el riesgo.</t>
    </r>
  </si>
  <si>
    <r>
      <t xml:space="preserve">5.14 </t>
    </r>
    <r>
      <rPr>
        <b/>
        <sz val="11"/>
        <color theme="0"/>
        <rFont val="Arial Narrow"/>
        <family val="2"/>
      </rPr>
      <t>Evidencia:</t>
    </r>
  </si>
  <si>
    <r>
      <rPr>
        <b/>
        <sz val="11"/>
        <color theme="1"/>
        <rFont val="Arial Narrow"/>
        <family val="2"/>
      </rPr>
      <t>Con Registro:</t>
    </r>
    <r>
      <rPr>
        <sz val="11"/>
        <color theme="1"/>
        <rFont val="Arial Narrow"/>
        <family val="2"/>
      </rPr>
      <t xml:space="preserve"> El control deja un registro permite evidencia la ejecución del control.</t>
    </r>
  </si>
  <si>
    <r>
      <rPr>
        <b/>
        <sz val="11"/>
        <color theme="1"/>
        <rFont val="Arial Narrow"/>
        <family val="2"/>
      </rPr>
      <t xml:space="preserve">Sin Registro: </t>
    </r>
    <r>
      <rPr>
        <sz val="11"/>
        <color theme="1"/>
        <rFont val="Arial Narrow"/>
        <family val="2"/>
      </rPr>
      <t xml:space="preserve">El control no deja registro de la ejecución del control. </t>
    </r>
  </si>
  <si>
    <r>
      <t>5.15</t>
    </r>
    <r>
      <rPr>
        <b/>
        <sz val="12"/>
        <color theme="0"/>
        <rFont val="Arial Narrow"/>
        <family val="2"/>
      </rPr>
      <t xml:space="preserve"> Actividad de control:</t>
    </r>
    <r>
      <rPr>
        <sz val="12"/>
        <color theme="0"/>
        <rFont val="Arial Narrow"/>
        <family val="2"/>
      </rPr>
      <t xml:space="preserve"> es la accion que se realizará frente al control determinado para atacar el riesgo identificado .</t>
    </r>
  </si>
  <si>
    <r>
      <t xml:space="preserve">5.16 </t>
    </r>
    <r>
      <rPr>
        <b/>
        <sz val="12"/>
        <color theme="0"/>
        <rFont val="Arial Narrow"/>
        <family val="2"/>
      </rPr>
      <t>Frecuencia:</t>
    </r>
    <r>
      <rPr>
        <sz val="12"/>
        <color theme="0"/>
        <rFont val="Arial Narrow"/>
        <family val="2"/>
      </rPr>
      <t xml:space="preserve"> es la perioricidad con que se realiza la actividad para mitigar, o evitar la materializacion del riesgo identificado.</t>
    </r>
  </si>
  <si>
    <r>
      <t xml:space="preserve">5.17 </t>
    </r>
    <r>
      <rPr>
        <b/>
        <sz val="12"/>
        <color theme="0"/>
        <rFont val="Arial Narrow"/>
        <family val="2"/>
      </rPr>
      <t>Soportes:</t>
    </r>
    <r>
      <rPr>
        <sz val="12"/>
        <color theme="0"/>
        <rFont val="Arial Narrow"/>
        <family val="2"/>
      </rPr>
      <t xml:space="preserve"> es la evidencia que soporta la acción en la actividad de control.</t>
    </r>
  </si>
  <si>
    <t>5.18 Seleccione el proceso o subproceso al cual pertenece el riesgo identificado.</t>
  </si>
  <si>
    <t>5.19 Profesional a cargo de subir las evidencias al aplicativo ALMERA en la perioricidad definida el cual sera matriculado como responsable del proceso o subproceso.</t>
  </si>
  <si>
    <t>FASE 3</t>
  </si>
  <si>
    <t xml:space="preserve">6. RIESGO RESIDUAL </t>
  </si>
  <si>
    <r>
      <t xml:space="preserve">6.1 </t>
    </r>
    <r>
      <rPr>
        <b/>
        <sz val="12"/>
        <color theme="0"/>
        <rFont val="Arial Narrow"/>
        <family val="2"/>
      </rPr>
      <t>Probabilidad:</t>
    </r>
    <r>
      <rPr>
        <sz val="12"/>
        <color theme="0"/>
        <rFont val="Arial Narrow"/>
        <family val="2"/>
      </rPr>
      <t xml:space="preserve"> es el porcentaje en el que el riesgo disminuye al tener diversos controles que minimizan la oportunidad de ocurriencia. (se define automaticamente al momento de realizarse la operación matematica efectuada en la casilla </t>
    </r>
    <r>
      <rPr>
        <sz val="12"/>
        <color rgb="FF3CFE5C"/>
        <rFont val="Arial Narrow"/>
        <family val="2"/>
      </rPr>
      <t>5.10</t>
    </r>
    <r>
      <rPr>
        <sz val="12"/>
        <color theme="0"/>
        <rFont val="Arial Narrow"/>
        <family val="2"/>
      </rPr>
      <t>)</t>
    </r>
  </si>
  <si>
    <r>
      <t>6.2</t>
    </r>
    <r>
      <rPr>
        <b/>
        <sz val="12"/>
        <color theme="0"/>
        <rFont val="Arial Narrow"/>
        <family val="2"/>
      </rPr>
      <t xml:space="preserve"> Impacto:</t>
    </r>
    <r>
      <rPr>
        <sz val="12"/>
        <color theme="0"/>
        <rFont val="Arial Narrow"/>
        <family val="2"/>
      </rPr>
      <t xml:space="preserve"> es el porcentaje en el que el riesgo disminuye al tener diversos controles que minimizan la oportunidad de ocurriencia. (se define automaticamente al momento de realizarse la operación matematica efectuada en la casilla </t>
    </r>
    <r>
      <rPr>
        <sz val="12"/>
        <color rgb="FF3CFE5C"/>
        <rFont val="Arial Narrow"/>
        <family val="2"/>
      </rPr>
      <t>5.11</t>
    </r>
    <r>
      <rPr>
        <sz val="12"/>
        <color theme="0"/>
        <rFont val="Arial Narrow"/>
        <family val="2"/>
      </rPr>
      <t>)</t>
    </r>
  </si>
  <si>
    <r>
      <t xml:space="preserve">6.3 </t>
    </r>
    <r>
      <rPr>
        <b/>
        <sz val="12"/>
        <color theme="0"/>
        <rFont val="Arial Narrow"/>
        <family val="2"/>
      </rPr>
      <t>Riesgos Residual / Zona de Riesgo:</t>
    </r>
    <r>
      <rPr>
        <sz val="12"/>
        <color theme="0"/>
        <rFont val="Arial Narrow"/>
        <family val="2"/>
      </rPr>
      <t xml:space="preserve"> Es la combinación de la probabilidad e impacto y se refeljará en el cuadrante y/o zona del cuadro de calor despues de aplicarsen los debidos controles (vease </t>
    </r>
    <r>
      <rPr>
        <sz val="12"/>
        <color rgb="FF3CFE5C"/>
        <rFont val="Arial Narrow"/>
        <family val="2"/>
      </rPr>
      <t xml:space="preserve"># 6.5 </t>
    </r>
    <r>
      <rPr>
        <sz val="12"/>
        <color theme="0"/>
        <rFont val="Arial Narrow"/>
        <family val="2"/>
      </rPr>
      <t>de la Mapa de calor).</t>
    </r>
  </si>
  <si>
    <r>
      <t xml:space="preserve">6.4 </t>
    </r>
    <r>
      <rPr>
        <b/>
        <sz val="12"/>
        <color theme="0"/>
        <rFont val="Arial Narrow"/>
        <family val="2"/>
      </rPr>
      <t>Tratamiento:</t>
    </r>
    <r>
      <rPr>
        <sz val="12"/>
        <color theme="0"/>
        <rFont val="Arial Narrow"/>
        <family val="2"/>
      </rPr>
      <t xml:space="preserve"> Decisión que se toma frente a un determinado nivel de riesgo, dicha decisión puede ser aceptar, reducir o evitar. Se analiza frente al riesgo residual, esto para procesos en funcionamiento, cuando se trate de procesos nuevos , se procede a partir del riesgo inherente.</t>
    </r>
  </si>
  <si>
    <t>6.4 Tratamiento:</t>
  </si>
  <si>
    <r>
      <rPr>
        <b/>
        <sz val="11"/>
        <color theme="1"/>
        <rFont val="Arial Narrow"/>
        <family val="2"/>
      </rPr>
      <t>Reducir:</t>
    </r>
    <r>
      <rPr>
        <sz val="11"/>
        <color theme="1"/>
        <rFont val="Arial Narrow"/>
        <family val="2"/>
      </rPr>
      <t xml:space="preserve"> El nivel de riesgo debería ser administrado mediante el establecimiento de controles, de modo que el riesgo residual se pueda reevaluar como algo aceptable para la entidad. Estos controles disminuyen normalmente la probabilidad y/o el impacto del riesgo.
Deberían seleccionarse controles apropiados y con una adecuada segregación de funciones, de manera que el tratamiento al riesgo adoptado logre la reducción prevista sobre este.</t>
    </r>
  </si>
  <si>
    <r>
      <rPr>
        <b/>
        <sz val="11"/>
        <color theme="1"/>
        <rFont val="Arial Narrow"/>
        <family val="2"/>
      </rPr>
      <t xml:space="preserve">Compartir: </t>
    </r>
    <r>
      <rPr>
        <sz val="11"/>
        <color theme="1"/>
        <rFont val="Arial Narrow"/>
        <family val="2"/>
      </rPr>
      <t>Cuando es muy difícil para la entidad reducir el riesgo a un nivel aceptable o se carece de conocimientos necesarios para gestionarlo, este puede ser compartido con otra parte interesada que pueda gestionarlo con más eficacia. Cabe señalar que normalmente no es posible transferir la responsabilidad del riesgo.</t>
    </r>
  </si>
  <si>
    <r>
      <rPr>
        <b/>
        <sz val="11"/>
        <color theme="1"/>
        <rFont val="Arial Narrow"/>
        <family val="2"/>
      </rPr>
      <t>Evitar:</t>
    </r>
    <r>
      <rPr>
        <sz val="11"/>
        <color theme="1"/>
        <rFont val="Arial Narrow"/>
        <family val="2"/>
      </rPr>
      <t xml:space="preserve"> Cuando los escenarios de riesgo identificado se consideran demasiado extremos se puede tomar una decisión para evitar el riesgo, mediante la cancelación de una actividad o un conjunto de actividades.
Desde el punto de vista de los responsables de la toma de deci siones, este tratamiento es simple, la menos arriesgada y menos costosa, pero es un obstáculo para el desarrollo de las actividades de la entidad y, por lo tanto, hay situaciones donde no es una opción</t>
    </r>
  </si>
  <si>
    <t xml:space="preserve">7. PLAN DE ACCION Y CONTINGENCIA </t>
  </si>
  <si>
    <r>
      <t>7.1</t>
    </r>
    <r>
      <rPr>
        <b/>
        <sz val="12"/>
        <color theme="0"/>
        <rFont val="Arial Narrow"/>
        <family val="2"/>
      </rPr>
      <t xml:space="preserve">  Plan de accion:</t>
    </r>
    <r>
      <rPr>
        <sz val="12"/>
        <color theme="0"/>
        <rFont val="Arial Narrow"/>
        <family val="2"/>
      </rPr>
      <t xml:space="preserve"> La actividad pertinente, el responsable, fecha, seguimiento y estado (estableciendo inicio y finalización). </t>
    </r>
  </si>
  <si>
    <r>
      <t xml:space="preserve">7.2 </t>
    </r>
    <r>
      <rPr>
        <b/>
        <sz val="12"/>
        <color theme="0"/>
        <rFont val="Arial Narrow"/>
        <family val="2"/>
      </rPr>
      <t xml:space="preserve">Plan de contingencia:  </t>
    </r>
    <r>
      <rPr>
        <sz val="12"/>
        <color theme="0"/>
        <rFont val="Arial Narrow"/>
        <family val="2"/>
      </rPr>
      <t xml:space="preserve">actividad que se debe realizar de forma inmediata al momento de presenciar una materialización del riesgo identificado </t>
    </r>
  </si>
  <si>
    <t xml:space="preserve">7.3 Proceso o subproceso de la entidad que debe emplear el plan y/o la actividad de contingencia </t>
  </si>
  <si>
    <r>
      <t>7.4</t>
    </r>
    <r>
      <rPr>
        <b/>
        <sz val="12"/>
        <color theme="0"/>
        <rFont val="Arial Narrow"/>
        <family val="2"/>
      </rPr>
      <t xml:space="preserve"> Profesional responsable de la ejecución:</t>
    </r>
    <r>
      <rPr>
        <sz val="12"/>
        <color theme="0"/>
        <rFont val="Arial Narrow"/>
        <family val="2"/>
      </rPr>
      <t xml:space="preserve"> Es el nombre o cargo de la persona que debe reaccionar de forma inmediata al momento de evidenciar una materialización del riesgo identificado</t>
    </r>
  </si>
  <si>
    <t>Autoridad y Responsabilidad</t>
  </si>
  <si>
    <t>8. SEGUIMIENTO:  1ra LINEA DE DEFENSA</t>
  </si>
  <si>
    <r>
      <rPr>
        <b/>
        <sz val="12"/>
        <rFont val="Arial Narrow"/>
        <family val="2"/>
      </rPr>
      <t xml:space="preserve">Primer orden: Autocontrol </t>
    </r>
    <r>
      <rPr>
        <sz val="12"/>
        <rFont val="Arial Narrow"/>
        <family val="2"/>
      </rPr>
      <t xml:space="preserve"> los lideres y/o sus gestores designados para el proceso son los encargados de analizar y evaluar periodicamente la gestión de sus riesgos en funcion de autocontrolar cualquier posible modo de materialización </t>
    </r>
  </si>
  <si>
    <t xml:space="preserve">Seguimiento: </t>
  </si>
  <si>
    <t xml:space="preserve">8.1 Fecha: </t>
  </si>
  <si>
    <t xml:space="preserve">Fecha del seguimiento en la que el líder o gestor realizar la actividad </t>
  </si>
  <si>
    <t>8.2 Verificacion de controles:</t>
  </si>
  <si>
    <t xml:space="preserve">El líder o gestor realiza un análisis pertinente frente a la efectividad de sus controles segun el avance de sus objetivos y metas trazadas dentro de su proceso </t>
  </si>
  <si>
    <t xml:space="preserve">8.3 Verificacion del Plan de acción: </t>
  </si>
  <si>
    <t xml:space="preserve">El Líder o gestor debera hacer un previo análisis de la informacion que sus colaboradores le estan reportando por cada actividad de control </t>
  </si>
  <si>
    <t>8.4 Materialización</t>
  </si>
  <si>
    <t xml:space="preserve">Verificar con su equipo de trabajo si algun riesgo identificado para su proceso se materializo y que accion de contingencia se realizó (subir soportes al modulo de materialización del aplicativo ALMERA) </t>
  </si>
  <si>
    <t>8.5 Valoración de indicadores:</t>
  </si>
  <si>
    <t>Resultado de los indicadores (Eficacia y Eficiencia establecidos) De acuerdo a lo formulado para cada uno y basado en la meta establecida. Y se reportara en el modulo de indicadores semestralmente</t>
  </si>
  <si>
    <t xml:space="preserve">8.6 Observaciones: </t>
  </si>
  <si>
    <t>Si el responsable de gestionar el riesgo desea hacer alguna precisión o acotación adicional con respecto al autocontrol realizado</t>
  </si>
  <si>
    <t>9. SEGUNDO ORDEN: Oficina de Desarrollo Institucional</t>
  </si>
  <si>
    <r>
      <t xml:space="preserve">9.1 </t>
    </r>
    <r>
      <rPr>
        <b/>
        <sz val="12"/>
        <rFont val="Arial Narrow"/>
        <family val="2"/>
      </rPr>
      <t>Fecha</t>
    </r>
    <r>
      <rPr>
        <sz val="12"/>
        <rFont val="Arial Narrow"/>
        <family val="2"/>
      </rPr>
      <t xml:space="preserve"> del seguimiento</t>
    </r>
  </si>
  <si>
    <r>
      <rPr>
        <sz val="12"/>
        <rFont val="Arial Narrow"/>
        <family val="2"/>
      </rPr>
      <t>9.2</t>
    </r>
    <r>
      <rPr>
        <b/>
        <sz val="12"/>
        <rFont val="Arial Narrow"/>
        <family val="2"/>
      </rPr>
      <t xml:space="preserve"> Afectación </t>
    </r>
  </si>
  <si>
    <t>Probabilidad: Calificar la probabilidad según resultados del desempeño</t>
  </si>
  <si>
    <t>Impacto: Calificar impacto según resultados del desempeño</t>
  </si>
  <si>
    <r>
      <t xml:space="preserve">9.3 </t>
    </r>
    <r>
      <rPr>
        <b/>
        <sz val="12"/>
        <rFont val="Arial Narrow"/>
        <family val="2"/>
      </rPr>
      <t>Calificación de los controles:</t>
    </r>
    <r>
      <rPr>
        <sz val="12"/>
        <rFont val="Arial Narrow"/>
        <family val="2"/>
      </rPr>
      <t xml:space="preserve"> según resultados del desempeño. (Resultado de la Solidez del Conjunto de Controles)</t>
    </r>
  </si>
  <si>
    <r>
      <t xml:space="preserve">9.4 </t>
    </r>
    <r>
      <rPr>
        <b/>
        <sz val="12"/>
        <rFont val="Arial Narrow"/>
        <family val="2"/>
      </rPr>
      <t>Verificación de plan de acción:</t>
    </r>
    <r>
      <rPr>
        <sz val="12"/>
        <rFont val="Arial Narrow"/>
        <family val="2"/>
      </rPr>
      <t xml:space="preserve"> se entrara a realizar el debido análisis de las evidencias y soportes que realiza el líder o gestor del proceso (primera linea) </t>
    </r>
  </si>
  <si>
    <r>
      <t xml:space="preserve">9.5 </t>
    </r>
    <r>
      <rPr>
        <b/>
        <sz val="12"/>
        <color rgb="FFFF0000"/>
        <rFont val="Arial Narrow"/>
        <family val="2"/>
      </rPr>
      <t>Materialización:</t>
    </r>
    <r>
      <rPr>
        <sz val="12"/>
        <color rgb="FFFF0000"/>
        <rFont val="Arial Narrow"/>
        <family val="2"/>
      </rPr>
      <t xml:space="preserve"> Se verifica en el aplicativo ALMERA la materializacion de los riesgos institucionales con un perioricidad pertinente.</t>
    </r>
  </si>
  <si>
    <r>
      <t xml:space="preserve">9.5 </t>
    </r>
    <r>
      <rPr>
        <b/>
        <sz val="12"/>
        <rFont val="Arial Narrow"/>
        <family val="2"/>
      </rPr>
      <t>Porcentaje de cumplimiento del indicador:</t>
    </r>
    <r>
      <rPr>
        <sz val="12"/>
        <rFont val="Arial Narrow"/>
        <family val="2"/>
      </rPr>
      <t xml:space="preserve"> Resultado del indicador para el semestre evaluado  y basado en la meta establecida.</t>
    </r>
  </si>
  <si>
    <r>
      <rPr>
        <sz val="12"/>
        <color theme="1"/>
        <rFont val="Arial Narrow"/>
        <family val="2"/>
      </rPr>
      <t xml:space="preserve">9.6 </t>
    </r>
    <r>
      <rPr>
        <b/>
        <sz val="12"/>
        <color theme="1"/>
        <rFont val="Arial Narrow"/>
        <family val="2"/>
      </rPr>
      <t>Observaciones:</t>
    </r>
    <r>
      <rPr>
        <sz val="12"/>
        <color theme="1"/>
        <rFont val="Arial Narrow"/>
        <family val="2"/>
      </rPr>
      <t xml:space="preserve"> Si la Oficina de Desarrollo Institucional tiene observaciones, precisiones o acotaciones con respecto al seguimiento realizado</t>
    </r>
  </si>
  <si>
    <t>10. TERCER ORDEN: Oficina de Control Interno</t>
  </si>
  <si>
    <t>5.16 Fecha del seguimiento</t>
  </si>
  <si>
    <t>5.17 Evaluación integral: Evalua el cumplimiento de las acciones</t>
  </si>
  <si>
    <t>5.18 Observaciones: Precisiones o acotaciones con respecto al seguimiento realizado por la Oficina de Control Interno</t>
  </si>
  <si>
    <t xml:space="preserve">5.19 Recomendaciones: La Oficina de Control Interno las realizara si así considera pertinente con relación a la gestión del riesgo sin incurrir en una coadministración ni llegar a  ser juez o parte al mismo tiempo. </t>
  </si>
  <si>
    <t xml:space="preserve">Diseño y Creación: </t>
  </si>
  <si>
    <t>Viviana Catherine Murillo Ulloa
Líder Administración del Riesgo Institucional</t>
  </si>
  <si>
    <t>Reviso:</t>
  </si>
  <si>
    <t xml:space="preserve">Nicolas Suarez Casallas
Jefe oficina Desarrollo Institucional </t>
  </si>
  <si>
    <t xml:space="preserve">aprobo: </t>
  </si>
  <si>
    <t>Comité SIAR 
Subred Integrada de Servicios de Salud Sur E.S.E</t>
  </si>
  <si>
    <r>
      <rPr>
        <b/>
        <sz val="11"/>
        <rFont val="Arial"/>
        <family val="2"/>
      </rPr>
      <t>Determinar Probabilidad:</t>
    </r>
    <r>
      <rPr>
        <sz val="11"/>
        <rFont val="Arial"/>
        <family val="2"/>
      </rPr>
      <t xml:space="preserve"> Estimar la posibilidad de ocurrencia del riesgo que puede ser medida con criterios de frecuencia (por ejemplo número de veces en un tiempo determinado) o de factibilidad, teniendo en cuenta la presencia de factores internos y externos que pueden propiciar el riesgo. Para colocar esta calificación se debe utilizar los criterios dados en la descripción de la siguiente tabla.</t>
    </r>
  </si>
  <si>
    <t>NIVEL</t>
  </si>
  <si>
    <t>PROBABILIDAD</t>
  </si>
  <si>
    <t>DESCRIPCIÓN</t>
  </si>
  <si>
    <t>FRECUENCIA</t>
  </si>
  <si>
    <t>Casi Seguro</t>
  </si>
  <si>
    <t>Se espera que el evento ocurra en la mayoría de las circunstancias</t>
  </si>
  <si>
    <t>Más de 1 vez al año</t>
  </si>
  <si>
    <t>Probable</t>
  </si>
  <si>
    <t>Es viable que el evento ocurra en la mayoría de las circunstancias</t>
  </si>
  <si>
    <t>Al menos 1 vez en el último año</t>
  </si>
  <si>
    <t>Posible</t>
  </si>
  <si>
    <t>El evento podrá ocurrir en algún momento</t>
  </si>
  <si>
    <t>Al menos 1 vez en los últimos 2 años</t>
  </si>
  <si>
    <t>Improbable</t>
  </si>
  <si>
    <t>El evento puede ocurrir en algún momento</t>
  </si>
  <si>
    <t>Al menos 1 vez en los últimos 5 años</t>
  </si>
  <si>
    <t>Rara vez</t>
  </si>
  <si>
    <t>El evento puede ocurrir solo en circunstancias excepcionales (poco comunes o anormales).</t>
  </si>
  <si>
    <t>No se ha presentado en los últimos 5 años</t>
  </si>
  <si>
    <r>
      <t xml:space="preserve">Determinar Consecuencias o Nivel de Impacto: </t>
    </r>
    <r>
      <rPr>
        <sz val="11"/>
        <rFont val="Arial"/>
        <family val="2"/>
      </rPr>
      <t>Estimar las consecuencias que puede ocasionar a la organización la materialización del riesgo. Se tienen en cuenta las consecuencias potenciales establecidas en la Identificación del riesgo. Su clasificación se hace con base en las categorías presentadas en la siguiente tabla.</t>
    </r>
  </si>
  <si>
    <t>IMPACTO EN LA INFORMACIÓN
(CONFIDENCIALIDAD-DISPONIBILIDAD-INTEGRIDAD)</t>
  </si>
  <si>
    <t>IMPACTO LEGAL</t>
  </si>
  <si>
    <t>IMPACTO EN LA CREDIBILIDAD DE LA ENTIDAD-IMAGEN</t>
  </si>
  <si>
    <t>IMPACTO EN LO OPERATIVO</t>
  </si>
  <si>
    <t>IMPACTO EN INFRAESTRUCTURA</t>
  </si>
  <si>
    <t>IMPACTO EN LA SALUD DEL USUARIO Y/O FUNCIONARIO - COLABORADOR</t>
  </si>
  <si>
    <t>IMPACTO EN EL AMBIENTE</t>
  </si>
  <si>
    <t>IMPACTO EN LOS RECURSOS FINANCIEROS</t>
  </si>
  <si>
    <t xml:space="preserve">IMPACTO EN LOS RIESGOS DE CORRUPCIÓN </t>
  </si>
  <si>
    <t>VALOR</t>
  </si>
  <si>
    <t>NIVEL DE IMPACTO</t>
  </si>
  <si>
    <t xml:space="preserve">NIVEL DE IMPACTO </t>
  </si>
  <si>
    <t>20(Corrupción)</t>
  </si>
  <si>
    <t>CATASTRÓFICO</t>
  </si>
  <si>
    <t>Riesgo cuya materialización DAÑARÍA GRAVEMENTE  el desarrollo del proceso y el cumplimiento de sus objetivos, impidiendo que este se LOGRE.</t>
  </si>
  <si>
    <t>10(Corrupción)</t>
  </si>
  <si>
    <t>MAYOR</t>
  </si>
  <si>
    <t>Genera Altas consecuencias sobre la entidad</t>
  </si>
  <si>
    <t>5(Corrupción)</t>
  </si>
  <si>
    <t>MODERADO</t>
  </si>
  <si>
    <t>Genera medianas consecuencias sobre la entidad</t>
  </si>
  <si>
    <t>Catastrófico</t>
  </si>
  <si>
    <t>Estratégica</t>
  </si>
  <si>
    <t>Intervención-Sanción</t>
  </si>
  <si>
    <t>Usuarios del País</t>
  </si>
  <si>
    <t>Parada total del proceso</t>
  </si>
  <si>
    <t>Pérdida Total</t>
  </si>
  <si>
    <t>Muerte</t>
  </si>
  <si>
    <t>Muerte, liberación de tóxicos en lugares alejados con efecto nocivo, enormes costos financieros</t>
  </si>
  <si>
    <t>Pérdida total de los recursos financieros afectando el flujo de caja y presupuesto de la entidad</t>
  </si>
  <si>
    <t>Detrimento de calidad de vida de la comunidad por la perdida de bien o servicios o los recursos públicos</t>
  </si>
  <si>
    <t>Riesgo cuya materialización DAÑARIA SIGNIFICATIVAMENTE el desarrollo del proceso y el cumplimiento de sus objetivos, impidiendo que éste se desarrolle en FORMA NORMAL.</t>
  </si>
  <si>
    <t>Mayor</t>
  </si>
  <si>
    <t>Institucional</t>
  </si>
  <si>
    <t>Investigación Fiscal</t>
  </si>
  <si>
    <t xml:space="preserve">Usuario de la Región </t>
  </si>
  <si>
    <t>Intermitencia en el servicio</t>
  </si>
  <si>
    <t>Daños grandes y/o permanentes sin daño funcional</t>
  </si>
  <si>
    <t>Lesiones graves y/o permanentes.</t>
  </si>
  <si>
    <t>Lesiones extensas, perdida de la capacidad productiva, liberación en lugares alejados contenida con asistencia externa y poco impacto nocivo, pérdida financiera importante</t>
  </si>
  <si>
    <t>Pérdida parcial de los recursos financieros afectando el flujo de caja y presupuesto de la entidad</t>
  </si>
  <si>
    <t>Intervención de los Organos de control</t>
  </si>
  <si>
    <t>Riesgo cuya materialización CAUSARÍA UN DETERIORO en el desarrollo del proceso, y DIFICULTANDO O RETRASANDO el cumplimiento de sus objetivos.</t>
  </si>
  <si>
    <t>Moderado</t>
  </si>
  <si>
    <t>relativa al proceso</t>
  </si>
  <si>
    <t>Investigación Disciplinaria</t>
  </si>
  <si>
    <t>Usuarios de la Ciudad</t>
  </si>
  <si>
    <t>Cambios en la interacción de procesos</t>
  </si>
  <si>
    <t>Requiere Intervención externa</t>
  </si>
  <si>
    <t>Requiere tratamiento médico.</t>
  </si>
  <si>
    <t>Exige tratamiento médico, liberación en el lugar contenida con asistencia externa, pérdida financiera alta</t>
  </si>
  <si>
    <t>Perdida de menor cuantía de los recursos financieros que afecta el flujo de caja y presupuesto de la entidad</t>
  </si>
  <si>
    <t xml:space="preserve">Procesos sancionatorios, disciplinarios y fiscales en contra de la Entidad. </t>
  </si>
  <si>
    <t>MENOR</t>
  </si>
  <si>
    <t>Riesgo que causa un DAÑO MENOR en el desarrollo del proceso y que no afecta mayormente el cumplimiento de sus objetivos.</t>
  </si>
  <si>
    <t>Menor</t>
  </si>
  <si>
    <t>Grupo de trabajo</t>
  </si>
  <si>
    <t>Demandas</t>
  </si>
  <si>
    <t>Todos los colaboradores</t>
  </si>
  <si>
    <t>Cambios en los procedimientos</t>
  </si>
  <si>
    <t>Requiere Intervención interna</t>
  </si>
  <si>
    <t>Tratamiento de primeros auxilios.</t>
  </si>
  <si>
    <t>Tratamiento de primeros auxilios, liberación en el sitio contenida inmediatamente, pérdida financiera media</t>
  </si>
  <si>
    <t>Perdida baja de cuantía de los recursos financiero que NO afecta el presupuesto en la entidad pero afecta flujo de caja.</t>
  </si>
  <si>
    <t xml:space="preserve">NO APLICA PARA RIESGOS DE CORRUPCIÓN </t>
  </si>
  <si>
    <t>INSIGNIFICANTE</t>
  </si>
  <si>
    <t>Riesgo cuya materialización PODRIA TENER UN PEQUEÑO O NULO EFECTO en el desarrollo del proceso/procedimiento, y NO AFECTA el cumplimiento de sus objetivos.</t>
  </si>
  <si>
    <t>Insignificante</t>
  </si>
  <si>
    <t>Personal</t>
  </si>
  <si>
    <t>Multas</t>
  </si>
  <si>
    <t>Grupos de colaboradores</t>
  </si>
  <si>
    <t>Ajustes a una actividad concreta</t>
  </si>
  <si>
    <t>Ningún daño.</t>
  </si>
  <si>
    <t>Sin lesiones, pérdida financiera baja, impacto ambiental insignificante</t>
  </si>
  <si>
    <t>Perdida que No afecta el flujo de caja y presupuesto de la entidad</t>
  </si>
  <si>
    <r>
      <t xml:space="preserve">Calificación de los controles </t>
    </r>
    <r>
      <rPr>
        <sz val="14"/>
        <rFont val="Arial"/>
        <family val="2"/>
      </rPr>
      <t>El dueño del proceso identifica los controles que tiene implementados actualmente para minimizar o prevenir el riesgo, estos se valoran para determinar su efectividad, eficacia y eficiencia, de acuerdo con la siguiente tabla:</t>
    </r>
  </si>
  <si>
    <r>
      <t xml:space="preserve">Calificación deL Diseño  los controles </t>
    </r>
    <r>
      <rPr>
        <sz val="12"/>
        <rFont val="Arial"/>
        <family val="2"/>
      </rPr>
      <t>El dueño del proceso identifica los controles que tiene implementados actualmente para minimizar o prevenir el riesgo, estos se valoran para determinar su efectividad, eficacia y eficiencia, de acuerdo con la siguiente tabla:</t>
    </r>
  </si>
  <si>
    <t>No.</t>
  </si>
  <si>
    <t>Riesgo</t>
  </si>
  <si>
    <t>Descripción del Control</t>
  </si>
  <si>
    <t>Criterio de Evaluación</t>
  </si>
  <si>
    <t>Aspecto a evaluar en el diseño del control</t>
  </si>
  <si>
    <t xml:space="preserve">Opción de respuesta al criterio de evaluación </t>
  </si>
  <si>
    <t>Evaluación</t>
  </si>
  <si>
    <t xml:space="preserve">
Peso en la evaluación del diseño del control </t>
  </si>
  <si>
    <t xml:space="preserve">RANGO DE CALIFICACIÓN DEL DISEÑO </t>
  </si>
  <si>
    <t xml:space="preserve">RESULTADO- PESO EN LA EVALUACIÓN DEL DISEÑO DEL CONTROL </t>
  </si>
  <si>
    <t>Sí el resultado de las calificaciones del control o el promedio en el diseño de los controles, está por debajo del 96%, se debe establecer un Plan de Acción que permita tener un control o controles bien diseñados.</t>
  </si>
  <si>
    <t>DEBIL</t>
  </si>
  <si>
    <t>Calificación entre 0 y 85</t>
  </si>
  <si>
    <t>SI</t>
  </si>
  <si>
    <t>PJE</t>
  </si>
  <si>
    <t>NO</t>
  </si>
  <si>
    <t>Calificación entre  86 - 95</t>
  </si>
  <si>
    <t>Describa el control determinado para el riesgo identificado</t>
  </si>
  <si>
    <t>1.1 Asignación del Responsable</t>
  </si>
  <si>
    <t>Existe un responsable asignado a la ejecución del control?</t>
  </si>
  <si>
    <t>Asignado</t>
  </si>
  <si>
    <t>FUERTE</t>
  </si>
  <si>
    <t>Calificación entre 96 - 100</t>
  </si>
  <si>
    <t>No Asignado</t>
  </si>
  <si>
    <t>1.2 Segregación y autoriad del responsable</t>
  </si>
  <si>
    <t>El responsable tiene la oportunidad y adecuada segregación de funciones en la ejecución del control?</t>
  </si>
  <si>
    <t>Adecuado</t>
  </si>
  <si>
    <t>RANGO DE CALIFICACIÓN DE LA EJECUCIÓN</t>
  </si>
  <si>
    <t xml:space="preserve">RESULTADO- PESO DE LA EJECUCIÓN DEL CONTROL </t>
  </si>
  <si>
    <t>La primera línea de defensa debe asegurarse que el control se ejecute, posteriromente se confirma con las actividades de evaluación realizadas por auditoria interna o control interno.</t>
  </si>
  <si>
    <t>Inadecuado</t>
  </si>
  <si>
    <t>El control se ejecuta de manera consistente por parte del responsable.</t>
  </si>
  <si>
    <t>2. Periodicidad</t>
  </si>
  <si>
    <t>¿La oportunidad en que se ejecuta el control ayuda a prevenir la mitigación del riesgo o a detectar la materialización del riesgo de manera oportuna?</t>
  </si>
  <si>
    <t>Oportuna</t>
  </si>
  <si>
    <t xml:space="preserve">El control se ejecuta algunas veces por parte del responsable </t>
  </si>
  <si>
    <t>Inoportuna</t>
  </si>
  <si>
    <t xml:space="preserve">El control no se ejecuta por parte del responsable </t>
  </si>
  <si>
    <t>3 Próposito</t>
  </si>
  <si>
    <t>¿Las actividades que se desarrollan en el control realmente buscan por sí sola prevenir o detectar las causas que pueden dar origen al riesgo, ejemplo: verificar, validar, cotejar, comparar, revisar, etc.?</t>
  </si>
  <si>
    <t>Prevenir</t>
  </si>
  <si>
    <t>Detectar</t>
  </si>
  <si>
    <t>Peso del diseño individual o promedio de los controles.(DISEÑO).</t>
  </si>
  <si>
    <t>El control se ejecuta de manera consistente por los responsables
(EJECUCIÓN).</t>
  </si>
  <si>
    <t>Solidez individual de cada control 
Fuerte:100
Moderado: 50
Débil: 0</t>
  </si>
  <si>
    <t>Aplica Plan de Acción para fortalecer el control 
SI/NO</t>
  </si>
  <si>
    <t># de columnas en la matriz de riesgo que se desplaza en el eje de la probabilidad</t>
  </si>
  <si>
    <t># de columnas en la matriz de riesgo que se desplaza en el eje de Impacto</t>
  </si>
  <si>
    <t>No es un control</t>
  </si>
  <si>
    <t>Fuerte
Calificación entre 96 y 100</t>
  </si>
  <si>
    <t>Fuerte: siempre se ejecuta</t>
  </si>
  <si>
    <t xml:space="preserve">Fuerte + Fuerte = Fuerte </t>
  </si>
  <si>
    <t xml:space="preserve">No </t>
  </si>
  <si>
    <t>4. Cómo se realiza la actividad de control</t>
  </si>
  <si>
    <t>¿La fuente de información que utiliza en el desarrollo del control es información confiable que permita mitigar el riesgo?.</t>
  </si>
  <si>
    <t>Confiable</t>
  </si>
  <si>
    <t>Moderado: algunas veces</t>
  </si>
  <si>
    <t>Fuerte + Moderado= Moderado</t>
  </si>
  <si>
    <t xml:space="preserve">Si </t>
  </si>
  <si>
    <t>No confiable</t>
  </si>
  <si>
    <t>Débil: No se ejecuta</t>
  </si>
  <si>
    <t>Fuerte + Débil= Débil</t>
  </si>
  <si>
    <t>5. Qué pasa con las observaciones o desviaciones</t>
  </si>
  <si>
    <t xml:space="preserve">¿Las observaciones, desviaciones o diferencias identificadas como resultados de la ejecución del cntrol son investigadas y resuleltas de manera oportuna?. </t>
  </si>
  <si>
    <t>Se investigan y resuelven oportunamente</t>
  </si>
  <si>
    <t>Moderado
Calificación entre 86 y 95</t>
  </si>
  <si>
    <t>Moderado+ Fuerte = Moderado</t>
  </si>
  <si>
    <t>No se investigan y resuelven oportunamente</t>
  </si>
  <si>
    <t>Moderado+ Moderado = Moderado</t>
  </si>
  <si>
    <t xml:space="preserve">6. Evidencia de la ejecución del control </t>
  </si>
  <si>
    <t>¿Se deja evidencia o rastro de la ejecución del control, que permita a cualquier tercero con la evidencia, llegar a la misma conclusión?.</t>
  </si>
  <si>
    <t>Completa</t>
  </si>
  <si>
    <t>Moderado+Débil = Débil</t>
  </si>
  <si>
    <t>Incompleta</t>
  </si>
  <si>
    <t>Débil
Calificación entre 0 y 85</t>
  </si>
  <si>
    <t>Débil+ Fuerte = Débil</t>
  </si>
  <si>
    <t>No existe</t>
  </si>
  <si>
    <t>Débil+ Moderado =Débil</t>
  </si>
  <si>
    <t xml:space="preserve">TOTAL </t>
  </si>
  <si>
    <t>Débil+ Débil =Débil</t>
  </si>
  <si>
    <t>Fuente:  Guía para la Administración de Riesgo y el Diseño de Controles en Entidades Públicas, Versión 4 DAFP 2018.  Adaptación Subproceso Planeación Estratégica Mayo/19 V1.</t>
  </si>
  <si>
    <t xml:space="preserve">Cuadrantes a Disminuir </t>
  </si>
  <si>
    <t>X</t>
  </si>
  <si>
    <r>
      <t xml:space="preserve">Calificación de los controles </t>
    </r>
    <r>
      <rPr>
        <sz val="11"/>
        <rFont val="Arial"/>
        <family val="2"/>
      </rPr>
      <t>El dueño del proceso identifica los controles que tiene implementados actualmente para minimizar o prevenir el riesgo, estos se valoran para determinar su efectividad, eficacia y eficiencia, de acuerdo con la siguiente tabla:</t>
    </r>
  </si>
  <si>
    <t xml:space="preserve">Riesgo </t>
  </si>
  <si>
    <t>DESCRIPCIÓN DEL CONTROL</t>
  </si>
  <si>
    <t>PARÁMETROS</t>
  </si>
  <si>
    <t>CRITERIOS</t>
  </si>
  <si>
    <t>EVALUACIÓN</t>
  </si>
  <si>
    <t>PUNTAJE</t>
  </si>
  <si>
    <t>RANGO DE CALIFICACIÓN DE CONTROLES</t>
  </si>
  <si>
    <t>DEPENDIENDO SI EL CONTROL AFECTA PROBABILIDAD O IMPACTO DESPLAZA EN LA MATRIZ DE EVALUACIÓN  DEL RIESGO</t>
  </si>
  <si>
    <t>SÍ</t>
  </si>
  <si>
    <t>Criterio en el que incide</t>
  </si>
  <si>
    <r>
      <t xml:space="preserve">¿El control previene la materialización del riesgo (afecta </t>
    </r>
    <r>
      <rPr>
        <b/>
        <sz val="10"/>
        <color rgb="FF1F497D"/>
        <rFont val="Arial"/>
        <family val="2"/>
      </rPr>
      <t>probabilidad</t>
    </r>
    <r>
      <rPr>
        <sz val="10"/>
        <rFont val="Arial"/>
        <family val="2"/>
      </rPr>
      <t>)</t>
    </r>
  </si>
  <si>
    <t>N/A</t>
  </si>
  <si>
    <r>
      <t xml:space="preserve">CUADRANTES A DISMINUIR EN LA </t>
    </r>
    <r>
      <rPr>
        <b/>
        <sz val="10"/>
        <color rgb="FF1F497D"/>
        <rFont val="Arial"/>
        <family val="2"/>
      </rPr>
      <t>PROBABILIDAD</t>
    </r>
  </si>
  <si>
    <r>
      <t xml:space="preserve">CUADRANTES A DISMINUIR EN EL </t>
    </r>
    <r>
      <rPr>
        <b/>
        <sz val="10"/>
        <color rgb="FF1F497D"/>
        <rFont val="Arial"/>
        <family val="2"/>
      </rPr>
      <t>IMPACTO</t>
    </r>
  </si>
  <si>
    <r>
      <t>¿El control permite enfrentar la situación en caso de materialización (afecta</t>
    </r>
    <r>
      <rPr>
        <b/>
        <sz val="10"/>
        <rFont val="Arial"/>
        <family val="2"/>
      </rPr>
      <t xml:space="preserve"> </t>
    </r>
    <r>
      <rPr>
        <b/>
        <sz val="10"/>
        <color rgb="FF1F497D"/>
        <rFont val="Arial"/>
        <family val="2"/>
      </rPr>
      <t>impacto</t>
    </r>
    <r>
      <rPr>
        <sz val="10"/>
        <rFont val="Arial"/>
        <family val="2"/>
      </rPr>
      <t>)?</t>
    </r>
  </si>
  <si>
    <t>(Hacia abajo)</t>
  </si>
  <si>
    <t>(Hacia la Izquierda)</t>
  </si>
  <si>
    <t>Herramientas para ejercer el Control</t>
  </si>
  <si>
    <t>Posee una herramienta para ejercer el control.</t>
  </si>
  <si>
    <t>Entre 0 - 50</t>
  </si>
  <si>
    <t>Existen manuales instructivos o procedimientos para el manejo de la herramienta</t>
  </si>
  <si>
    <t>Entre 51 - 75</t>
  </si>
  <si>
    <t>En el tiempo que lleva la herramienta ha demostrado ser efectiva</t>
  </si>
  <si>
    <t>Entre 76 - 100</t>
  </si>
  <si>
    <t>Seguimiento al Control</t>
  </si>
  <si>
    <t>Están definidos los responsables de la ejecución del control y seguimiento</t>
  </si>
  <si>
    <t>La frecuencia de la ejecución del control y seguimiento es adecuada</t>
  </si>
  <si>
    <t>TOTAL</t>
  </si>
  <si>
    <t>Cuadrantes a Disminuir</t>
  </si>
  <si>
    <r>
      <t xml:space="preserve">PROBABILIDAD: </t>
    </r>
    <r>
      <rPr>
        <b/>
        <sz val="18"/>
        <color rgb="FF92D050"/>
        <rFont val="Arial Narrow"/>
        <family val="2"/>
      </rPr>
      <t>Operacional</t>
    </r>
  </si>
  <si>
    <r>
      <t xml:space="preserve">PROBABILIDAD:  </t>
    </r>
    <r>
      <rPr>
        <sz val="11"/>
        <color theme="0"/>
        <rFont val="Arial"/>
        <family val="2"/>
      </rPr>
      <t>se entiende la posibilidad de ocurrencia del riesgo. Estará asociada a la exposición al riesgo del proceso o actividad que se esté analizando. La probabilidad inherente será el número de veces que se pasa por el punto de riesgo en el periodo de 1 año. Para colocar esta calificación se debe utilizar los criterios dados en la descripción de la siguiente tabla.</t>
    </r>
  </si>
  <si>
    <t xml:space="preserve">Nivel </t>
  </si>
  <si>
    <t>Frecuencia a la Actividad</t>
  </si>
  <si>
    <t>Probabilidad</t>
  </si>
  <si>
    <t xml:space="preserve">Muy Alta </t>
  </si>
  <si>
    <t>La actividad que conlleva el riesgo se ejecuta masde 5000 veces por año</t>
  </si>
  <si>
    <t>Alta</t>
  </si>
  <si>
    <t>La actividad que conlleva el riesgo se ejecuta minimo 500 veces al año y maximo 5000 veces por año</t>
  </si>
  <si>
    <t>Media</t>
  </si>
  <si>
    <t xml:space="preserve">La actividad que conlleva el riesgo se ejecuta de 24 a 500 veces por año </t>
  </si>
  <si>
    <t>Baja</t>
  </si>
  <si>
    <t xml:space="preserve">La actividad que conlleva el riesgo se ejecuta de 3 a 24 veces por año </t>
  </si>
  <si>
    <t xml:space="preserve">Muy Baja </t>
  </si>
  <si>
    <t xml:space="preserve">La actividad que conlleva el riesgo se ejecuta como maximos 2 veces por año </t>
  </si>
  <si>
    <r>
      <t xml:space="preserve">IMPACTO: </t>
    </r>
    <r>
      <rPr>
        <b/>
        <sz val="18"/>
        <color rgb="FF92D050"/>
        <rFont val="Arial Narrow"/>
        <family val="2"/>
      </rPr>
      <t>Operacional</t>
    </r>
  </si>
  <si>
    <t>IMPACTO:  las consecuencias que puede ocasionar a la organización la materialización del riesgo.</t>
  </si>
  <si>
    <t xml:space="preserve">Afectación Económica  </t>
  </si>
  <si>
    <t>Reputacional</t>
  </si>
  <si>
    <t>Catastrofico 100%</t>
  </si>
  <si>
    <t>Mayor 500 SMLMV</t>
  </si>
  <si>
    <t xml:space="preserve">El riesgo afecta la imagen de la entidad a nivel nacional con efecto publicitario sostenido a nivel pais. </t>
  </si>
  <si>
    <t>Mayor 80%</t>
  </si>
  <si>
    <t>Entre 100 y 500 SMLMV</t>
  </si>
  <si>
    <t>El riesgo afecta la imagen de la entidad con efecto publicitario sostenido a nivel de sector administrativo, nivel departamental o minicipal.</t>
  </si>
  <si>
    <t>Moderado 60%</t>
  </si>
  <si>
    <t>Entre 50 y 100 SMLMV</t>
  </si>
  <si>
    <t>El Riesgo afecta la imagen de la entidad con algunos usuarios de relevancia frente al logro de los objetivos.</t>
  </si>
  <si>
    <t>Menor 40%</t>
  </si>
  <si>
    <t>Entre 10 y 50 SMLMV</t>
  </si>
  <si>
    <t>El riesgo afecta la imagen de la entidad internamente, de conocimiento general nivel interno, junta directiva y accionistasy/o de proveedores.</t>
  </si>
  <si>
    <t>Leve 20%</t>
  </si>
  <si>
    <t>Afectación menor a 10 SMLMV</t>
  </si>
  <si>
    <t>El riesgo afecta la imagen de algún área de la organización.</t>
  </si>
  <si>
    <r>
      <t xml:space="preserve">Probabilidad inherente: </t>
    </r>
    <r>
      <rPr>
        <sz val="18"/>
        <color rgb="FFFFFF00"/>
        <rFont val="Arial Narrow"/>
        <family val="2"/>
      </rPr>
      <t>media 60%</t>
    </r>
    <r>
      <rPr>
        <b/>
        <sz val="18"/>
        <color rgb="FFFFFF00"/>
        <rFont val="Arial Narrow"/>
        <family val="2"/>
      </rPr>
      <t xml:space="preserve">, Impacto inherente: </t>
    </r>
    <r>
      <rPr>
        <sz val="18"/>
        <color rgb="FFFFFF00"/>
        <rFont val="Arial Narrow"/>
        <family val="2"/>
      </rPr>
      <t>mayor 80%</t>
    </r>
  </si>
  <si>
    <t>MAPA DE RIESGOS INHERENTE</t>
  </si>
  <si>
    <t>MAPA DE RIESGOS DE CORRUPCIÓN</t>
  </si>
  <si>
    <t>CASI SEGURO</t>
  </si>
  <si>
    <t xml:space="preserve">PROBABILDIDAD </t>
  </si>
  <si>
    <t>Muy Alta
100%</t>
  </si>
  <si>
    <t>PROBABLE</t>
  </si>
  <si>
    <t>Alta
80%</t>
  </si>
  <si>
    <t>POSIBLE</t>
  </si>
  <si>
    <t>Media
60%</t>
  </si>
  <si>
    <t>IMPROBABLE</t>
  </si>
  <si>
    <t>Baja
40%</t>
  </si>
  <si>
    <t>RARA VEZ</t>
  </si>
  <si>
    <t>Muy Baja
20%</t>
  </si>
  <si>
    <t>Leve
20%</t>
  </si>
  <si>
    <t>Menor
40%</t>
  </si>
  <si>
    <t>Moderado
60%</t>
  </si>
  <si>
    <t>Mayor
80%</t>
  </si>
  <si>
    <t>Catastrófico
100%</t>
  </si>
  <si>
    <t xml:space="preserve">IMPACTO </t>
  </si>
  <si>
    <t>EXTREMO</t>
  </si>
  <si>
    <t>ALTO</t>
  </si>
  <si>
    <t>BAJO</t>
  </si>
  <si>
    <t>MAPA DE RIESGOS RESIDUAL</t>
  </si>
  <si>
    <t>Fuente.  Guia para la Administración del Riesgo y Diseño de Controles en Entidades Públicas, V4. DAFP 2018.  Adaptación Subproceso de Planeación Estratégica mayo/19</t>
  </si>
  <si>
    <t>valoracion inicial</t>
  </si>
  <si>
    <t>Impacto</t>
  </si>
  <si>
    <t>Procesos</t>
  </si>
  <si>
    <t xml:space="preserve">Tipologia </t>
  </si>
  <si>
    <t>RANGO DE LA CALIFICACIÓN DEL DISEÑO DEL CONTROL  (FUERTE, MODERADA Y DEBIL)</t>
  </si>
  <si>
    <t>MUY ALTA 
Se espera que el evento ocurra en la mayoría de las circunstancias.</t>
  </si>
  <si>
    <t>CASTROFICO 
100%</t>
  </si>
  <si>
    <t>5Muy alta5CATASTRÓFICO</t>
  </si>
  <si>
    <t>25 Extrema</t>
  </si>
  <si>
    <t>01. DIRECCIONAMIENTO ESTRATÉGICO Y DESARROLLO INSTITUCIONAL</t>
  </si>
  <si>
    <t>01. Diseñar y administrar políticas, lineamientos, directrices, planes, programas, proyectos mediante metodologías, análisis de información, estudios e investigaciones, seguimiento y asesoría técnica, con el fin de generar conocimiento para la toma de decisiones y contribuir al cumplimiento de metas, objetivos y misión de la entidad.</t>
  </si>
  <si>
    <t>Estratégicos</t>
  </si>
  <si>
    <t>ALTA
Es viable que el evento ocurra en la mayoria de las circunstancias.</t>
  </si>
  <si>
    <t>MAYOR 
80%</t>
  </si>
  <si>
    <t>5Muy alta4MAYOR</t>
  </si>
  <si>
    <t>20 Extrema</t>
  </si>
  <si>
    <t xml:space="preserve">02. GESTIÓN JURÍDICA </t>
  </si>
  <si>
    <t>02. Asesorar y ejercer la defensa jurídica de la Entidad, representándola judicial y extrajudicialmente en los procesos y demás acciones legales que se instauren en su contra o que ésta deba promover de conformidad con los lineamientos legales, direccionados en la prevención del daño antijuridico.</t>
  </si>
  <si>
    <t>Imagen o Reputacionales</t>
  </si>
  <si>
    <t>MEDIA
El evento podrá ocurrir en algún momento.</t>
  </si>
  <si>
    <t>MODERADO 
60%</t>
  </si>
  <si>
    <t>5Muy alta3MODERADO</t>
  </si>
  <si>
    <t>15 Extrema</t>
  </si>
  <si>
    <t xml:space="preserve">03. COMUNICACIÓN ESTRATÉGICA </t>
  </si>
  <si>
    <t>03. Desarrollar una cultura de la comunicación fundamentada en la información, el control y la evaluación, para la toma de decisiones y la mejora continua, implementando mecanismos de comunicación efectivos que permitan la correcta operación interna a través de los flujos de comunicación establecidos por la institución; en el marco de la transparencia y del derecho de acceso a la información pública, que fortalezca la comunicación y el diálogo con los grupos de Valor</t>
  </si>
  <si>
    <t>Operacionales</t>
  </si>
  <si>
    <t>BAJA
El evento puede ocurrir en algún momento.</t>
  </si>
  <si>
    <t>MENOR 
40%</t>
  </si>
  <si>
    <t>5Muy alta2MENOR</t>
  </si>
  <si>
    <t>10 Alta</t>
  </si>
  <si>
    <t xml:space="preserve">04. GESTIÓN DE LA CALIDAD </t>
  </si>
  <si>
    <t>04. Promover la cultura de mejoramiento continuo a través de la implementación, consolidación y mantenimiento de los componentes del sistema obligatorio de garantía de la calidad, alineados al Direccionamiento estratégico de la Subred Integrada de Servicios de Salud Sur, que conlleve a la satisfacción del usuario y el aprendizaje institucional.</t>
  </si>
  <si>
    <t>Gerenciales</t>
  </si>
  <si>
    <t>MUY BAJA
El evento puede ocurrir solo en circuntancias excepcionales (poco comunes o anormales).</t>
  </si>
  <si>
    <t>LEVE 
20%</t>
  </si>
  <si>
    <t>LEVE</t>
  </si>
  <si>
    <t>5Muy alta1INSIGNIFICANTE</t>
  </si>
  <si>
    <t>5 Alta</t>
  </si>
  <si>
    <t>05. PARTICIPACIÓN COMUNITARIA Y SERVICIO AL CIUDADANO</t>
  </si>
  <si>
    <t>05. Orientar y facilitar el acceso a los servicios de salud, promoviendo la exigibilidad de los derechos y cumplimiento de los deberes de la ciudadanía, desarrollando estrategias de interacción que fomenten los proceso de participación y control social, manteniendo los niveles de satisfacción de los usuarios familia y comunidad.</t>
  </si>
  <si>
    <t>Financieros</t>
  </si>
  <si>
    <t xml:space="preserve"> 1 - 5
(Moderado)</t>
  </si>
  <si>
    <t>4Alta5CATASTRÓFICO</t>
  </si>
  <si>
    <t>06. GESTIÓN DE LA INFORMACIÓN TIC</t>
  </si>
  <si>
    <t>06. Gestionar Las Necesidades Tics (Soporte, Plataforma Tecnológica, Sistemas de Información y Seguridad de la Información) y de la gestión de Información de la Subred en cumplimiento de la normatividad vigente mediante la implementación de estrategias que conlleven a garantizar la integridad, disponibilidad, confidencialidad y conservación de la información.</t>
  </si>
  <si>
    <t>Cumplimiento</t>
  </si>
  <si>
    <t xml:space="preserve"> 6 - 11
(Mayor)</t>
  </si>
  <si>
    <t>4Alta4MAYOR</t>
  </si>
  <si>
    <t>16 Extrema</t>
  </si>
  <si>
    <t>07. GESTIÓN DEL CONOCIMIENTO</t>
  </si>
  <si>
    <t>07. Diseñar, implementar y ejecutar las acciones de docencia servicio, investigación e innovación, en mira de migrar hacia hospital universitario, para la generación, transformación, uso y transferencia del conocimiento, la gestión del capital intelectual, el apoyo en la formación del talento humano en salud y potencializar la capacidad competitiva de la subred sur.</t>
  </si>
  <si>
    <t>Corrupción</t>
  </si>
  <si>
    <t xml:space="preserve"> 12 - 19
(Catastrófico)</t>
  </si>
  <si>
    <t>4Alta3MODERADO</t>
  </si>
  <si>
    <t>12 Alta</t>
  </si>
  <si>
    <t>08. GESTIÓN DE SERVICIOS AMBULATORIOS</t>
  </si>
  <si>
    <t>08. Brindar de manera oportuna, humanizada y con calidad la atencion en salud de los usuarios que demandan los servicios ambulatorios de la Subred Integrada de Servicios de Salud Sur, relacionada con medicina general, medicina especializada, salud oral y otros servicios de apoyo (trabajo social, psicologia, nutricion, vacunacion y enfermeria) con enfoque en gestión del riesgo.</t>
  </si>
  <si>
    <t>Tecnologícos</t>
  </si>
  <si>
    <t>4Alta2MENOR</t>
  </si>
  <si>
    <t>8 Alta</t>
  </si>
  <si>
    <t xml:space="preserve">09. GESTIÓN DE SERVICIOS HOSPITALARIOS </t>
  </si>
  <si>
    <t>09. Brindar una adecuada atención a los usuarios que requieren los servicios de internación y quirúrgicos acorde con el modelo de atención en salud, en el marco de una atención humanizada con criterios de oportunidad, accesibilidad, pertinencia y seguridad, brindando información clara que contribuya al restablecimiento de su salud, minimizando la ocurrencia del riesgo clínico durante la prestación del servicio.</t>
  </si>
  <si>
    <t>Seguridad Digital</t>
  </si>
  <si>
    <t>4Alta1INSIGNIFICANTE</t>
  </si>
  <si>
    <t>4 Moderada</t>
  </si>
  <si>
    <t>10. GESTIÓN DE SERVICIOS DE URGENCIAS</t>
  </si>
  <si>
    <t>10. Brindar de manera oportuna, segura, humanizada y con altos estándares de calidad la atención en salud de los usuarios que demandan la prestación de servicios de urgencias afín de estabilizar su condición clínica y definir la conducta pertinente en las Unidades de servicios de la Subred Integrada de Servicios de Salud Sur definidas para este fin</t>
  </si>
  <si>
    <t>3Media5CATASTRÓFICO</t>
  </si>
  <si>
    <t>11. GESTIÓN DE SERVICIOS COMPLEMENTARIOS</t>
  </si>
  <si>
    <t>11. Prestar servicios de apoyo diagnóstico y terapéutico contribuyendo en la atención integral de los usuarios, acorde con el modelo de atención en salud humanizada con criterios de oportunidad, accesibilidad, pertinencia y seguridad buscando minimizar la materialización de riesgos clínicos.</t>
  </si>
  <si>
    <t>económica</t>
  </si>
  <si>
    <t>3Media4MAYOR</t>
  </si>
  <si>
    <t>12 Extrema</t>
  </si>
  <si>
    <t xml:space="preserve">12. GESTIÓN DE RIESGO EN SALUD </t>
  </si>
  <si>
    <t>12. Disponer de un diagnostico de salud y calidad de vida actualizado de manera periódica, que permita definir las acciones en salud bajo el modelo de prestación de servicios que den respuesta a las necesidades y riesgos identificados a nivel individual, colectivo y poblacional, permitiendo así determinar la efectividad de las intervenciones realizadas a la comunidad usuaria de la Subred Sur.</t>
  </si>
  <si>
    <t>reputacional</t>
  </si>
  <si>
    <t>3Media3MODERADO</t>
  </si>
  <si>
    <t>9 Alta</t>
  </si>
  <si>
    <t xml:space="preserve">13. GESTIÓN DE TALENTO HUMANO </t>
  </si>
  <si>
    <t>13. Identificar y gestionar las necesidades del talento humano, desde su planeación, ingreso, permanencia y desvinculación, que promuevan el mejoramiento de su calidad de vida y desarrollo de sus competencias, enfocadas a fortalecer la cultura de servicio humanizado y de mejoramiento continuo.</t>
  </si>
  <si>
    <t>Seguridad y Salud en el Trabajo</t>
  </si>
  <si>
    <t>económica y reputacional</t>
  </si>
  <si>
    <t>3Media2MENOR</t>
  </si>
  <si>
    <t>6 Moderada</t>
  </si>
  <si>
    <t>14. GESTIÓN ADMINISTRATIVA</t>
  </si>
  <si>
    <t>14. Brindar de manera eficaz y oportuna los servicios requeridos desde el componente administrativo por los diferentes procesos de la subred sur, aportando al cumplimiento de la misionalidad institucional.</t>
  </si>
  <si>
    <t>Controles</t>
  </si>
  <si>
    <t>reputacional y económica</t>
  </si>
  <si>
    <t>3Media1INSIGNIFICANTE</t>
  </si>
  <si>
    <t>3 Baja</t>
  </si>
  <si>
    <t xml:space="preserve">15. GESTIÓN FINANCIERA </t>
  </si>
  <si>
    <t>15. Administrar el Ciclo de Efectivo de la Subred Integrada de Servicios de Salud Sur.</t>
  </si>
  <si>
    <t>Preventivo</t>
  </si>
  <si>
    <t>en la salud de los usuarios</t>
  </si>
  <si>
    <t>2Baja5CATASTRÓFICO</t>
  </si>
  <si>
    <t>10 Extrema</t>
  </si>
  <si>
    <t>16. CONTROL DE CONTRATACIÓN</t>
  </si>
  <si>
    <t>16. Realizar la contratación de bienes, servicios, consultorías y obras de manera oportuna cumpliendo con la normatividad vigente , alineados al Direccionamiento estratégico a fin de contribuir al logro de los objetivos de la entidad.</t>
  </si>
  <si>
    <t>Correctivo</t>
  </si>
  <si>
    <t>2Baja4MAYOR</t>
  </si>
  <si>
    <t>17. GESTIÓN AMBIENTAL</t>
  </si>
  <si>
    <t>17. Desarrollar diagnostico ambiental para establecer las acciones necesarias para la prevencion y mitigacion de los impactos ambientales, gestionando la construccion de entornos saludables de los grupo de valor garantizando el cumplimiento a los requisitos normativos e internos establecidos en la entidad.</t>
  </si>
  <si>
    <t>Detectivo</t>
  </si>
  <si>
    <t>20%
No se a presentado en los últimos 5 años.</t>
  </si>
  <si>
    <t>2Baja3MODERADO</t>
  </si>
  <si>
    <t>18. GESTIÓN DOCUMENTAL</t>
  </si>
  <si>
    <t>18. Planear, organizar y controlar el manejo de la documentación e información fisica y electronica producida y recibida en virtud de las funciones desarrolladas en la Subred Integrada de Servicios de salud Sur ESE, implementando las pautas, estándares, metodologías, procedimientos, para la creación, uso, mantenimiento, retención, acceso, disponibilidad para la consulta, preservación y conservación de la información, facilitando de esta manera la utilización y ubicación de la información para garantizar la protección del patrimonio documental de la entidad en cumplimiento de la normatividad archivística vigente.</t>
  </si>
  <si>
    <t>40%
Al menos 1 vez en los últimos 5 años.</t>
  </si>
  <si>
    <t>2Baja2MENOR</t>
  </si>
  <si>
    <t>4 Baja</t>
  </si>
  <si>
    <t xml:space="preserve">19. CONTROL INTERNO DISCIPLINARIO </t>
  </si>
  <si>
    <t>19. Adelantar trámite tendiente a establecer responsabilidad disciplinaria de servidores y exservidores públicos de la Subred integrada de Servicios de Salud Sur E.S.E. originadas en incumplimiento de funciones. Igualmente, implementar estrategias de sensibilización, con el fin de prevenir la incursión en conductas contrarias al derecho disciplinario por parte de funcionarios de la entidad.</t>
  </si>
  <si>
    <t>60%
Al menos 1 vez en los últimos 2 años.</t>
  </si>
  <si>
    <t>2Baja1INSIGNIFICANTE</t>
  </si>
  <si>
    <t>2 Baja</t>
  </si>
  <si>
    <t xml:space="preserve">20. CONTROL INTERNO </t>
  </si>
  <si>
    <t>20. Verificar la efectividad del Sistema de control interno en la Subred Integrada de Servicios de Salud Sur mediante la evaluación y análisis de la gestion de los procesos, basados en la gestion del riesgo, con el fin de generar recomendaciones que orienten y contribuyan al mejoramiento continuo de la entidad, en concordancia con el Direccionamiento Estratégico.</t>
  </si>
  <si>
    <t>80%
Al menos 1 vez en el último año.</t>
  </si>
  <si>
    <t>1Muy baja5CATASTRÓFICO</t>
  </si>
  <si>
    <t>TODOS LOS PROCESOS</t>
  </si>
  <si>
    <t>OFICIAL DE CUMPLIMIENTO SICOF</t>
  </si>
  <si>
    <t>100%
Mas de 1 vez al año.</t>
  </si>
  <si>
    <t>1Muy baja4MAYOR</t>
  </si>
  <si>
    <t>4 Alta</t>
  </si>
  <si>
    <t xml:space="preserve">OFICIAL DE CUMPLIMIENTO </t>
  </si>
  <si>
    <t>Tipologias</t>
  </si>
  <si>
    <t>ESTRATÉGICO</t>
  </si>
  <si>
    <t>1Muy baja3MODERADO</t>
  </si>
  <si>
    <t>3 Moderada</t>
  </si>
  <si>
    <t>Opacidad</t>
  </si>
  <si>
    <t>Subsistemas</t>
  </si>
  <si>
    <t>MISIONAL</t>
  </si>
  <si>
    <t>1Muy baja2MENOR</t>
  </si>
  <si>
    <t xml:space="preserve">Fraude </t>
  </si>
  <si>
    <t xml:space="preserve">Riesgo de SICOF </t>
  </si>
  <si>
    <t>APOYO</t>
  </si>
  <si>
    <t>1Muy baja1INSIGNIFICANTE</t>
  </si>
  <si>
    <t>1 Baja</t>
  </si>
  <si>
    <t xml:space="preserve">Soborno </t>
  </si>
  <si>
    <t>5Casi Seguro5(Corrupción)MODERADO</t>
  </si>
  <si>
    <t>25 Moderado</t>
  </si>
  <si>
    <t xml:space="preserve">MACRO PROCESOS </t>
  </si>
  <si>
    <t>5Casi Seguro10(Corrupción)MAYOR</t>
  </si>
  <si>
    <t>50  Alto</t>
  </si>
  <si>
    <t>Reducir</t>
  </si>
  <si>
    <t>5Casi Seguro20(Corrupción)CATASTRÓFICO</t>
  </si>
  <si>
    <t>100 Extrema</t>
  </si>
  <si>
    <t>Compartir</t>
  </si>
  <si>
    <t>Ejecución y administración de procesos</t>
  </si>
  <si>
    <t>4Probable5(Corrupción)MODERADO</t>
  </si>
  <si>
    <t>20 Moderado</t>
  </si>
  <si>
    <t>Evitar</t>
  </si>
  <si>
    <t xml:space="preserve">Fraude Externo </t>
  </si>
  <si>
    <t>4Probable10(Corrupción)MAYOR</t>
  </si>
  <si>
    <t>40 Alta</t>
  </si>
  <si>
    <t xml:space="preserve">Fraude Interno </t>
  </si>
  <si>
    <t>4Probable20(Corrupción)CATASTRÓFICO</t>
  </si>
  <si>
    <t>80 Extrema</t>
  </si>
  <si>
    <t>EVALUACIÓN  DEL CONTROL</t>
  </si>
  <si>
    <t>Mensual</t>
  </si>
  <si>
    <t xml:space="preserve">Fallas Tecnológicas </t>
  </si>
  <si>
    <t>3Posible5(Corrupción)MODERADO</t>
  </si>
  <si>
    <t>15 Moderado</t>
  </si>
  <si>
    <t>CAUSA</t>
  </si>
  <si>
    <t xml:space="preserve">Trimestral </t>
  </si>
  <si>
    <t xml:space="preserve">Relaciones Laborales </t>
  </si>
  <si>
    <t>3Posible10(Corrupción)MAYOR</t>
  </si>
  <si>
    <t>30 Alto</t>
  </si>
  <si>
    <t>INTERNA PROCESO</t>
  </si>
  <si>
    <t xml:space="preserve">Semestral </t>
  </si>
  <si>
    <t xml:space="preserve">Usuarios, productos y prácticas </t>
  </si>
  <si>
    <t>3Posible20(Corrupción)CATASTRÓFICO</t>
  </si>
  <si>
    <t>60 Extremo</t>
  </si>
  <si>
    <t>EXTERNA PROCESO</t>
  </si>
  <si>
    <t>CLASIFICACION DE ACTIVIDAD DE CONTROL</t>
  </si>
  <si>
    <t>96 -100</t>
  </si>
  <si>
    <t xml:space="preserve">Anual </t>
  </si>
  <si>
    <t xml:space="preserve">Daños a activos fijos </t>
  </si>
  <si>
    <t>2Improbable5(Corrupción)MODERADO</t>
  </si>
  <si>
    <t>10 Moderado</t>
  </si>
  <si>
    <t>INTERNA SUBRED</t>
  </si>
  <si>
    <t xml:space="preserve">EVITAR </t>
  </si>
  <si>
    <t>PREVENTIVO</t>
  </si>
  <si>
    <t>86 -95</t>
  </si>
  <si>
    <t>R.RESIDUAL
1</t>
  </si>
  <si>
    <t>Diaria</t>
  </si>
  <si>
    <t>2Improbable10(Corrupción)MAYOR</t>
  </si>
  <si>
    <t>EXTERNA SUBRED</t>
  </si>
  <si>
    <t>REDUCIR</t>
  </si>
  <si>
    <t>DETECTIVO</t>
  </si>
  <si>
    <t>0 -85</t>
  </si>
  <si>
    <t xml:space="preserve">En ejecución </t>
  </si>
  <si>
    <t>R.RESIDUAL
2</t>
  </si>
  <si>
    <t xml:space="preserve">Semanal </t>
  </si>
  <si>
    <t>2Improbable20(Corrupción)CATASTRÓFICO</t>
  </si>
  <si>
    <t>40 Alto</t>
  </si>
  <si>
    <t>FUERTE
100</t>
  </si>
  <si>
    <t>CON</t>
  </si>
  <si>
    <t>FUERTE: 100</t>
  </si>
  <si>
    <t>COMPARTIR</t>
  </si>
  <si>
    <t>TIPO DE INDICADOR</t>
  </si>
  <si>
    <t>Terminado</t>
  </si>
  <si>
    <t>R.RESIDUAL
3</t>
  </si>
  <si>
    <t>1Rara vez5(Corrupción)MODERADO</t>
  </si>
  <si>
    <t>5 Moderado</t>
  </si>
  <si>
    <t>MODERADO
50</t>
  </si>
  <si>
    <t>ALE</t>
  </si>
  <si>
    <t>MODERADO:50-99</t>
  </si>
  <si>
    <t>ACEPTAR</t>
  </si>
  <si>
    <t>EFICACIA</t>
  </si>
  <si>
    <t xml:space="preserve">Planeación </t>
  </si>
  <si>
    <t>R.RESIDUAL
4</t>
  </si>
  <si>
    <t>Bimensual</t>
  </si>
  <si>
    <t>1Rara vez10(Corrupción)MAYOR</t>
  </si>
  <si>
    <t xml:space="preserve">DEBIL
0 </t>
  </si>
  <si>
    <t>DEBIL: &lt;50</t>
  </si>
  <si>
    <t>ERFECTIVIDAD</t>
  </si>
  <si>
    <t>R.RESIDUAL
5</t>
  </si>
  <si>
    <t>1Rara vez20(Corrupción)CATASTRÓFICO</t>
  </si>
  <si>
    <t>Y</t>
  </si>
  <si>
    <t>R.RESIDUAL
6</t>
  </si>
  <si>
    <t>R.RESIDUAL
7</t>
  </si>
  <si>
    <t>R.RESIDUAL
8</t>
  </si>
  <si>
    <t xml:space="preserve">Quincenal </t>
  </si>
  <si>
    <t>R.RESIDUAL
9</t>
  </si>
  <si>
    <t>Talento Humano</t>
  </si>
  <si>
    <t>R.RESIDUAL
10</t>
  </si>
  <si>
    <t>Evaluación inicial</t>
  </si>
  <si>
    <t>Evaluación I semestre</t>
  </si>
  <si>
    <t>Evaluación II semestre</t>
  </si>
  <si>
    <t xml:space="preserve">Tecnología </t>
  </si>
  <si>
    <t>R.RESIDUAL
11</t>
  </si>
  <si>
    <t>Riesgo Inherente</t>
  </si>
  <si>
    <t>Riesgo Residual</t>
  </si>
  <si>
    <t>probabilidad</t>
  </si>
  <si>
    <t>Disminución con Controles</t>
  </si>
  <si>
    <t>Residual</t>
  </si>
  <si>
    <t>impacto</t>
  </si>
  <si>
    <t>Disminución con controles</t>
  </si>
  <si>
    <t xml:space="preserve">Infraestructura </t>
  </si>
  <si>
    <t>R.RESIDUAL
12</t>
  </si>
  <si>
    <t>Evento Externo</t>
  </si>
  <si>
    <t>R.RESIDUAL
13</t>
  </si>
  <si>
    <t>R.RESIDUAL
14</t>
  </si>
  <si>
    <t>R.RESIDUAL
15</t>
  </si>
  <si>
    <t>R.RESIDUAL
16</t>
  </si>
  <si>
    <t>R.RESIDUAL
17</t>
  </si>
  <si>
    <t>R.RESIDUAL
18</t>
  </si>
  <si>
    <t>R.RESIDUAL
19</t>
  </si>
  <si>
    <t>R.RESIDUAL
20</t>
  </si>
  <si>
    <t>R.RESIDUAL
21</t>
  </si>
  <si>
    <t xml:space="preserve">OBJETIVO </t>
  </si>
  <si>
    <t>R.RESIDUAL
22</t>
  </si>
  <si>
    <t>DIRECCIONAMIENTO ESTRATÉGICO Y DSARROLLO INSTITUCIONAL</t>
  </si>
  <si>
    <t>R.RESIDUAL
23</t>
  </si>
  <si>
    <t>GESTIÓN DE LA CALIDAD Y MEJORAMIENTO CONTINUO</t>
  </si>
  <si>
    <t>R.RESIDUAL
24</t>
  </si>
  <si>
    <t>PARTICIPACIÓN COMUNITARIA Y SERVICIO AL CIUDADANO</t>
  </si>
  <si>
    <t>R.RESIDUAL
25</t>
  </si>
  <si>
    <t>GESTIÓN DE TALENTO HUMANO</t>
  </si>
  <si>
    <t>GESTIÓN DEL CONOCIMIENTO</t>
  </si>
  <si>
    <t>GESTIÓN DEL RIESGO EN SALUD</t>
  </si>
  <si>
    <t>GESTIÓN CLÍNICA HOSPITALARIA</t>
  </si>
  <si>
    <t>GESTIÓN D SERVICIOS COMPLEMENTARIOS</t>
  </si>
  <si>
    <t>GESTIÓN CLÍNICA DE URGENCIAS</t>
  </si>
  <si>
    <t>GESTIÓN CLÍNICA AMBULATORIA</t>
  </si>
  <si>
    <t>GESTIÓN FINANCIERA</t>
  </si>
  <si>
    <t>GESTIÓN DE COMUNICACIONES</t>
  </si>
  <si>
    <t>GESTIÓN DE TICS</t>
  </si>
  <si>
    <t>GESTIÓN DEL AMBIENTE FÍSICO</t>
  </si>
  <si>
    <t>GESTIÓN JURÍDICA</t>
  </si>
  <si>
    <t>CONTROL INTERNO DISCIPLINARIO</t>
  </si>
  <si>
    <t>CONTROL INTERNO</t>
  </si>
  <si>
    <t>GESTIÓN DE CONTRATACIÓN</t>
  </si>
  <si>
    <t>dd/mm/aa</t>
  </si>
  <si>
    <t xml:space="preserve">MENSUAL </t>
  </si>
  <si>
    <t>MES</t>
  </si>
  <si>
    <t>BIMESTRE</t>
  </si>
  <si>
    <t>TRIMESTRE</t>
  </si>
  <si>
    <t>CUATRIMESTRE</t>
  </si>
  <si>
    <t>SEMESTRE</t>
  </si>
  <si>
    <t>ANUAL</t>
  </si>
  <si>
    <t>R.INHERENTE
25</t>
  </si>
  <si>
    <t>R.INHERENTE
24</t>
  </si>
  <si>
    <t>R.INHERENTE
23</t>
  </si>
  <si>
    <t>R.INHERENTE
22</t>
  </si>
  <si>
    <t>R.INHERENTE
21</t>
  </si>
  <si>
    <t>R.INHERENTE
20</t>
  </si>
  <si>
    <t>R.INHERENTE
19</t>
  </si>
  <si>
    <t>R.INHERENTE
18</t>
  </si>
  <si>
    <t>R.INHERENTE
17</t>
  </si>
  <si>
    <t>R.INHERENTE
16</t>
  </si>
  <si>
    <t>R.INHERENTE
15</t>
  </si>
  <si>
    <t>R.INHERENTE
14</t>
  </si>
  <si>
    <t>R.INHERENTE
13</t>
  </si>
  <si>
    <t>R.INHERENTE
12</t>
  </si>
  <si>
    <t>R.INHERENTE
11</t>
  </si>
  <si>
    <t>R.INHERENTE
10</t>
  </si>
  <si>
    <t>R.INHERENTE
9</t>
  </si>
  <si>
    <t>R.INHERENTE
8</t>
  </si>
  <si>
    <t>R.INHERENTE
7</t>
  </si>
  <si>
    <t>R.INHERENTE
6</t>
  </si>
  <si>
    <t>R.INHERENTE
5</t>
  </si>
  <si>
    <t>R.INHERENTE
4</t>
  </si>
  <si>
    <t>R.INHERENTE
3</t>
  </si>
  <si>
    <t>R.INHERENTE
2</t>
  </si>
  <si>
    <t>R.INHERENTE
1</t>
  </si>
  <si>
    <t>MATRIZ FODA PARA IDENTIFICACIÓN DEL CONTEXTO DEL PROCESO.</t>
  </si>
  <si>
    <t xml:space="preserve">METODOLOGÍA DE RIESGOS </t>
  </si>
  <si>
    <t>INTERNA</t>
  </si>
  <si>
    <t>Politica de Administración del riesgos</t>
  </si>
  <si>
    <t xml:space="preserve">Identificación de Riesgos </t>
  </si>
  <si>
    <t>Valoración de Riesgos de Corrupción</t>
  </si>
  <si>
    <t>FORTALEZAS</t>
  </si>
  <si>
    <t>OPORTUNIDADES</t>
  </si>
  <si>
    <t>¿Qué es?</t>
  </si>
  <si>
    <t>La gestión o administración del riesgo establece lineamientos precisos acerca del tratamiento, manejo y seguimiento a los riesgos.</t>
  </si>
  <si>
    <t xml:space="preserve">Análisis y definición de objetivos </t>
  </si>
  <si>
    <t xml:space="preserve">Primera Línea de Defensa </t>
  </si>
  <si>
    <t>Analísis de Riesgos</t>
  </si>
  <si>
    <t xml:space="preserve">Análisis de Causa </t>
  </si>
  <si>
    <t>F1</t>
  </si>
  <si>
    <t>Modelo de atención en Salud de la Ruralidad (SUA)</t>
  </si>
  <si>
    <t>O1</t>
  </si>
  <si>
    <t>Gobierno en línea.</t>
  </si>
  <si>
    <t xml:space="preserve">Determinar probabilidad </t>
  </si>
  <si>
    <t>F2</t>
  </si>
  <si>
    <t>Cultura de Calidad</t>
  </si>
  <si>
    <t>O2</t>
  </si>
  <si>
    <t>Disponibilidad de recursos en el distrito  que aportan al manejo de pacientes Covid-19.</t>
  </si>
  <si>
    <t xml:space="preserve">Segunda Línea de Defensa </t>
  </si>
  <si>
    <t>Determinar consecuencias o nivel de impacto</t>
  </si>
  <si>
    <t>F3</t>
  </si>
  <si>
    <t>Ruta materno perinatal y Programa Madre canguro</t>
  </si>
  <si>
    <t>O3</t>
  </si>
  <si>
    <t xml:space="preserve">Humanizar la prestación de servicios de salud.                             </t>
  </si>
  <si>
    <t>Cálculo de la probabilidad e impacto</t>
  </si>
  <si>
    <t>F4</t>
  </si>
  <si>
    <t>Georeferenciación de población con una alta demanda de los servicios y participación</t>
  </si>
  <si>
    <t>O4</t>
  </si>
  <si>
    <t>Fortalecimiento como entidad para contratar con las EPS-C que han hecho paso a  las EPS-S a través de la movilidad.</t>
  </si>
  <si>
    <t>Análisis de objetivos estratégicos</t>
  </si>
  <si>
    <t>La entidad debe analizar los objetivos estratégicos e identificar los posibles riesgos que afectan su cumplimiento y que puedan ocasionar su éxito o fracaso.</t>
  </si>
  <si>
    <t xml:space="preserve">Mapa de calor </t>
  </si>
  <si>
    <t>F5</t>
  </si>
  <si>
    <t>Prestación Integral de los servicios a partir de la integración de los portafolios de las USS</t>
  </si>
  <si>
    <t>O5</t>
  </si>
  <si>
    <t>El enfoque social del nuevo Plan de Desarrollo Distrital para mejorar los programas PyD y de Territorialización.</t>
  </si>
  <si>
    <t xml:space="preserve">Criterio para calificar la probabilidad </t>
  </si>
  <si>
    <t>F6</t>
  </si>
  <si>
    <t>Historia Clínica Unificada y Módulos Hospitalarios</t>
  </si>
  <si>
    <t>O6</t>
  </si>
  <si>
    <t>Inversión en fortalecimiento de la infraestructura hospitalaria para prestación de Servicios.</t>
  </si>
  <si>
    <t>¿Quién lo establece?</t>
  </si>
  <si>
    <t>La alta Dirección</t>
  </si>
  <si>
    <t xml:space="preserve">Criterio para calificar el impacto </t>
  </si>
  <si>
    <t>F7</t>
  </si>
  <si>
    <t xml:space="preserve"> Implementación de las RIAS para la atención de los usuarios</t>
  </si>
  <si>
    <t>O7</t>
  </si>
  <si>
    <t>Alianzas estratégicas – convenios con demás sectores.</t>
  </si>
  <si>
    <t xml:space="preserve">Análisis de impacto </t>
  </si>
  <si>
    <t>F8</t>
  </si>
  <si>
    <t>Subgerencia científica (Especialidades Tunal y Meissen)</t>
  </si>
  <si>
    <t>O8</t>
  </si>
  <si>
    <t>Modificación a la prestación de convenios docente asistencial.</t>
  </si>
  <si>
    <t>Liderazgo de los lideres de cada proceso</t>
  </si>
  <si>
    <t>Análisis de los objetivos de proceso</t>
  </si>
  <si>
    <t>Estos deben estar alineados con la Misión y la Visión, es decir, asegurar que los objetivos de proceso contribuyan a los objetivos estratégicos.</t>
  </si>
  <si>
    <t xml:space="preserve">Evaluación de riesgos </t>
  </si>
  <si>
    <t xml:space="preserve">Riesgos antes y después de los controles </t>
  </si>
  <si>
    <t>F9</t>
  </si>
  <si>
    <t>Primera clínica de recuperación nutricional</t>
  </si>
  <si>
    <t>O9</t>
  </si>
  <si>
    <t>Población contributiva apertura nuevos mercados.</t>
  </si>
  <si>
    <t>Antes</t>
  </si>
  <si>
    <t>F10</t>
  </si>
  <si>
    <t>Equipos extramurales de promoción y prevención</t>
  </si>
  <si>
    <t>O10</t>
  </si>
  <si>
    <t>Excelencia en programas diferenciadores.</t>
  </si>
  <si>
    <t xml:space="preserve">participacion de los diferentes comités </t>
  </si>
  <si>
    <t>Se identifican los riesgos inherentes o subyacentes que pueden afectar el cumplimiento de los objetivos estratégicos y de proceso.</t>
  </si>
  <si>
    <t>F11</t>
  </si>
  <si>
    <t>Programa PyD</t>
  </si>
  <si>
    <t>O11</t>
  </si>
  <si>
    <t>Fortalecer líneas de defensa a nivel institucional.</t>
  </si>
  <si>
    <t>F12</t>
  </si>
  <si>
    <t>Ubicación estratégica de las USS</t>
  </si>
  <si>
    <t>O12</t>
  </si>
  <si>
    <t>Abrir canales de mercadeo y de servicios y programas especiales a la población contributiva (ruralidad/urbano)</t>
  </si>
  <si>
    <t>¿Qué se debe tener en cuenta?</t>
  </si>
  <si>
    <t xml:space="preserve">Objetivos Estratégicos de la Entidad </t>
  </si>
  <si>
    <t xml:space="preserve">Establecimiento del Contexto </t>
  </si>
  <si>
    <t>F13</t>
  </si>
  <si>
    <t>Médico alternativo articulado con salud pública y POS</t>
  </si>
  <si>
    <t>O13</t>
  </si>
  <si>
    <t>Fidelizar al cliente externo.</t>
  </si>
  <si>
    <t xml:space="preserve">Causas o fallas </t>
  </si>
  <si>
    <t>F14</t>
  </si>
  <si>
    <t>Articulación del PIC y POS</t>
  </si>
  <si>
    <t>O14</t>
  </si>
  <si>
    <t>Aumentar capacidad instalada.</t>
  </si>
  <si>
    <t xml:space="preserve">Niveles de responsabilidad frente al manejo de riesgos
- Lineas de defensa </t>
  </si>
  <si>
    <t xml:space="preserve">Externo </t>
  </si>
  <si>
    <t xml:space="preserve">Políticos </t>
  </si>
  <si>
    <t>Se identifican las causas o fallas que pueden dar origen a la materialización del riesgo.</t>
  </si>
  <si>
    <t>F15</t>
  </si>
  <si>
    <t>Investigación ambiental que aporta al conocimiento para manejo clínico</t>
  </si>
  <si>
    <t>O15</t>
  </si>
  <si>
    <t>Adquirir nueva tecnología mediante convenios.</t>
  </si>
  <si>
    <t xml:space="preserve">Económicos y Financieros </t>
  </si>
  <si>
    <t>F16</t>
  </si>
  <si>
    <t xml:space="preserve"> Iniciativas en procesos de la innovación en salud y gestión del conocimiento y los avances en temas ambientales</t>
  </si>
  <si>
    <t>O16</t>
  </si>
  <si>
    <t>Secop II transparencia en la contratación.</t>
  </si>
  <si>
    <t>Sociales y Culturales</t>
  </si>
  <si>
    <t xml:space="preserve">Controles </t>
  </si>
  <si>
    <t>F17</t>
  </si>
  <si>
    <t>Acreditación</t>
  </si>
  <si>
    <t>O17</t>
  </si>
  <si>
    <t>Inclusión e igualdad en actividades de bienestar (Planta y OPS)</t>
  </si>
  <si>
    <t>Mecanismos de comunicación frente a la cultura y adherencia de la política de riesgos</t>
  </si>
  <si>
    <t>Tecnológicos</t>
  </si>
  <si>
    <t>Para cada causa se identifica el control o controles</t>
  </si>
  <si>
    <t>F18</t>
  </si>
  <si>
    <t>Talento Humano comprometido y calificado</t>
  </si>
  <si>
    <t>O18</t>
  </si>
  <si>
    <t>Ofertar servicios a otras EAPB que no hacen presencia en las 4 localidades.</t>
  </si>
  <si>
    <t>Ambientales</t>
  </si>
  <si>
    <t>F19</t>
  </si>
  <si>
    <t>Reconocimiento institucional</t>
  </si>
  <si>
    <t>O19</t>
  </si>
  <si>
    <t>Ascensos con personal de planta.</t>
  </si>
  <si>
    <t xml:space="preserve">Legales y Reglamentarios </t>
  </si>
  <si>
    <t>Después</t>
  </si>
  <si>
    <t>F20</t>
  </si>
  <si>
    <t>Jurídica: estrategias nuevas de litigio</t>
  </si>
  <si>
    <t>O20</t>
  </si>
  <si>
    <t xml:space="preserve">¿Qué debe contener? </t>
  </si>
  <si>
    <t>Objetivo:</t>
  </si>
  <si>
    <t>Se debe establecer con los objetivos estratégicos de la entidad como lo del proceso, gestionandio los riesgos a un nivel aceptable.</t>
  </si>
  <si>
    <t>Interno</t>
  </si>
  <si>
    <t>Características o aspectos esenciales para alcanzar sus objetivos</t>
  </si>
  <si>
    <t>Evaluar si los controles están bien diseñados para mitigar el riesgo y si estos se ejecutan como fueron diseñados.</t>
  </si>
  <si>
    <t>F21</t>
  </si>
  <si>
    <t xml:space="preserve"> Implementación y avance en MIPG – FURAG</t>
  </si>
  <si>
    <t>O21</t>
  </si>
  <si>
    <t xml:space="preserve">Estructura Organizacional </t>
  </si>
  <si>
    <t>EXTERNA</t>
  </si>
  <si>
    <t xml:space="preserve">Funciones y Respomsabilidades </t>
  </si>
  <si>
    <t>DEBILIDADES</t>
  </si>
  <si>
    <t>AMENAZAS</t>
  </si>
  <si>
    <t>Alcance:</t>
  </si>
  <si>
    <t>La administración de riesgos debe ser extensible y aplicable a todos los procesos de la entidad</t>
  </si>
  <si>
    <t xml:space="preserve">Recursos y conocimientos con que cuenta la Entidad </t>
  </si>
  <si>
    <t>Valoración de los controles 
Diseño de controles</t>
  </si>
  <si>
    <t xml:space="preserve">Variables a evaluar </t>
  </si>
  <si>
    <t>Paso 1</t>
  </si>
  <si>
    <t>Debe tener definido el responsable de llevar a cabo la actividad de control.</t>
  </si>
  <si>
    <t>D1</t>
  </si>
  <si>
    <t>Falta de espacios para favorecer la salud mental del TTHH</t>
  </si>
  <si>
    <t>A1</t>
  </si>
  <si>
    <t>Consecuencias de la epidemia Covid desde las perspectivas sociales y económicas</t>
  </si>
  <si>
    <t>Relaciones con las partes involucradas o grupos de valor</t>
  </si>
  <si>
    <t>Paso 2</t>
  </si>
  <si>
    <t>Debe tener una periodicidad definida para su ejecución.</t>
  </si>
  <si>
    <t>D2</t>
  </si>
  <si>
    <t>No ser auto sostenible en el marco de las contingencias</t>
  </si>
  <si>
    <t>A2</t>
  </si>
  <si>
    <t>Eventos epidemiológicos desconocidos para la capacidad de respuesta institucional</t>
  </si>
  <si>
    <t xml:space="preserve">Cultura Organizacional </t>
  </si>
  <si>
    <t>Paso 3</t>
  </si>
  <si>
    <t>Debe indicar cuál es el propósito del control.</t>
  </si>
  <si>
    <t>D3</t>
  </si>
  <si>
    <t>Baja adherencia y apropiación a los procesos y procedimientos de la Subred</t>
  </si>
  <si>
    <t>A3</t>
  </si>
  <si>
    <t>Demanda de contrato realidad</t>
  </si>
  <si>
    <t xml:space="preserve">Aceptación: </t>
  </si>
  <si>
    <t>Decisión informada de tomar un riesgo particular
- Para riesgo de corrupción es inaceptable.</t>
  </si>
  <si>
    <t>Proceso</t>
  </si>
  <si>
    <t>Objetivo y Alcance del proceso</t>
  </si>
  <si>
    <t>Paso 4</t>
  </si>
  <si>
    <t>Debe establecer el cómo se realiza la actividad de control.</t>
  </si>
  <si>
    <t>D4</t>
  </si>
  <si>
    <t>Debilidad en la comunicación descendente y procesos de inclusión</t>
  </si>
  <si>
    <t>A4</t>
  </si>
  <si>
    <t>Incremento de la población migrante y ausencia de políticas de atención</t>
  </si>
  <si>
    <t>Procedimientos asociados</t>
  </si>
  <si>
    <t>Paso 5</t>
  </si>
  <si>
    <t>Debe indicar qué pasa con las observaciones o desviaciones resultantes de ejecutar el control.</t>
  </si>
  <si>
    <t>D5</t>
  </si>
  <si>
    <t>Falta de innovación científica (tecnología obsoleta)</t>
  </si>
  <si>
    <t>A5</t>
  </si>
  <si>
    <t>Dificultad para la contratación de especialistas por la ubicación geográfica</t>
  </si>
  <si>
    <t xml:space="preserve">Responsabilidad del proceso </t>
  </si>
  <si>
    <t>Paso 6</t>
  </si>
  <si>
    <t>Debe dejar evidencia de la ejecución del control.</t>
  </si>
  <si>
    <t>D6</t>
  </si>
  <si>
    <t>Falta de recursos financieros – Glosa</t>
  </si>
  <si>
    <t>A6</t>
  </si>
  <si>
    <t>No contratación de servicios básicos por parte de las EPS, especialmente contributivo</t>
  </si>
  <si>
    <t xml:space="preserve">Niveles de afectación 
- Economica o Reputacional </t>
  </si>
  <si>
    <t xml:space="preserve">Activos de seguridad digital del proceso </t>
  </si>
  <si>
    <t xml:space="preserve">Criterio de Evaluación </t>
  </si>
  <si>
    <t xml:space="preserve">Aspecto a evaluar en el diseño del control </t>
  </si>
  <si>
    <t>D7</t>
  </si>
  <si>
    <t>No continuidad de los planes y proyectos de la administración</t>
  </si>
  <si>
    <t>A7</t>
  </si>
  <si>
    <t>Aumento de los índices de violencia intrafamiliar en todos los géneros</t>
  </si>
  <si>
    <t xml:space="preserve">Tecnicas para la Identificacion de Riesgos </t>
  </si>
  <si>
    <t xml:space="preserve">Rango de calificación de la ejecución </t>
  </si>
  <si>
    <t xml:space="preserve">Peso en la evaluación de diseño de control </t>
  </si>
  <si>
    <t>D8</t>
  </si>
  <si>
    <t>Deficiencia en la transformación cultural</t>
  </si>
  <si>
    <t>A8</t>
  </si>
  <si>
    <t>Competencia del sector privado</t>
  </si>
  <si>
    <t>Es la posibilidad de que, por acción u omisión, se use el poder para desviar la gestión
de lo público hacia un beneficio privado</t>
  </si>
  <si>
    <t xml:space="preserve">Peso de la ejecución del control </t>
  </si>
  <si>
    <t>D9</t>
  </si>
  <si>
    <t>Falta de supervisión de los procesos</t>
  </si>
  <si>
    <t>A9</t>
  </si>
  <si>
    <t xml:space="preserve">La asignación de presupuestos para el plan de intervenciones colectivas carecen de una mirada territorial, del comportamiento de los indicadores y de las condiciones de la vulnerabilidad del territorio y que no favorecen la mirada de Subred. </t>
  </si>
  <si>
    <t>Tratamiento:</t>
  </si>
  <si>
    <t>Proceso para modificar el riesgo.</t>
  </si>
  <si>
    <t>Es necesario que en la descripción del riesgo concurran los componentes de su definición, así:</t>
  </si>
  <si>
    <t>Peso del diseño de control</t>
  </si>
  <si>
    <t>Peso de la ejecución del control</t>
  </si>
  <si>
    <t>solides individual del control</t>
  </si>
  <si>
    <t>acciones para fortalecer el control</t>
  </si>
  <si>
    <t>D10</t>
  </si>
  <si>
    <t>Difíciles condiciones de seguridad y acceso para la prestación de especialidades</t>
  </si>
  <si>
    <t>A10</t>
  </si>
  <si>
    <t>Condiciones del contrato impositivo, no concertado</t>
  </si>
  <si>
    <t xml:space="preserve">A C C I Ó N U O M I S I Ó N + U S O D E L P O D E R + D E S V I A C I Ó N D E
L A G E S T I Ó N D E L O P Ú B L I C O + E L B E N E F I C I O P R I V A D O . </t>
  </si>
  <si>
    <t>Calificación de la solidez del conjunto de controles</t>
  </si>
  <si>
    <t>D11</t>
  </si>
  <si>
    <t>Alta rotación del Talento Humano.</t>
  </si>
  <si>
    <t>A11</t>
  </si>
  <si>
    <t>Ausencia de comunicación fluida entre los gobernantes (alcaldes) para la definición de líneas de acción coherentes con el ejercicio de Subred.</t>
  </si>
  <si>
    <t xml:space="preserve">Tratamiento del Riesgo </t>
  </si>
  <si>
    <t>D12</t>
  </si>
  <si>
    <t>Modalidad de contratación.</t>
  </si>
  <si>
    <t>A12</t>
  </si>
  <si>
    <t>Poblaciones con culturas arraigadas de difícil transformación.</t>
  </si>
  <si>
    <t>D13</t>
  </si>
  <si>
    <t>Difícil consecución de personal especializado.</t>
  </si>
  <si>
    <t>A13</t>
  </si>
  <si>
    <t>Relleno sanitario</t>
  </si>
  <si>
    <t>D14</t>
  </si>
  <si>
    <t>Falta de bienestar para el TH, condiciones y ambiente laboral.</t>
  </si>
  <si>
    <t>A14</t>
  </si>
  <si>
    <t>Desabastecimiento de insumos</t>
  </si>
  <si>
    <t>D15</t>
  </si>
  <si>
    <t>Fuga de conocimiento.</t>
  </si>
  <si>
    <t>A15</t>
  </si>
  <si>
    <t>Medios de comunicación</t>
  </si>
  <si>
    <t>D16</t>
  </si>
  <si>
    <t>Desigualdad de carga laboral.</t>
  </si>
  <si>
    <t>A16</t>
  </si>
  <si>
    <t>Superpoblación</t>
  </si>
  <si>
    <t>D17</t>
  </si>
  <si>
    <t>Capacitación – actualización.</t>
  </si>
  <si>
    <t>A17</t>
  </si>
  <si>
    <t>Violencia usuario externo</t>
  </si>
  <si>
    <t>D18</t>
  </si>
  <si>
    <t>Falta de insumos de papelería.</t>
  </si>
  <si>
    <t>A18</t>
  </si>
  <si>
    <t>Pandemia COVID</t>
  </si>
  <si>
    <t>D19</t>
  </si>
  <si>
    <t>Falta de Inducción de Ingreso.</t>
  </si>
  <si>
    <t>A19</t>
  </si>
  <si>
    <t>Privatización</t>
  </si>
  <si>
    <t>D20</t>
  </si>
  <si>
    <t>Aplazamiento continuo de la 2ª torre Meissen</t>
  </si>
  <si>
    <t>A20</t>
  </si>
  <si>
    <t>Cambios gubernamentales</t>
  </si>
  <si>
    <t>D21</t>
  </si>
  <si>
    <t>Costos de producción no competitivos</t>
  </si>
  <si>
    <t>A21</t>
  </si>
  <si>
    <t>Pago inoportuno a proveedores.</t>
  </si>
  <si>
    <t>D22</t>
  </si>
  <si>
    <t>Dependencia absoluta de un solo pagador</t>
  </si>
  <si>
    <t>A22</t>
  </si>
  <si>
    <t>Tarifas y costeo de productos de acuerdo a los gastos.</t>
  </si>
  <si>
    <t>D23</t>
  </si>
  <si>
    <t>No oferta de servicios en pro de la interdependencia para la resolutividad</t>
  </si>
  <si>
    <t>A23</t>
  </si>
  <si>
    <t>Fluctuación de mercados a nivel internacional.</t>
  </si>
  <si>
    <t>D24</t>
  </si>
  <si>
    <t>Falta de visión frente al potencial de venta  de servicios</t>
  </si>
  <si>
    <t>A24</t>
  </si>
  <si>
    <t>Especulación de precios.</t>
  </si>
  <si>
    <t>D25</t>
  </si>
  <si>
    <t>Falta de equipos biomédicos de alta complejidad (Tunal y Meissen – TAC)</t>
  </si>
  <si>
    <t>A25</t>
  </si>
  <si>
    <t>Impactos ambientales negativos en nuestra zona de influencia.</t>
  </si>
  <si>
    <t>D26</t>
  </si>
  <si>
    <t>Demoras en la contratación de las rutas de la salud y demora en traslados pacientes</t>
  </si>
  <si>
    <t>A26</t>
  </si>
  <si>
    <t>Aumento del desempleo que pierde la garantía en el aseguramiento en salud, pasan a ser particulares, generando o afectando la captación de recursos.</t>
  </si>
  <si>
    <t>D27</t>
  </si>
  <si>
    <t>Fallas en el sistema eléctrico que dificulta la comunicación con los procesos</t>
  </si>
  <si>
    <t>A27</t>
  </si>
  <si>
    <t>Aumento de la población en abandono (adulto mayor)</t>
  </si>
  <si>
    <t>D28</t>
  </si>
  <si>
    <t>Debilidades en el sistema de Dinámica por la conectividad a internet</t>
  </si>
  <si>
    <t>A28</t>
  </si>
  <si>
    <t>Cultura en salud (autocuidado usuarios)</t>
  </si>
  <si>
    <t>D29</t>
  </si>
  <si>
    <t>Hay algunos medicamentos que son no pos,  que no se consiguen en la ruralidad, por lo cual la comunidad debe desplazarse hacia la Bogotá urbana</t>
  </si>
  <si>
    <t>A29</t>
  </si>
  <si>
    <t>Agresiones por parte de la comunidad</t>
  </si>
  <si>
    <t>D30</t>
  </si>
  <si>
    <t>Ambulancias no llegan a tiempo a las USS de Mochuelo y Pasquilla</t>
  </si>
  <si>
    <t>A30</t>
  </si>
  <si>
    <t>Pánico colectivo con relación a la situación actual relacionada con el brote, rechazo y maltrato al personal de salud</t>
  </si>
  <si>
    <t>D31</t>
  </si>
  <si>
    <t>Falta de articulación con el régimen contributivo de ruralidad y las USS, el 4.3. proceso se queda corto con las funciones de PIC y POS</t>
  </si>
  <si>
    <t>A31</t>
  </si>
  <si>
    <t>Baja conectividad que afecta el proceso de comunicación</t>
  </si>
  <si>
    <t>D32</t>
  </si>
  <si>
    <t>Proceso de calidad para acreditación no es claro</t>
  </si>
  <si>
    <t>A32</t>
  </si>
  <si>
    <t>Estrés</t>
  </si>
  <si>
    <t>D33</t>
  </si>
  <si>
    <t>Falta de acompañamiento de diversas áreas a los funcionarios de la noche</t>
  </si>
  <si>
    <t>A33</t>
  </si>
  <si>
    <t>Inseguridad del sector</t>
  </si>
  <si>
    <t>D34</t>
  </si>
  <si>
    <t>Espacios de socialización con gerencia y subgerencia en el grupo de la noche</t>
  </si>
  <si>
    <t>A34</t>
  </si>
  <si>
    <t>Sistema de salud que favorece las EPS que quedan debiendo a las IPS publicas</t>
  </si>
  <si>
    <t>D35</t>
  </si>
  <si>
    <t>Falta de articulación con otros sectores gubernamentales en especial en las noches y fin de semana.</t>
  </si>
  <si>
    <t>A35</t>
  </si>
  <si>
    <t>Recursos financieros</t>
  </si>
  <si>
    <t>D36</t>
  </si>
  <si>
    <t>Retroalimentación negativa generalizada</t>
  </si>
  <si>
    <t>A36</t>
  </si>
  <si>
    <t>D37</t>
  </si>
  <si>
    <t>Falta de capacitación y preparación para eventos y desastres como la pandemia</t>
  </si>
  <si>
    <t>A37</t>
  </si>
  <si>
    <t>D38</t>
  </si>
  <si>
    <t>Infraestructura inadecuada para favorecer el distanciamiento social</t>
  </si>
  <si>
    <t>A38</t>
  </si>
  <si>
    <t>D39</t>
  </si>
  <si>
    <t>Durante el proceso de reorganización territorios como Paraíso, Usme, La Flora, Fiscala, entre otros quedan sin servicios de atención, fomentando las brechas de atención en salud</t>
  </si>
  <si>
    <t>A39</t>
  </si>
  <si>
    <t>D40</t>
  </si>
  <si>
    <t>Dificultad en la comunicación entre las acciones promocionales y las de atención y rehabilitación</t>
  </si>
  <si>
    <t>A40</t>
  </si>
  <si>
    <t>D41</t>
  </si>
  <si>
    <t>Historia Clínica con avances de la mirada de las poblaciones diferenciales porque se descuidan durante la atención en salud.</t>
  </si>
  <si>
    <t>A41</t>
  </si>
  <si>
    <t xml:space="preserve">RIESGO DE CORRUPCIÓN: </t>
  </si>
  <si>
    <r>
      <t xml:space="preserve">PROBABILIDAD: </t>
    </r>
    <r>
      <rPr>
        <b/>
        <sz val="18"/>
        <color rgb="FF92D050"/>
        <rFont val="Arial Narrow"/>
        <family val="2"/>
      </rPr>
      <t>Corrupción</t>
    </r>
  </si>
  <si>
    <t>CUESTIONARIO PARA DETERMINAR EL IMPACTO EN LOS POSIBLES RIESGOS DE CORRUPCIÓN</t>
  </si>
  <si>
    <t>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que suceda.</t>
  </si>
  <si>
    <t xml:space="preserve">N.° </t>
  </si>
  <si>
    <t xml:space="preserve">PREGUNTA: </t>
  </si>
  <si>
    <t>RESPUESTA</t>
  </si>
  <si>
    <t>Nivel</t>
  </si>
  <si>
    <t>Descriptor</t>
  </si>
  <si>
    <t xml:space="preserve">Descripción </t>
  </si>
  <si>
    <t xml:space="preserve">Frecuencia </t>
  </si>
  <si>
    <t xml:space="preserve">SI EL RIESGO DE CORRUPCIÓN SE MATERIALIZA PODRÍA... </t>
  </si>
  <si>
    <t xml:space="preserve">SÍ </t>
  </si>
  <si>
    <t xml:space="preserve">NO </t>
  </si>
  <si>
    <t>Casi seguro</t>
  </si>
  <si>
    <t>Se espera que el evento ocurra en la mayoría de las circunstancias.</t>
  </si>
  <si>
    <t>Mas de 1 vez al año.</t>
  </si>
  <si>
    <t>¿Afectar al grupo de funcionarios del proceso?</t>
  </si>
  <si>
    <t>Es viable que el evento ocurra en la mayoria de las circunstancias.</t>
  </si>
  <si>
    <t>Al menos 1 vez en el último año.</t>
  </si>
  <si>
    <t>¿Afectar el cumplimiento de metas y objetivos de la dependencia?</t>
  </si>
  <si>
    <t>El evento podrá ocurrir en algún momento.</t>
  </si>
  <si>
    <t>Al menos 1 vez en los últimos 2 año.</t>
  </si>
  <si>
    <t>¿Afectar el cumplimiento de misión de la entidad?</t>
  </si>
  <si>
    <t xml:space="preserve">Improbable </t>
  </si>
  <si>
    <t>El evento puede ocurrir en algún momento.</t>
  </si>
  <si>
    <t>Al menos 1 vez en los últimos 5 año.</t>
  </si>
  <si>
    <t>¿Afectar el cumplimiento de la misión del sector al que pertenece la entidad?</t>
  </si>
  <si>
    <t>El evento puede ocurrir solo en circuntancias excepcionales (poco comunes o anormales).</t>
  </si>
  <si>
    <t>No se a presentado en los últimos 5 años.</t>
  </si>
  <si>
    <t>¿Generar pérdida de confianza de la entidad, afectando su reputación?</t>
  </si>
  <si>
    <t>¿Generar pérdida de recursos económicos?</t>
  </si>
  <si>
    <t>¿Afectar la generación de los productos o la prestación de servicios?</t>
  </si>
  <si>
    <t xml:space="preserve">DEFINICION DEL RIESGO DE CORRUPCIÓN </t>
  </si>
  <si>
    <t>¿Dar lugar al detrimento de calidad de vida de la comunidad por la pérdida del bien, servicios o recursos públicos?</t>
  </si>
  <si>
    <t>Descripción del Riesgo</t>
  </si>
  <si>
    <t xml:space="preserve">Acción u 
omisión </t>
  </si>
  <si>
    <t>Uso del 
poder</t>
  </si>
  <si>
    <t>Desviar la Gestión 
de lo Público</t>
  </si>
  <si>
    <t xml:space="preserve">Beneficio privado </t>
  </si>
  <si>
    <t>¿Generar pérdida de información de la entidad?</t>
  </si>
  <si>
    <t xml:space="preserve">Posibilidad de recibir o solicitar cualquier dádiva o beneficio a nombre propio o de terceros con el fin de celebrar un contrato. </t>
  </si>
  <si>
    <t>x</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</si>
  <si>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</si>
  <si>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</si>
  <si>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</si>
  <si>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</si>
  <si>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</si>
  <si>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</si>
  <si>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 xml:space="preserve">PROBABILIDAD </t>
  </si>
  <si>
    <t>¿Ocasionar lesiones físicas o pérdida de vidas humanas?</t>
  </si>
  <si>
    <t>¿Afectar la imagen regional?</t>
  </si>
  <si>
    <t xml:space="preserve">¿Afectar la imagen nacional? </t>
  </si>
  <si>
    <t xml:space="preserve">¿Generar daño ambiental? </t>
  </si>
  <si>
    <r>
      <t xml:space="preserve">Responder afirmativamente de </t>
    </r>
    <r>
      <rPr>
        <b/>
        <sz val="10"/>
        <rFont val="Arial"/>
        <family val="2"/>
      </rPr>
      <t>UNA a CINCO</t>
    </r>
    <r>
      <rPr>
        <sz val="10"/>
        <rFont val="Arial"/>
        <family val="2"/>
      </rPr>
      <t xml:space="preserve"> preguntas(s) genera un impacto </t>
    </r>
    <r>
      <rPr>
        <b/>
        <sz val="10"/>
        <rFont val="Arial"/>
        <family val="2"/>
      </rPr>
      <t>MODERADO</t>
    </r>
  </si>
  <si>
    <r>
      <t xml:space="preserve">Responder afirmativamente de </t>
    </r>
    <r>
      <rPr>
        <b/>
        <sz val="10"/>
        <rFont val="Arial"/>
        <family val="2"/>
      </rPr>
      <t>SEIS a ONCE</t>
    </r>
    <r>
      <rPr>
        <sz val="10"/>
        <rFont val="Arial"/>
        <family val="2"/>
      </rPr>
      <t xml:space="preserve"> preguntas(s) genera un impacto </t>
    </r>
    <r>
      <rPr>
        <b/>
        <sz val="10"/>
        <rFont val="Arial"/>
        <family val="2"/>
      </rPr>
      <t>MAYOR</t>
    </r>
  </si>
  <si>
    <r>
      <t>Responder afirmativamente de</t>
    </r>
    <r>
      <rPr>
        <b/>
        <sz val="10"/>
        <rFont val="Arial"/>
        <family val="2"/>
      </rPr>
      <t xml:space="preserve"> DOCE a DIECINUEVE</t>
    </r>
    <r>
      <rPr>
        <sz val="10"/>
        <rFont val="Arial"/>
        <family val="2"/>
      </rPr>
      <t xml:space="preserve"> preguntas(s) genera un impacto </t>
    </r>
    <r>
      <rPr>
        <b/>
        <sz val="10"/>
        <rFont val="Arial"/>
        <family val="2"/>
      </rPr>
      <t>CATRASTRÓFICO</t>
    </r>
  </si>
  <si>
    <t xml:space="preserve">1 a 5 
respuestas </t>
  </si>
  <si>
    <t>Genera altas consecuencias sobre la entidad.</t>
  </si>
  <si>
    <t>6 a 11 
respuestas</t>
  </si>
  <si>
    <t xml:space="preserve">CATASTRÓFICO </t>
  </si>
  <si>
    <t>Genera consecuencias desastrosas para la entidad</t>
  </si>
  <si>
    <t>12 a 19 respuestas</t>
  </si>
  <si>
    <r>
      <t xml:space="preserve">IMPACTO: </t>
    </r>
    <r>
      <rPr>
        <b/>
        <sz val="18"/>
        <color rgb="FF92D050"/>
        <rFont val="Arial Narrow"/>
        <family val="2"/>
      </rPr>
      <t>SALUD</t>
    </r>
  </si>
  <si>
    <t xml:space="preserve">En la salud del usuario </t>
  </si>
  <si>
    <t xml:space="preserve">Consecuencia extrema con daño irreversible, pérdida de un organo o muerte </t>
  </si>
  <si>
    <t>Daño grave, con afectación funcional, algún grado de discapacidad</t>
  </si>
  <si>
    <t>Afectación inmediata con necesidad de atención y tratamiento adicional</t>
  </si>
  <si>
    <t xml:space="preserve">Afectación leve que requiere manejo inmediato sin complicaciones ni secuelas posteriores </t>
  </si>
  <si>
    <t>Afectación minima que requiere valoración sin consecuencias</t>
  </si>
  <si>
    <t>MATRIZ INSTITUCIONAL DE RIESGOS DE CORRUPCIÓN 2026</t>
  </si>
  <si>
    <t>TIPO DE PROCESO:</t>
  </si>
  <si>
    <t xml:space="preserve">PROCESO : </t>
  </si>
  <si>
    <t>GERENTE:</t>
  </si>
  <si>
    <t>VIVIANA MARCELA CLAVIJO</t>
  </si>
  <si>
    <t xml:space="preserve">ENTIDAD: </t>
  </si>
  <si>
    <t>Subred Integrada de Servicios de Salud - Sur</t>
  </si>
  <si>
    <t>1 - Fase</t>
  </si>
  <si>
    <t>2 - Fase</t>
  </si>
  <si>
    <t>3 - Fase</t>
  </si>
  <si>
    <t xml:space="preserve">Autoridad y Responsabilidad </t>
  </si>
  <si>
    <t xml:space="preserve">3.  IDENTIFICACIÓN DE RIESGOS </t>
  </si>
  <si>
    <t>4.  EVALUACIÓN DE RIESGOS</t>
  </si>
  <si>
    <t xml:space="preserve">5.  ANALISIS DE CONTROLES </t>
  </si>
  <si>
    <t xml:space="preserve">6.  VALORACIÓN DEL RIESGO </t>
  </si>
  <si>
    <t xml:space="preserve">7.  PLAN DE ACCIÓN </t>
  </si>
  <si>
    <t>AUTOCONTROL</t>
  </si>
  <si>
    <t>TERCER ORDEN:  A CARGO DE CONTROL INTERNO 
Como evaluador independiente de la administración del riesgo, realizará el seguimiento anual  y/ o conforme al Programa Anual de Auditorias</t>
  </si>
  <si>
    <t>IDENTIFICACIÓN</t>
  </si>
  <si>
    <t>RIESGO ANTES DE CONTROLES / RIESGO INHERENTE</t>
  </si>
  <si>
    <t xml:space="preserve">ESTRUCTURA DEL CONTROL </t>
  </si>
  <si>
    <t xml:space="preserve">RIESGOS RESIDUAL </t>
  </si>
  <si>
    <t xml:space="preserve">8. SEGUIMIENTO </t>
  </si>
  <si>
    <t xml:space="preserve">Macro proceso </t>
  </si>
  <si>
    <t>No</t>
  </si>
  <si>
    <t xml:space="preserve">PROCESO </t>
  </si>
  <si>
    <t>OBJETIVO DEL PROCESO</t>
  </si>
  <si>
    <t>Subsistemas de administración de riesgos</t>
  </si>
  <si>
    <t>Tipologia</t>
  </si>
  <si>
    <t xml:space="preserve">Impacto </t>
  </si>
  <si>
    <r>
      <t>Causa
Inmediata
(</t>
    </r>
    <r>
      <rPr>
        <sz val="14"/>
        <rFont val="Arial Narrow"/>
        <family val="2"/>
      </rPr>
      <t>iniciar con la palabra</t>
    </r>
    <r>
      <rPr>
        <b/>
        <sz val="14"/>
        <rFont val="Arial Narrow"/>
        <family val="2"/>
      </rPr>
      <t xml:space="preserve"> 
por, en)</t>
    </r>
  </si>
  <si>
    <r>
      <t>Causa
Raíz
(</t>
    </r>
    <r>
      <rPr>
        <sz val="14"/>
        <rFont val="Arial Narrow"/>
        <family val="2"/>
      </rPr>
      <t xml:space="preserve">iniciar con la palabra </t>
    </r>
    <r>
      <rPr>
        <b/>
        <sz val="14"/>
        <rFont val="Arial Narrow"/>
        <family val="2"/>
      </rPr>
      <t xml:space="preserve">
"debido a" "y")</t>
    </r>
  </si>
  <si>
    <t>Consecuencias</t>
  </si>
  <si>
    <r>
      <rPr>
        <b/>
        <sz val="16"/>
        <color theme="1"/>
        <rFont val="Arial Narrow"/>
        <family val="2"/>
      </rPr>
      <t>TIPO:</t>
    </r>
    <r>
      <rPr>
        <b/>
        <sz val="14"/>
        <color theme="0"/>
        <rFont val="Arial Narrow"/>
        <family val="2"/>
      </rPr>
      <t xml:space="preserve">
Interna / Externa 
del proceso
Interna / Externa 
de la Subred</t>
    </r>
  </si>
  <si>
    <t>Código del Riesgo</t>
  </si>
  <si>
    <t xml:space="preserve"> RIESGO</t>
  </si>
  <si>
    <t>Unidad</t>
  </si>
  <si>
    <t xml:space="preserve">Factor 
de Riesgo </t>
  </si>
  <si>
    <t xml:space="preserve">Clasificación
de Riesgo </t>
  </si>
  <si>
    <t xml:space="preserve">UBICACIÓN MAPA DE CALOR </t>
  </si>
  <si>
    <t xml:space="preserve">ANÁLISIS Y EVALUACIÓN DE CONTROLES PARA MITIGAR EL RIESGO </t>
  </si>
  <si>
    <t xml:space="preserve">DESPLAZAMIENTO MAPA DE CALOR </t>
  </si>
  <si>
    <t xml:space="preserve">1ra Linea de defensa </t>
  </si>
  <si>
    <t xml:space="preserve">2ra Linea de defensa </t>
  </si>
  <si>
    <t xml:space="preserve">ATRIBUTOS DE EFICIENCIA </t>
  </si>
  <si>
    <t>RIESGO RESIDUAL
/ ZONA DE RIESGO</t>
  </si>
  <si>
    <t xml:space="preserve">TRATAMIENTO </t>
  </si>
  <si>
    <t xml:space="preserve">MAPA DE CALOR </t>
  </si>
  <si>
    <t xml:space="preserve">Estratégias para reducir el riesgo </t>
  </si>
  <si>
    <t xml:space="preserve">FRECUENCIA </t>
  </si>
  <si>
    <t xml:space="preserve">PROBABILIDAD INHERENTE </t>
  </si>
  <si>
    <t>RIESGO INHERENTE / ZONA DE RIESGO</t>
  </si>
  <si>
    <t>Descripcion 
del control</t>
  </si>
  <si>
    <t xml:space="preserve">AFECTACIÓN </t>
  </si>
  <si>
    <t xml:space="preserve">Cuantitativo </t>
  </si>
  <si>
    <r>
      <t xml:space="preserve">Porcentaje de efectividad 
</t>
    </r>
    <r>
      <rPr>
        <b/>
        <sz val="14"/>
        <color rgb="FF70FC81"/>
        <rFont val="Arial Narrow"/>
        <family val="2"/>
      </rPr>
      <t>(Y)</t>
    </r>
  </si>
  <si>
    <r>
      <t xml:space="preserve">Porcentaje de efectividad 
</t>
    </r>
    <r>
      <rPr>
        <b/>
        <sz val="14"/>
        <color rgb="FF3CFE5C"/>
        <rFont val="Arial Narrow"/>
        <family val="2"/>
      </rPr>
      <t>(X)</t>
    </r>
  </si>
  <si>
    <t xml:space="preserve">Cualitativo </t>
  </si>
  <si>
    <t xml:space="preserve">Estructura del control </t>
  </si>
  <si>
    <t xml:space="preserve">Lider / Gestor del proceso </t>
  </si>
  <si>
    <r>
      <rPr>
        <b/>
        <sz val="14"/>
        <color rgb="FF000000"/>
        <rFont val="Arial Narrow"/>
      </rPr>
      <t xml:space="preserve">Vigencia:     </t>
    </r>
    <r>
      <rPr>
        <b/>
        <sz val="14"/>
        <color rgb="FF92D050"/>
        <rFont val="Arial Narrow"/>
      </rPr>
      <t>2026</t>
    </r>
  </si>
  <si>
    <t xml:space="preserve">Líder administración del Riesgo </t>
  </si>
  <si>
    <t xml:space="preserve">FRECUENCIA: ANUAL O DE ACUERDO A LO ESTABLECIDO EN EL PROGRAMA ANUAL DE AUDITORIAS </t>
  </si>
  <si>
    <t>TIPO</t>
  </si>
  <si>
    <t xml:space="preserve">IMPLEMENTACIÓN </t>
  </si>
  <si>
    <t xml:space="preserve">Valoracion del control </t>
  </si>
  <si>
    <t xml:space="preserve">DOCUMENTACIÓN </t>
  </si>
  <si>
    <t xml:space="preserve">EVIDENCIA </t>
  </si>
  <si>
    <t xml:space="preserve">%
Probabilidad </t>
  </si>
  <si>
    <t xml:space="preserve">Probabilidad Residual 
Final </t>
  </si>
  <si>
    <t>%
Impacto</t>
  </si>
  <si>
    <t xml:space="preserve">Impacto 
Residual 
Final </t>
  </si>
  <si>
    <t>Plan de accion referido a la opcion: "REDUCIR"</t>
  </si>
  <si>
    <t xml:space="preserve">Contingencia en caso
 de materialización </t>
  </si>
  <si>
    <t>Fecha</t>
  </si>
  <si>
    <t>Verificación de Controles</t>
  </si>
  <si>
    <t>Verificacion de plan de Acción</t>
  </si>
  <si>
    <t>Materialización</t>
  </si>
  <si>
    <t xml:space="preserve">Verificación de Indicadores </t>
  </si>
  <si>
    <t>Observaciones</t>
  </si>
  <si>
    <t>Afectación</t>
  </si>
  <si>
    <t xml:space="preserve">Preventivo </t>
  </si>
  <si>
    <t>Automático</t>
  </si>
  <si>
    <t xml:space="preserve">Manual </t>
  </si>
  <si>
    <t xml:space="preserve">Documentado </t>
  </si>
  <si>
    <t xml:space="preserve">Sin documentar </t>
  </si>
  <si>
    <t xml:space="preserve">Continua </t>
  </si>
  <si>
    <t>Aleatoria</t>
  </si>
  <si>
    <t>Con registro</t>
  </si>
  <si>
    <t xml:space="preserve">Sin registro </t>
  </si>
  <si>
    <t xml:space="preserve">Actividad 
de Control </t>
  </si>
  <si>
    <t>Frecuencia</t>
  </si>
  <si>
    <t xml:space="preserve">Soportes </t>
  </si>
  <si>
    <t xml:space="preserve">Procesos y/o  Subprocesos responsables </t>
  </si>
  <si>
    <t>Responsable
Lider/gestor/
colaborador</t>
  </si>
  <si>
    <t>Eficiencia del Control</t>
  </si>
  <si>
    <t>Trimestre</t>
  </si>
  <si>
    <t xml:space="preserve">Trimestre </t>
  </si>
  <si>
    <t xml:space="preserve">CON </t>
  </si>
  <si>
    <t xml:space="preserve">ALE </t>
  </si>
  <si>
    <t>La matriz Institucional de riesgo inherente y residual presenta en el estado del proceso antes y después de aplicar los debidos controles</t>
  </si>
  <si>
    <t xml:space="preserve">Actividad a realizar </t>
  </si>
  <si>
    <t>Responsable</t>
  </si>
  <si>
    <t xml:space="preserve">Seguimiento </t>
  </si>
  <si>
    <t xml:space="preserve">Estado </t>
  </si>
  <si>
    <t xml:space="preserve">Plan de contingencia </t>
  </si>
  <si>
    <t xml:space="preserve">Proceso o subproceso responsable de la ejecucion del plan </t>
  </si>
  <si>
    <t xml:space="preserve">Profesional responsable de la ejecución </t>
  </si>
  <si>
    <t>I</t>
  </si>
  <si>
    <t>II</t>
  </si>
  <si>
    <t>III</t>
  </si>
  <si>
    <t>IV</t>
  </si>
  <si>
    <t>FECHA</t>
  </si>
  <si>
    <t>EVALUACIÓN INTEGRAL  - CUMPLIMIENTO</t>
  </si>
  <si>
    <t>OBSERVACIONES</t>
  </si>
  <si>
    <t>RECOMENDACIONES</t>
  </si>
  <si>
    <t xml:space="preserve">Estratégico </t>
  </si>
  <si>
    <t>por sanciones e investigaciones al recibir o solicitar dádivas, beneficios a nombre propio o de terceros por favorecimiento en la evaluación técnica de contratos de ventas de servicios de salud,</t>
  </si>
  <si>
    <t>debido a la omisión y/o modificación de los criterios habilitantes definidos en las tarifas a contratar del estudio de oferta y demanda,</t>
  </si>
  <si>
    <t>1.</t>
  </si>
  <si>
    <t>Investigaciones penales, fiscales, disciplinarias, procesos sancionatorios por parte de los organismos de control,</t>
  </si>
  <si>
    <t xml:space="preserve">	RCO-DE-01</t>
  </si>
  <si>
    <t xml:space="preserve">Subred SUR </t>
  </si>
  <si>
    <t xml:space="preserve">1. El lider de mercadeo anualmente realiza el Plan de Ventas y  tarifas institucionales de acuerdo al estudio de costos e incrementos que por mormatividad establece las Entidades de control. </t>
  </si>
  <si>
    <t>El lider de mercadeo anualmente realiza el Plan de Ventas teniendo en cuenta el costo institucional, la normatividad vigente del incremento de tarifas, caracterización de la población y la actualización del protafolio de servicios de salud.</t>
  </si>
  <si>
    <t>1. Documento de Plan de Ventas, Tarifas e incrementos</t>
  </si>
  <si>
    <t>Mercadeo</t>
  </si>
  <si>
    <t>Referente del subproceso de mercadeo</t>
  </si>
  <si>
    <t xml:space="preserve">1. Plan de Ventas teniendo en cuenta el costo institucional, la normatividad vigente del incremento de tarifas, caracterización de la población y la actualización del protafolio de servicios de salud.
2. Presentación de las propuestas de sostenibilidad a Comité Directivo y Junta Directiva para su validación y aprobación con la cual se procede a la negociación con los diferentes pagadores en la etapa precontractual
3. Cronograma de seguimiento con los diferentes pagadores y trimestralmente realiza el seguimiento a la ejecución contractual con todos los procesos involucrados.
</t>
  </si>
  <si>
    <t>Lider Mercadeo</t>
  </si>
  <si>
    <t>1.El lider del proceso de Direccionamiento  Estratégico informa a través de oficio y por ORFEO a la Gerencia informando la presunción de favorecimiento a un tercero en la evaluación de criterios habilitantes para realizar seguimiento de los hechos. 
2. Ya recibido por la Gerencia, procede a realizar el seguimiento y remite junto con todos los documentos contractuales al proceso de Juridica para que se ejecute lo pertinente.    
NOTA: 1,  En caso de que el hecho sea detectado durante el proceso de evaluación se comunica al proceso de Gerencia para que se reverse el proceso de Contratación.</t>
  </si>
  <si>
    <t>Jefe de oficina / El profesional designado para cada caso</t>
  </si>
  <si>
    <t>Enero
Febrero Marzo</t>
  </si>
  <si>
    <t>Abril
Mayo
Junio</t>
  </si>
  <si>
    <t>Julio
Agosto 
Septiem</t>
  </si>
  <si>
    <t>Octubre
Nov 
Diciembre</t>
  </si>
  <si>
    <r>
      <t>La actividad de la primera línea de defensa (</t>
    </r>
    <r>
      <rPr>
        <b/>
        <sz val="14"/>
        <color rgb="FF00B050"/>
        <rFont val="Arial Narrow"/>
        <family val="2"/>
      </rPr>
      <t>seguimiento</t>
    </r>
    <r>
      <rPr>
        <b/>
        <sz val="14"/>
        <rFont val="Arial Narrow"/>
        <family val="2"/>
      </rPr>
      <t>) se encuentran en el aplicativo ALMERA.</t>
    </r>
  </si>
  <si>
    <r>
      <t>La actividad de la segunda y tercera línea de defensa (</t>
    </r>
    <r>
      <rPr>
        <b/>
        <sz val="14"/>
        <color rgb="FF00B0F0"/>
        <rFont val="Arial Narrow"/>
        <family val="2"/>
      </rPr>
      <t>Monitoreo</t>
    </r>
    <r>
      <rPr>
        <b/>
        <sz val="14"/>
        <rFont val="Arial Narrow"/>
        <family val="2"/>
      </rPr>
      <t xml:space="preserve">, </t>
    </r>
    <r>
      <rPr>
        <b/>
        <sz val="14"/>
        <color rgb="FFFF0000"/>
        <rFont val="Arial Narrow"/>
        <family val="2"/>
      </rPr>
      <t>Evaluación</t>
    </r>
    <r>
      <rPr>
        <b/>
        <sz val="14"/>
        <rFont val="Arial Narrow"/>
        <family val="2"/>
      </rPr>
      <t>) se encuentran en el aplicativo ALMERA.</t>
    </r>
  </si>
  <si>
    <t>la etapa precontractual de la negociación</t>
  </si>
  <si>
    <t>2.</t>
  </si>
  <si>
    <t>Pérdida de la credibilidad e imagen institucional e</t>
  </si>
  <si>
    <t xml:space="preserve">2. El lider de mercadeo realiza trimestralmente la presentación de las propuestas de sostenibilidad a Comité Directivo y Junta Directiva para su validación y aprobación con la cual se procede a la negociación con los diferentes pagadores en la etapa precontractual </t>
  </si>
  <si>
    <t xml:space="preserve">El lider de mercadeo realiza trimestralmente 
la presentación de las propuestas de sostenibilidad a Comité Directivo y Junta Directiva para su validación y aprobación con la cual se procede a la negociación con los diferentes pagadores en la etapa precontractual </t>
  </si>
  <si>
    <t>1. Presentaciones, Acuerdos Actas de Negociación</t>
  </si>
  <si>
    <t>y falencias en el seguimiento de la supervisión contractual</t>
  </si>
  <si>
    <t>3.</t>
  </si>
  <si>
    <t>incumplimiento de la Planeación Estratégica y Plan de Desarrollo Institucional.</t>
  </si>
  <si>
    <t>3. El lider de mercadeo trimestralmente con el cronograma realiza seguimiento a la ejecución de los contratos.</t>
  </si>
  <si>
    <t xml:space="preserve">El lider de mercadeo proyecta el cronograma de seguimiento con los diferentes pagadores y trimestralmente realiza el seguimiento a la ejecución contractual con todos los procesos involucrados. </t>
  </si>
  <si>
    <t>1. Actas de seguimiento contractual</t>
  </si>
  <si>
    <t>4.</t>
  </si>
  <si>
    <t>5.</t>
  </si>
  <si>
    <t xml:space="preserve">Corrupción </t>
  </si>
  <si>
    <t xml:space="preserve">por emisión de conceptos jurídicos ajustados a intereses propios o de un tercero,
</t>
  </si>
  <si>
    <t>debido a conflictos de interes y</t>
  </si>
  <si>
    <t xml:space="preserve">Pérdida de recursos económicos </t>
  </si>
  <si>
    <t xml:space="preserve">	RCO-GJ-03</t>
  </si>
  <si>
    <t xml:space="preserve">	
SUBRED SUR</t>
  </si>
  <si>
    <t>1. El jefe de la Oficina Jurídica gestiona mensualmente socilaizaciones sobre la misionalidad de la oficina y los controles de legalidad frente a los requerimintos internos y externos, para promover la integridad en las actuaciones de los colaboradores.</t>
  </si>
  <si>
    <t>El jefe de la Oficina Jurídica en reuniones de oficina gestiona socilaizaciones sobre la misionalidad de la oficina y los controles de legalidad frente a los requerimintos internos y externos, para promover la integridad en las actuaciones de los colaboradores</t>
  </si>
  <si>
    <t>1.  Actas de Reunión
2. Correos Electrónicos</t>
  </si>
  <si>
    <t>Gestión jurídica</t>
  </si>
  <si>
    <t>1. Realización de reuniones mensuales de Oficina en la que se hace seguimiento a la gestión realizada por cada colaborador frente a las obligaciones y funciones definidas.</t>
  </si>
  <si>
    <t>Jefe Oficina Jurídica</t>
  </si>
  <si>
    <t xml:space="preserve">1. Iniciar el proceso de modificación y/o derogación del concepto jurídico emitido para que se encuentre  ajustado a la normatividad. 
2. identificar el colaborador y las causas que ocasionaron la posible afectación economica y/o reputacional.  
3. Realizar las investigaciones pertinentes contempladas en la LEY 1952 DE 2019. </t>
  </si>
  <si>
    <t>Gestión Jurídica</t>
  </si>
  <si>
    <t>falta de controles de legalidad.</t>
  </si>
  <si>
    <t>investigaciones legales de todo tipo</t>
  </si>
  <si>
    <t>2. El jefe de la Oficina Jurídica realiza seguimiento permanente a las actuaciones de los colaboradores frente a los requerimintos internos y externos, para garantizar la legalidad de los conceptos jurídicos.</t>
  </si>
  <si>
    <t>El jefe de la Oficina Jurídica realiza seguimiento a las actuaciones de los colaboradores frente a los requerimintos internos y externos, para garantizar la legalidad de los conceptos jurídicos.</t>
  </si>
  <si>
    <t>1. Actas de Reunión
2. Correos Electrónicos
3. Orfeo</t>
  </si>
  <si>
    <t>por entregar dádiva o beneficio a medios de comunicación,</t>
  </si>
  <si>
    <t>debido a falta de información en los canales de comunicación de la Subred Sur,</t>
  </si>
  <si>
    <t>Perdida de credibilidad</t>
  </si>
  <si>
    <t>RCO-CM-04</t>
  </si>
  <si>
    <t>1. El profesional especializado de comunicación interna consolida semanalmente en la matriz de canales internos de comunicación la información que se publica a través de los distintos canales, con el objetivo de tener el registro actualizado sobre los eventos y actividades que tienen lugar en la Subred Sur y poder compartirla con los medios de comunicación externos en caso de que la información tenga impacto fuera de la institución.  En caso de que se presente una situación que no quede registrada en la matriz, se debe generar un nuevo documento (Boletín o comunicado de prensa) para informar acerca de la situación negativa que se presente.</t>
  </si>
  <si>
    <t>El profesional especializado de comunicación interna consolida semanalmente en la matriz de canales internos de comunicación la información que se publica a través de los distintos canales, con el objetivo de tener el registro actualizado sobre los eventos y actividades que tienen lugar en la Subred Sur y poder compartirla con los medios de comunicación externos en caso de que la información tenga impacto fuera de la institución. En caso de que se presente una situación que no quede registrada en la matriz, se debe generar un nuevo documento (Boletín o comunicado de prensa) para informar acerca de la situación negativa que se presente.</t>
  </si>
  <si>
    <t>1. Matriz de canales internos de comunicación.
2. Boletín de prensa.</t>
  </si>
  <si>
    <t>Comunicación Interna
Comunicación Externa</t>
  </si>
  <si>
    <t xml:space="preserve">JEFE DE OFICINA ASESORA DE COMUNICACIONES </t>
  </si>
  <si>
    <t xml:space="preserve">1. Consolidación de base de datos de medios masivos y comunitarios de comunicación. 
2. Gestión de relaciones públicas. 
3. Búsqueda de temas de impacto (logros, casos positivos, alta tecnología, innovación e investigación).
4. Construcción de boletines de prensa. 
5. Montaje logístico e invitación a ruedas de prensa. 
6. Freepress y socialización de casos (comunidad y colaboradores). 
7. Consolidación de soportes de las publicaciones en medios de comunicación masivos. 
8. Actualizar y socializar el manual de crisis al cliente interno. 
9. Capacitación de voceros.
10. Gestión oportuna de medios en situaciones de crisis.
11. Evaluar el fortalecimiento de la imagen a partir de la encuesta de comunicaciones externa, verificando los resultados de la encuesta vigencia anterior y oportunidades de mejora.
</t>
  </si>
  <si>
    <t>Jenifer Cardona
(Profesional especializado)
Jenifer Rubiano
(Referente comunicación interna)
Anderson Patiño
(Referente comunicación externa)</t>
  </si>
  <si>
    <t>Trimestral</t>
  </si>
  <si>
    <t xml:space="preserve">Se conforma un equipo de crisis, el cual es un grupo de colaboradores de la Entidad que se encargará de tomar decisiones o medidas para enfrentar los momentos de crisis. Su activación es de carácter inmediato cuando se identifique la crisis o cuando exista la posibilidad de que ella se presente.
Este equipo debe estar liderado por el Gerente, la Oficina Asesora de Comunicaciones y por las personas que lideren el proceso responsable de la crisis generada.
Para el caso de la Subred Integrada de Servicios de Salud Sur E.S.E., por ser una Entidad adscrita a la Secretaría Distrital de Salud, este equipo debe estar articulado y vinculado con el secretario de Salud y con su Oficina Asesora de Comunicaciones.
El equipo de crisis puede vincular o invitar a funcionarios o expertos que permitan buscar una salida beneficiosa para afrontar estos momentos de crisis.
Las funciones de los integrantes son:
GERENCIA 
Su función dentro del equipo será la de tomar las decisiones finales, dar línea definitiva frente a las acciones a tomar, avalar vocería, boletines o comunicados, así como avalar estrategias y medidas para mitigar posibles crisis.
OFICINA ASESORA DE COMUNICACIONES DE LA SUBRED SUR 
• Identifica la crisis. 
• Establece comunicación con el equipo de crisis.
• Identifica la fase en la que se encuentra la crisis. 
• Toma acciones de prevención, en pro de cuidar la imagen de la Institución.
• Plantea al equipo posibles salidas. 
• Redacta boletines o comunicados. 
• Prepara a los voceros. 
• Convoca medios de comunicación (si aplica). 
• Monitoreo de medios antes, durante y después de la crisis. 
• Diseñar estrategias comunicativas que permitan reconstruir la imagen y la confianza. 
SUBGERENTE DE SERVICIOS DE SALUD Y/O SUBGERENTE ADMINISTRATIVO Y FINANCIERO
Las posibles crisis se desatan desde lo administrativo o lo asistencial, por eso es fundamental que estas dos subgerencias sean actores activos dentro del equipo. 
Su función dentro del equipo es el de brindar la asesoría técnica que permita aclarar, solucionar o entregar una comunicación adecuada para afrontar el momento de crisis.
SECRETARIO DE SALUD Y/O OFICINA ASESORA DE COMUNICACIONES DE LA SECRETARÍA DISTRITAL DE SALUD
Dependiendo la gravedad del momento de crisis y sus incidencias frente a la imagen distrital del sector Salud, se debe solicitar, informar, invitar e incluir en el equipo a la Secretaría Distrital de Salud o de la Oficina Asesora de Comunicaciones, quienes tendrán la responsabilidad de entregar instrucciones o dar línea de cómo se debe manejar y afrontar este momento de crisis.
Es importante resaltar, que se debe definir la situación de crisis y revisar cada una de sus fases, dando tratamiento de acuerdo a la situación que se esté presentando. 
Precisamente, mediante un adecuado flujo de comunicación de crisis se busca mitigar los posibles impactos generados por estos episodios, brindando herramientas para que los colaboradores involucrados sepan cómo actuar para superarla.
Un mal manejo de una crisis genera un efecto bolo de nieve que perjudica el trabajo de la Institución y pueden generar rumores e informaciones tergiversadas que se desprenden del hecho original y que llevarían a una situación aún más compleja. 
Se precisa de un trabajo coordinado y articulado para minimizar el impacto de las informaciones negativas que repercutan en los colaboradores y trasciendan a la comunidad y a los usuarios.
FASES DE UNA SITUACIÓN DE CRISIS
FASE PREVENTIVA 
En esta fase debemos Identificar y detectar señales que permitan anticiparnos a una posible crisis. Adelantarnos significaría una ventaja grande para plantear una estrategia de cara a la futura situación adversa. Además, frenaría una posible incertidumbre entre los colaboradores. 
Por eso, es importante prender las alertas y estar al tanto de lo que se habla, no solo en el interior de las Unidades de Servicios de Salud, sino lo que se habla y comenta en medios de comunicación y redes sociales. 
Plataformas como Twitter o Facebook están cargadas de información, sentimientos y noticias, que pueden desatar una posible crisis.
Es por esto que la Oficina Asesora de Comunicaciones de la Subred Sur, debe garantizar el monitoreo de medios de comunicación para estar al tanto de la opinión pública y de las situaciones que puedan afectarnos y que puedan provocar un momento de crisis. El equipo de comunicaciones cuenta con turnos de disponibilidades los fines de semana, lo cual nos permite identificar a tiempo cualquier novedad relacionada con la Institución. 
Durante esta etapa, resulta fundamental escoger y preparar voceros institucionales que puedan dar respuesta oportuna y asertiva a una posible situación de crisis. De igual forma, la Oficina Asesora de Comunicaciones cuenta con una matriz de medios de comunicación masivos y locales, que contribuye a tener una buena relación con los periodistas, aspecto fundamental a la hora de dar una respuesta oportuna a un momento de crisis. 
FASE REACTIVA
En esta fase se debe hacer frente y manejo a la crisis:
Procedimiento
1. La Gerencia de la Subred Sur con la asesoría de su equipo directivo (si así lo considera), la Oficina Asesora de Comunicaciones de la Subred y la Secretaría Distrital de Salud, serán los encargados de unificar criterios, asignar responsabilidades, así como valorar el nivel de crisis. 
2. La gerencia, en conjunto con la Oficina Asesora de Comunicaciones, definirá las estrategias a seguir para el manejo con los medios de comunicación a través de comunicados, boletines de prensa, vocero institucional, y si fuese necesario, se citará a una rueda de prensa y nunca se atenderá a los medios por separado, esto para lograr una información unificada y no dar lugar a especulaciones.
FASE EVALUATIVA Y DE RECUPERACIÓN
3. En esta etapa se pretende despejar todas las dudas frente al funcionamiento de la Subred Sur. 
- Primero se debe determinar la gravedad de las repercusiones y afectaciones.
- Segundo se deben realizar las acciones correctivas necesarias.
- Tercera se debe hacer un plan de mejoramiento de imagen, que permita realizar correcciones frente a la crisis y los daños ocasionados; identificando los casos de éxito para que, desde la Oficina Asesora de Comunicaciones, se realice una estrategia de divulgación.
A la par con esta fase, se debe realizar el capítulo de lecciones aprendidas, en la que todas las partes relacionadas con la crisis entreguen su punto de vista y evaluación autocrítica frente a lo sucedido. 
</t>
  </si>
  <si>
    <t>Comunicación Estratégica</t>
  </si>
  <si>
    <t>no reportar las noticias negativas encontradas en los monitoreos y</t>
  </si>
  <si>
    <t>Investigaciones por parte del ente de control</t>
  </si>
  <si>
    <t>2. El profesional especializado de comunicación externa consolida en la matriz de monitoreo de medios masivos y comunitarios de comunicación la información registrada por el personal disponible del monitoreo semanal las evidencias de los impactos positivos y negativos e informa de inmediato la ocurrencia de impactos negativos que puedan generar afectación importante en la reputación institucional. En caso de que se presente una situación negativa de alto impacto se debe generar comunicado de prensa y de ser necesario se debe organizar una rueda de prensa.</t>
  </si>
  <si>
    <t>El profesional especializado de comunicación externa monitorea y consolida la información con impactos positivos y negativos en medios de comunicación.</t>
  </si>
  <si>
    <t>1. Matriz de monitoreo de medios masivos de comunicación
2. Matriz de monitoreo de medios comunitarios de comunicación</t>
  </si>
  <si>
    <t>no responder a las solicitudes de los medios de comunicación.</t>
  </si>
  <si>
    <t>Deterioro de la imagen institucional</t>
  </si>
  <si>
    <t>3. El profesional especializado de comunicación externa redacta los boletines o comunicados de prensa para informar a los medios externos sobre las noticias y actividades que se generan en la Subred Sur. Documento: PECO. Si la noticia que se presenta lo requiere se organiza una rueda de prensa para suministrar información a los medios de comunicación.</t>
  </si>
  <si>
    <t>El profesional especializado de comunicación externa redacta boletines o comunicados de prensa con información relevante de la Entidad.</t>
  </si>
  <si>
    <t>1. Boletín 
2. Comunicado oficial</t>
  </si>
  <si>
    <t xml:space="preserve">
Comunicación Externa</t>
  </si>
  <si>
    <t>R. INHERENTE</t>
  </si>
  <si>
    <t>R. RESIDUAL</t>
  </si>
  <si>
    <t>por fuga de información documental para beneficio propio de terceros o conflictos de interés,</t>
  </si>
  <si>
    <t>debido a la baja adherencia de los colaboradores de la entidad al manual de elaboración y control documental CA-CO-MA-01</t>
  </si>
  <si>
    <t>fuga de información</t>
  </si>
  <si>
    <t xml:space="preserve">	RCO-CA-25</t>
  </si>
  <si>
    <t>1. La referente del subproceso de control documental a demanda revisa las solicitudes para entrega de copia de documentos normalizados como “no controlado”, verifica que la solicitud sea realizada desde correo electrónico institucional y que se informe el uso o destino de la documentación solicitada; la cual se entrega con marca de agua y protegido contra impresión y copia, vía correo electrónico institucional con copia al Líder de proceso en caso de que no sea solicitado directamente. En caso de que la solicitud la haga un externo, esta se reenvía al líder/dueño de la información para que sea gestionada directamente.</t>
  </si>
  <si>
    <t>la referente del subproceso de control documental a demanda  revisa las solicitudes de copia de documentos normalizados no controlados, verifica la pertinencia del solicitante ( debe se líder de proceso o referente del subproceso)  y entrega con marca de agua y  protegido contra impresión y copia,  via correo electrónico institucional. En caso de que la solicitud la haga un tercero, se reenvía dicha solicitud al líder/dueño de la información para su gestión.</t>
  </si>
  <si>
    <t>1. Archivo pdf de correos enviados como respuesta a la solicitudes realizadas en el período objeto de seguimiento</t>
  </si>
  <si>
    <t>Oficina de calidad/ Subproceso de Control Documental</t>
  </si>
  <si>
    <t>Subproceso de Control Documental</t>
  </si>
  <si>
    <t>1. Notificar al líder del proceso al que pertence el documento y al jefe de la oficina de calidad
2. Consolidar los soportes de gestión de adherencia al Manual de elaboración y control de documentos, del respectivo caso</t>
  </si>
  <si>
    <t>referente del proceso de control documental</t>
  </si>
  <si>
    <t>1. Notificar al líder del proceso al que pertence el documento y al jefe de la oficina de calidad
2. Consolidar los soportes de gestión de adherencia al Manual de elaboración y control de documentos, del respectivo caso
3. Ajuste a las actividades de control
4. Notificación y diligenciamiento del módulo de materialización en aplicativo Almera</t>
  </si>
  <si>
    <t>subproceso de control documental</t>
  </si>
  <si>
    <t>y falta de conductas eticas del colaborador.</t>
  </si>
  <si>
    <t>2. la referente del subproceso de control documental a partir del mes de octubre y con frecuencia trimestral, solicita a los procesos  de T.Humano, la base que registra el número de colaboradores que realizaron inducción/reinducción en la plataforma dispuesta ( que contiene la nota legal de derechos de autor de la documentación insitucional). En caso de desviación el proceso de  T.Humano ntifica a cada líder del proceso y colaborador que tiene pendiente el curso.</t>
  </si>
  <si>
    <t>la referente del subproceso de control documental a partir del mes de octubre y con frecuencia trimestral, solicita a los procesos  de T.Humano, la base que registra el número de colaboradores que realizaron inducción/reinducción en la plataforma MAO ( que contiene la nota legal de derechos de autor de la documentación insitucional). En caso de desviación el proceso de  T.Humano ntifica a cada líder del proceso y colaborador que tiene pendiente el curso.</t>
  </si>
  <si>
    <t>1. Base de curso de inducción-reinducción</t>
  </si>
  <si>
    <t>por obstaculizar la gestión de la  veedurías ciudadanas para obtener beneficio a nombre propio, de terceros y/o conflictos de interés,</t>
  </si>
  <si>
    <t xml:space="preserve">debido a la falta de asistencia técnica por parte de los profesionales de Participación Comunitaria </t>
  </si>
  <si>
    <t>impedimento de la veeduría en  su roll de seguimiento preventivo  a posibles actos de  corrupciòn, como   forma de participación ciudadana y  herramienta de vigilancia y control social de la ciudadanía sobre el Estado</t>
  </si>
  <si>
    <t xml:space="preserve">	RCO-PS-05</t>
  </si>
  <si>
    <t>1. El referente del subproceso de participación comunitaria trimestralmente garantiza las acciones de asistencia técnica para el correcto funcionamiento de las veedurias ciudadanas.</t>
  </si>
  <si>
    <t>El referente del subproceso de participación comunitaria garantiza las acciones de asistencia técnica para la presentación pública del proyecto, conformación, ejercicio y cierre de la veeduria.</t>
  </si>
  <si>
    <t>1. Actas de presentación pública, convocatoria, conformación, ejercicio y cierre de las veedurias.</t>
  </si>
  <si>
    <t xml:space="preserve">participacipación comunitaria </t>
  </si>
  <si>
    <t>1. Seguimiento periodico a las acciones del ejercicio de control social por parte de las veedurias ciudadanas, mediante el Informe de Control Social</t>
  </si>
  <si>
    <t>YENI LICED RIOS OLARTE
Profesional Especializada</t>
  </si>
  <si>
    <t xml:space="preserve">1. Se informará a la Veeduria Distrital la materialización del riesgo para adelantar las acciones corespondientes ante los demás entes de control.
2. Fortalecer la veeduría y generar acciones para restablecimiento de la misma, mientras el proyecto se encuentre en ejecución. </t>
  </si>
  <si>
    <t>Participación Comunitaria y Servicio al Ciudadano</t>
  </si>
  <si>
    <t>y deficiente gestión a los compromisos</t>
  </si>
  <si>
    <t xml:space="preserve">afectación de la imagen institucional por  presunta falta de transparecia </t>
  </si>
  <si>
    <t>2. El referente de participacion comunitaria trimestralmente identifica, registra y canaliza las necesidades y compromisos de la veeduria en la plataforma colibrì y propicia los espacios para socializar las respuestas.</t>
  </si>
  <si>
    <t>El referente de participacion comunitaria identifica, registra y canaliza las necesidades y compromisos de la veeduria en la plataforma colibrì y propicia los espacios para socializar las respuestas.</t>
  </si>
  <si>
    <t>1. Registro plataforma Colibri de la veeduria distrital
2. Matriz de necesidades de veeduria</t>
  </si>
  <si>
    <t>por uso indebido (alteración, sustracción) de la información clasificada y reservada, para beneficio propio, de un tercero y/o conflicto de interés,</t>
  </si>
  <si>
    <t>a falta de controles efectivos de seguridad de la información.</t>
  </si>
  <si>
    <t>Perdida información sensible</t>
  </si>
  <si>
    <t>RCO-GI-06</t>
  </si>
  <si>
    <t>1. El líder del seguridad informática e información, realiza la implementación de políticas (controles) a nivel de directorio activo y se ejecuta mensualmente con el objetivo de mitigar los ataques externos.</t>
  </si>
  <si>
    <t>El líder del seguridad informática e información, realiza la implementación de políticas (controles) a nivel de directorio activo y se ejecuta mensualmente con el objetivo de mitigar los ataques externos.</t>
  </si>
  <si>
    <t xml:space="preserve">1. Informe de ejecucion mensual
2. Pantallazos de evidencia </t>
  </si>
  <si>
    <t>Gestion de la Infomaciòn TICS</t>
  </si>
  <si>
    <t>JEFE DE OFICINA TIC</t>
  </si>
  <si>
    <t>Fortalecer la cultura del usuario en seguridad digital, informática e información para los procesos administrativo:
1.  Definir las estrategias
2. Socializar
3. Implementar las estrategias  
4. Mostrar Resultados 
5. Tomar acciones de mejora de las brechas encontradas</t>
  </si>
  <si>
    <t>Andres Cubillos</t>
  </si>
  <si>
    <t>Semestral</t>
  </si>
  <si>
    <t>1. Identificar el tipo de ataque
2. Identificar el activo de informacion afectado
3. Implementar controles correctivos
4. Seguimiento al ataque presentado
5. Documentar el ataque presentado
6. Reportar a la oficina control interno discipinario, control interno y/o Juridica para adelantar la acciones necesarias en contra de los funcionarios involucrados en el acto de corrupcion</t>
  </si>
  <si>
    <t>Gestion De la Informacion TICS</t>
  </si>
  <si>
    <t>Afectacion económica y reputacional</t>
  </si>
  <si>
    <t>2. El líder del seguridad informática e información, efectua la implementación de politicas (controles) a nivel de dispositivos de seguridad perimetral (Firewall) y se ejecuta mensualmente con el objetivo de mitigar los ataques externos</t>
  </si>
  <si>
    <t>El líder del seguridad informática e información, efectua la implementación de politicas (controles) a nivel de dispositivos de seguridad perimetral (Firewall) y se ejecuta mensualmente con el objetivo de mitigar los ataques externos</t>
  </si>
  <si>
    <t>por prácticas de plagio en productos de investigación, innovación y producción académica, presentados en la Subred sur,</t>
  </si>
  <si>
    <t>debido a la falta de declaración de originalidad</t>
  </si>
  <si>
    <t>Afectación reputacional por prácticas de plagio</t>
  </si>
  <si>
    <t xml:space="preserve">	RCO-GC-07</t>
  </si>
  <si>
    <t>1. El profesional Especializado del Subproceso de investigación e innovacion mensualmente revisa que cada autor firme la declaración de la originalidad de su escrito o documento académico, de investigación y/o innovación, para garantizar su autoría.</t>
  </si>
  <si>
    <t xml:space="preserve">El profesional supervisa que el autor de productos de investigación e innovación diligencie adecuadamente la declaración de originalidad. </t>
  </si>
  <si>
    <t>1. Declaración de originalidad diligenciada adecuadamente</t>
  </si>
  <si>
    <t>Subproceso de investigación e Innovación</t>
  </si>
  <si>
    <t xml:space="preserve">JEFE DE OFICINA </t>
  </si>
  <si>
    <t>1. Realizar un seguimiento mensual en el marco de las reuniones del Centro de Investigación para verificar que se estén cumpliendo los procesos relacionados con la recolección de este formato para cada investigación</t>
  </si>
  <si>
    <t>La líder del subproceso de investigación e innovación</t>
  </si>
  <si>
    <t>En caso de identificar plagio se realizarán los siguientes pasos: 
1. informar a la oficina jurídica para que analice posibles impactos de la situación
2. informar a la oficina de comunicaciones para dar un manejo adecuado a la información sobre la subred a nivel público
3. informar de la situaciòn a la institución educativa (si aplica) o a la oficina de contratación/talento humano
4. retirar el producto sospechoso de plagio de la ruta de investigación y notificar al Comité de ética de la situación para generar la suspensión de la investigación</t>
  </si>
  <si>
    <t>Líder del subproceso de Investigación e Innovación</t>
  </si>
  <si>
    <t>y a deficiencias en la revisión de similitud de los productos escritos presentados al Centro de investigaciones.</t>
  </si>
  <si>
    <t>Posibilidad de sanciones e incursión en procesos penales y fiscales por citación y apropiación del trabajo con plagio por parte de la subred sur.</t>
  </si>
  <si>
    <t>2. El profesional Especializado del Subproceso de investigación e innovacion semestralmente revisa el porcentaje de similitud de los productos presentados en investigación e innovación, para garantizar su originalidad.</t>
  </si>
  <si>
    <t xml:space="preserve">El profesional especializado revisa el porcentaje de similitud de los productos académicos, de innovacion e investigación que se presentan a la subred sur a través de dos softwares diferentes y realiza un anàlisis de la información. </t>
  </si>
  <si>
    <t>1. Documento de análisis basado en el Informe del porcentaje de similitud identificado por el software antiplagio</t>
  </si>
  <si>
    <t>Misional</t>
  </si>
  <si>
    <t xml:space="preserve">por sanciones e investigaciones al recibir o solicitar dádiva o beneficio a nombre propio o de terceros con el fin de contratar insumos medico quirúrgicos de odontología, </t>
  </si>
  <si>
    <t>debido a la no supervisión al contrato.</t>
  </si>
  <si>
    <t>1. Investigaciones y sanciones de todo tipo</t>
  </si>
  <si>
    <t xml:space="preserve">	RCO-AMB-08</t>
  </si>
  <si>
    <t>1. El Director Técnico de Servicios Ambulatorios  y el apoyo a la supervision ( líder de salud oral) de manera mensual realizan un informe de supervisión al contrato en mención  verificando cumplimiento de clausulas contractuales</t>
  </si>
  <si>
    <t xml:space="preserve"> El Director Técnico de Servicios Ambulatorios  y el apoyo a la supervision ( líder de salud oral) de manera mensual realizan un informe de supervisión al contrato en mención  verificando cumplimiento de clausulas contractuales</t>
  </si>
  <si>
    <t xml:space="preserve">1. Informe de supervision.        </t>
  </si>
  <si>
    <t>subproceso odontología general y especializada</t>
  </si>
  <si>
    <t>El supervisor técnico del contrato ante novedades de entrega por parte del proveedor:
1. redistribuye los insumos requeridos por cada sede dando continuidad a la prestación del servicio
2. Ajusta inventarios al momento de la entrega total de lo definido en la orden de pedido</t>
  </si>
  <si>
    <t>Dra. Gloria Maritza Pinilla Pinilla- Director tecnico Servcios Ambulatorios 
Dra. Monica Arboleda Rubiano/ referente Salud Oral</t>
  </si>
  <si>
    <t>1. Notificar a la segunda y tercera línea de defensa
2. Revisar y ajustar matriz de riesgos con énfasis en causas y actividades de control
3. Realizar seguimiento y monitoreo a ejecución de actividades de mejora</t>
  </si>
  <si>
    <t>Dirección de ambulatorios / subproceso odontología general y especializada</t>
  </si>
  <si>
    <t>2. Detrimento patrimonial</t>
  </si>
  <si>
    <t>2. Seguimiento trimestral  al proceso de facturacion  verificando la concordancia entre lo ejecutado con lo facturado. En caso de inconsistencia  se realizara ajuste al dato  con validacion de las  partes soportado en acta</t>
  </si>
  <si>
    <t>Seguimiento trimestral  al proceso de facturacion  verificando la concordancia entre lo ejecutado con lo facturado. En caso de inconsistencia  se realizara ajuste al dato  con validacion de las  partes soportado en acta</t>
  </si>
  <si>
    <t>1. Acta  de reunión de seguimiento con el proveedor y la supervisión técnica del contrato</t>
  </si>
  <si>
    <t xml:space="preserve">3. Perdida de confianza </t>
  </si>
  <si>
    <t>3. El líder del subproceso de medicoquirurgicos  trimestralmente  realiza ingreso de insumos medicoquirurgicos facturados en el período al módulo de dinamica, generando entradas para posterior emisión de certificados de pago la supervisión técnica</t>
  </si>
  <si>
    <t>El líder del subproceso de medicoquirurgicos  trimestralmente  realiza ingreso de insumos medicoquirurgicos facturados en el período al módulo de dinamica, generando entradas para posterior emisión de certificados de pago la supervisión técnica</t>
  </si>
  <si>
    <t>1. Documento de entradas de insumos al almacén</t>
  </si>
  <si>
    <t>subproceso de medicoquirúrgicos</t>
  </si>
  <si>
    <t>por sanciones y multas al recibir o solicitar cualquier dádiva o beneficio a nombre propio o de un tercero en el trámite de asignación de citas para la prestación de servicios de salud,</t>
  </si>
  <si>
    <t>debido a la falta de ética del colaborador,</t>
  </si>
  <si>
    <t>deterioro de la imagen de entidad, aumento de PQRS,</t>
  </si>
  <si>
    <t xml:space="preserve">	RCO-AMB- 09</t>
  </si>
  <si>
    <t>1. La dirección de ambulatorios en colaboración con el subproceso de TIC revisa mensualmente en el Sistema Dinámica Gerencial, el comportamiento de la asignación de las agendas por parte de los colaboradores autorizados y elabora un informe que registra los casos de reserva de citas a nombre propio y/o otros colaboradores. En caso de desviación se envía alerta al correo del profesional del proceso de ambulatorios, quien notifica a los procesos pertinentes acorde con lo estipulado en el procedimiento de Agendamiento, Asignación, Reprogramación y Cancelación de citas de consulta externa AMB-PR-03 V6 ítem número tres; posteriormente se para realiza la respectiva acción correctiva.</t>
  </si>
  <si>
    <t>La dirección de ambulatorios revisa mensualmente el comportamiento de la asignación de las agendas, en caso de desviación se notifica al jefe inmediato de facturación, PCSC y gestión del riesgo en salud(salud a mi vereda)</t>
  </si>
  <si>
    <t>1. Informe trimestral  de comportamiento de las agendas</t>
  </si>
  <si>
    <t>Dirección de Ambulatorios, líder facturación, gestión del riesgo en salud y participación comunitaria y servicio al ciudadano</t>
  </si>
  <si>
    <t xml:space="preserve">En caso de presentarsen desviaciones se notifica a:
1. líder del proceso 
2. los procesos de contratación, control interno disciplinario </t>
  </si>
  <si>
    <t>Directora de Proceso de gestión de ambulatorios</t>
  </si>
  <si>
    <t>1.Realizar mesa de trabajo de la 1a y 2a líneas de aseguramiento con el fin de registrar información en el módulo de materialización   aplicativo ALMERA
2.Complementar y ajustar la descripción de la actividad de control 1 "Informe trimestral de comportamiento de las agendas" con el registro detallado de las citas asignadas a nombre propio del colaborador
3.Complementar y ajustar la descripción de la actividad de control 2 acorde con la capacidad de respuesta de la primera línea en relación a versionar el procedimiento institucional de asignación de citas a nueva versión acorde a los perfiles de colaboradores que tienen autorización para asignar citas (compromiso de comité SIAR). Importante tener en cuenta el contenido del documento externo Manual de Citas.
4.Cuantificar el impacto económico de la materialización del riesgo en mesa de trabajo con el subproceso de mercadeo y los subprocesos que haya a lugar.
5.Realizar seguimiento telefónico de los usuarios a los que se les asignaron las citas reservadas previamente a nombre del colaborador, para identificar si se presentó beneficio propio o a un tercero y/o entrega de dádiva.
6.En el marco de la causa "debilidad en los puntos de control del sistema de información para los colaboradores autorizados para asignar citas", gestionar con el subproceso de TIC la creación de una alerta inmediata informando al correo de la dirección de ambulatorios en caso de evidenciar desviaciones durante el monitoreo mensual. Lo anterior respondería al ajuste que la 1a y 2a línea evidencia para el control #3
7.Mesa de trabajo interdisciplinaria de los procesos que son responsables del procedimiento de asignación de citas y los procesos de contratación y jurídica para definir manejo ante la reiterada identificación de 18 casos para el mes de septiembre relacionados con el riesgo.</t>
  </si>
  <si>
    <t>Directora de Proceso de Gestión de Ambulatorios</t>
  </si>
  <si>
    <t>adherencia al procedimiento de asignación de citas y</t>
  </si>
  <si>
    <t>Descuentos de los pagadores por incumplimiento de indicadores de gestión
 aumento de frecuencia de uso de citas</t>
  </si>
  <si>
    <t>2. Los líderes de los procesos relacionados con la asignación de citas generan espacios de socialización del procedimiento de Agendamiento, Asignación, Reprogramación y Cancelación de citas de consulta externa AMB-PR-03 V6 ítem número tres y del instructivo de lista de espera AMB-CEE-INS-01 V2 según necesidad.</t>
  </si>
  <si>
    <t>Los líderes de los procesos relacionados con la asignación de citas generan espacios de socialización del procedimiento de asignación de citas según necesidad.</t>
  </si>
  <si>
    <t>1. Informe trimestral  de comportamiento de las agendas que incluye en caso de haberse presentado, la socialización del procedimiento de asignación de cita</t>
  </si>
  <si>
    <t>puntos de control del sistema de información relacionados con la frecuencia de uso de los servicios de salud.</t>
  </si>
  <si>
    <t>Utilizacion inadecuada del recurso humana</t>
  </si>
  <si>
    <t>Disminucion de la productividad</t>
  </si>
  <si>
    <t>Disminucion del rendimiento  del profesional del servicio</t>
  </si>
  <si>
    <t>por recibir, solicitar o beneficiarse a nombre propio o de terceros la certificación de horas adicionales no laboradas por el colaborador,</t>
  </si>
  <si>
    <t>debido a la inadecuada verificación de las horas programadas VS ejecutadas.</t>
  </si>
  <si>
    <t>Detrimento patrimonial</t>
  </si>
  <si>
    <t>CO-URG-11</t>
  </si>
  <si>
    <t>1. Los  supervisores de los contratos de OPS de los colaboradores del proceso de la dirección de urgencias, cada día 20 del mes consolidan y envían al apoyo administrativo de la dirección  la base de datos de la matriz" proyección horas ejecutadas"; habiendo verificado las horas proyectadas por colaborador frente a las horas ejecutadas.</t>
  </si>
  <si>
    <t>Los supervisores de los contratos de OPS de los colaboradores del proceso de la dirección de urgencias, cada día 20 del mes consolidan y envían al apoyo administrativo de la dirección  la base de datos de la matriz" proyección horas ejecutadas"; habiendo verificado las horas proyectadas por colaborador frente a las horas ejecutadas.</t>
  </si>
  <si>
    <t>1. Soporte de entrega de información por parte del supervisor a la dirección de urgencias ( correo electrónico).
2. Informe mensual de la dirección de urgencias de las horas ejecutadas por las actividades misionales de los colaboradores de los subprocesos.</t>
  </si>
  <si>
    <t>Dirección de Urgencias</t>
  </si>
  <si>
    <t>1. Verificación mensual por parte del supervisor de los contratos del OPS  de la dirección de urgencias en el aplicativo SIASUR de las horas ejecutadas.</t>
  </si>
  <si>
    <t>Supervisor del contrato</t>
  </si>
  <si>
    <t>mensual</t>
  </si>
  <si>
    <t xml:space="preserve">1. Concertar con el contratista las horas no ejecutadas para la devolución del dinero </t>
  </si>
  <si>
    <t>Dirección de Urgencias y Supervisor del contrato</t>
  </si>
  <si>
    <t xml:space="preserve">Deterioro de imagen </t>
  </si>
  <si>
    <t>2. El profesional de apoyo administrativo de la dirección verifica al día 25 del mes que los registros de horas proyectadas y ejecutdas sean verídicas enviando la base a la subgerencia de servicios y al proceso de contratación. En caso de inconsistencia se reporta al supervisor para los respectivos ajustes.</t>
  </si>
  <si>
    <t>El profesional de apoyo administrativo de la dirección verifica al día 25 del mes que los registros de horas proyectadas y ejecutdas sean verídicas enviando la base a la subgerencia de servicios y al proceso de contratación. En caso de inconsistencia se reporta al supervisor para los respectivos ajustes.</t>
  </si>
  <si>
    <t>1. Informe mensual de la dirección de urgencias de las horas ejecutadas por las actividades misionales de los colaboradores de los subprocesos.</t>
  </si>
  <si>
    <t xml:space="preserve">Procesos judiciales </t>
  </si>
  <si>
    <t>3. Los  supervisores de los contratos de OPS de los colaboradores del proceso de la dirección de urgencias, trimestralmente capacitan sobre la política de integridad,-anticorrupcoón.antisoborno-conflictos de interés dando cobertura a los colaboradores antiguos y nuevos.</t>
  </si>
  <si>
    <t>Los supervisores de los contratos de OPS de los colaboradores del proceso de la dirección de urgencias, trimestralmente capacitan sobre la política de integridad,-anticorrupcoón.antisoborno-conflictos de interés dando cobertura a los colaboradores antiguos y nuevos.</t>
  </si>
  <si>
    <t>1. Soporte de entrega de información por parte del supervisor a la dirección de urgencias ( correo electrónico).
2. Acta de reunión mensual con registro de la temática de la Politica de Integridad, la cobertura y el resultado del test y actividades acorde a desviaciones</t>
  </si>
  <si>
    <t>por aceptación de dádivas o cobro para beneficio a nombre propio o de terceros</t>
  </si>
  <si>
    <t>durante la prestación de servicio de transporte Asistencial en el marco del trámite de atención inicial de urgencias.</t>
  </si>
  <si>
    <t>CO-URG-12</t>
  </si>
  <si>
    <t>UNIDAD DE SERVICIOS DE SALUD EL TUNAL</t>
  </si>
  <si>
    <t>1. El líder del subproceso de transporte asistencial, realizará seguimiento al formato No. 6. seguimiento a requerimientos SDQS que lleguen al proceso de manera mensual en cuanto a cobro a terceros por la prestación del servicio de transporte asistencial.</t>
  </si>
  <si>
    <t>El líder del subproceso de transporte asistencial, realizará seguimiento al formato No. 6. seguimiento a requerimientos SDQS que lleguen al proceso de manera mensual en cuanto a cobro a terceros por la prestación del servicio de transporte asistencial.</t>
  </si>
  <si>
    <t>1. informe al seguimiento del Formato N° 6 - requerimientos SDQS.</t>
  </si>
  <si>
    <t>Proceso de gestión de los servicios de urgencias/subproceso de APH</t>
  </si>
  <si>
    <t>1. Lider del proceso de APH cita a reunión con el equipo
2. Campaña educativa
3. Notificación a proceso de contratación y jurídica</t>
  </si>
  <si>
    <t>líder del subproceso APH</t>
  </si>
  <si>
    <t>1. Lider del proceso de APH cita a reunión con el equipo
2. Notificación a proceso de contratación y jurídica</t>
  </si>
  <si>
    <t>Dirección de Urgencias 
y Líder Subproceso</t>
  </si>
  <si>
    <t>Deterioro de imagen institucional</t>
  </si>
  <si>
    <t>2. El líder del subproceso de transporte asistencial, gestionará la capacitación a los colaboradores del proceso en tema del código de integridad con frecuencia semestral. En caso que aplique el ingreso de personal nuevo se adjuntará el curso de Integridad, Transparencia y Lucha contra la corrupción.</t>
  </si>
  <si>
    <t>El líder del subproceso de transporte asistencial, gestionará la capacitación a los colaboradores del proceso en tema del código de integridad con frecuencia semestral. En caso que aplique el ingreso de personal nuevo se adjuntará el curso de Integridad, Transparencia y Lucha contra la corrupción.</t>
  </si>
  <si>
    <t>Listado de asistencia, pre y post test de la capacitación en Código de Integridad</t>
  </si>
  <si>
    <t>por pérdida o mal uso del medio de contraste por parte del equipo de colaboradores responsables del servicio de imágenes diagnósticas,</t>
  </si>
  <si>
    <t>debido a fallas y conflictos de interés en la custodia, dispensación y administración del medicamento.</t>
  </si>
  <si>
    <t xml:space="preserve">Perdidas economicas para la institución  </t>
  </si>
  <si>
    <t xml:space="preserve">	RCO-COM-14</t>
  </si>
  <si>
    <t>UNIDAD DE SERVICIOS DE SALUD EL TUNAL, UNIDAD DE SERVICIOS DE SALUD MEISSEN</t>
  </si>
  <si>
    <t>La referente del Sub proceso de radiología e imágenes diagnósticas mensualmente descarga del aplicativo Dinámica Gerencia el formato de suministro a paciente y a su vez verifica y analiza la administración del medio de contraste con el formato COM-IMA-FT-21 V1 REGISTRO ASIGNACIÓN DE CITAS Y USUARIOS ATENDIDOS EN EL SERVICIO DE TOMOGRAFÍA e implementa acciones ante las desviaciones encontradas.</t>
  </si>
  <si>
    <t xml:space="preserve">1. - Formato de suministro a paciente
2- Formato COM-IMA-FT-21 V1 REGISTRO ASIGNACIÓN DE CITAS Y USUARIOS ATENDIDOS EN EL SERVICIO DE TOMOGRAFÍA, debidamente diligenciado
</t>
  </si>
  <si>
    <t>Administración del talento humano</t>
  </si>
  <si>
    <t xml:space="preserve">Contraste con el formato COM-IMA-FT-21 V1 REGISTRO ASIGNACIÓN DE CITAS Y USUARIOS ATENDIDOS EN EL SERVICIO DE TOMOGRAFÍA e implementa acciones ante las desviaciones encontradas.
Citación reunión </t>
  </si>
  <si>
    <t>Lider</t>
  </si>
  <si>
    <t>1. Notificar a las líneas de aseguramiento
2. Revisar y ajustar causas y controles en la matriz de riesgos
3. Monitorear permanentemente las actividades del plan</t>
  </si>
  <si>
    <t xml:space="preserve">investigaciones disciplinarias por parte de entes de control. </t>
  </si>
  <si>
    <t>por sanciones e investigaciones al recibir dadivas o beneficiar a un tercero que acredita el incumplimiento de las normas sanitarias y condiciones de salubridad en el marco del trámite de concepto sanitario,</t>
  </si>
  <si>
    <t xml:space="preserve">debido a comportamientos no éticos de los profesionales durante la visitas de IVC realizadas por la entidad. </t>
  </si>
  <si>
    <t>Investigaciones de todo tipo</t>
  </si>
  <si>
    <t>RCO-GRS-15</t>
  </si>
  <si>
    <t xml:space="preserve">1. El proceso de Gestión del Riesgo en Salud dispone de la auto capacitación mediante la plataforma dispuesta para tal fin, en códigos de integridad y consecuencias legales de las acciones desarrolladas, para cada uno de los colaboradores nuevos que ingresan al equipo. </t>
  </si>
  <si>
    <t xml:space="preserve">Autocapacitación mediante la plataforma dispuesta en códigos de integridad y consecuencias legales de las acciones desarrolladas, por cada uno de los colaboradores nuevos que ingresan al proceso de GRS </t>
  </si>
  <si>
    <t>1. Informe de resultados de la plataforma Mao con registro de indicador de cobertura y apropiación</t>
  </si>
  <si>
    <t>Proceso de Gestión del Riesgo en Salud
Subproceso de Plan Institucional de Capacitación</t>
  </si>
  <si>
    <t>1. Convocar reunión con líderes del procesos para análisis del caso y abordaje con las áreas de acuerdo a competencia (dirección de contratación, dirección de talento humano, jurídica)
2. Socializar  los casos presentados, guardando la privacidad y confidencialidad, a los colaboradores priorizados para que se apropien como lecciones aprendidas que fortalezcan el compromiso personal en el marco de la política de integridad de la entidad.</t>
  </si>
  <si>
    <t>Dirección de gestión del riesgo en salud</t>
  </si>
  <si>
    <t>Convocar reunión con líderes del procesos para análisis del caso y abordaje con las áreas de acuerdo a competencia (dirección de contratación, dirección de talento humano, jurídica)
Adicionalmente se debe:
1. Informar a las autoridades de la ocurrencia del hecho de corrupción. 
2. Revisar el mapa de riesgos de corrupción, en particular, las causas, riesgos y controles. 
3. Verificar si se tomaron las acciones y se actualizó el mapa de riesgos de corrupción. 
4. Llevar a cabo un monitoreo permanente. 
La Oficina de Control Interno debe asegurar que los controles sean efectivos, le apunten al riesgo y estén funcionando en forma oportuna y efectiva.
5. Socializar  los casos presentados, guardando la privacidad y confidencialidad, a los colaboradores priorizados para que se apropien como lecciones aprendidas que fortalezcan el compromiso personal en el marco de la política de integridad de la entidad.</t>
  </si>
  <si>
    <t>Dirección de Gestión 
del Riesgo en Salud</t>
  </si>
  <si>
    <t xml:space="preserve">Afectación de la salud poblacional </t>
  </si>
  <si>
    <t xml:space="preserve">2. Los líderes operativos de la línea fiscalización sanitaria aplican mensualmente el procedimiento de control; en caso de desviación se realiza acción de mejora o correctiva. </t>
  </si>
  <si>
    <t xml:space="preserve">Los líderes operativos de la línea fiscalización sanitaria aplican mensualmente el procedimiento de control; en caso de desviación se realiza acción de mejora o correctiva. </t>
  </si>
  <si>
    <t>1. informe trimestral de los resultados del seguimiento retrospectivo que se realizo cada mes, informando el cumplimiento, las desviaciones y correspondientes acciones de mejora.</t>
  </si>
  <si>
    <t xml:space="preserve">Subproceso de Vigilancia en salud ambiental </t>
  </si>
  <si>
    <t xml:space="preserve">Deterioro de la imagen </t>
  </si>
  <si>
    <t>3. Los líderes Operativos realizan una preauditoría mensual retrospectiva, mediante la verificación de que la información registrada en las visitas sea concordante con los lineamientos establecidos y la normatividad vigente.</t>
  </si>
  <si>
    <t>Preauditoría mensual retrospectiva de por líderes operativos que verifican que la información de la visita sea concordante con el lineamiento y la normatividad.</t>
  </si>
  <si>
    <t>1. Acta general que describe los hallazgos de la preauditoría de cada uno de los meses del trimestre.</t>
  </si>
  <si>
    <t xml:space="preserve">Vigilancia en salud ambiental </t>
  </si>
  <si>
    <t>4,. El referente del componente de Vigilancia en Salud Ambiental (fiscalización sanitaria) ejecuta mensualmente, de forma aleatoria, el procedimiento de recepción y devolución de las actas de Inspección, Vigilancia y Control (IVC) al equipo técnico competente. En caso de identificarse desviaciones, se implementan acciones correctivas y de mejora según los lineamientos establecidos.</t>
  </si>
  <si>
    <t>El referente del componente de Vigilancia en Salud Ambiental (fiscalización sanitaria) ejecuta mensualmente, de forma aleatoria, el procedimiento de recepción y devolución de las actas de Inspección, Vigilancia y Control (IVC) al equipo técnico competente. En caso de identificarse desviaciones, se implementan acciones correctivas y de mejora según los lineamientos establecidos.</t>
  </si>
  <si>
    <t>1. informe mensual de los resultados del seguimiento que se realizo, informando el cumplimiento, las desviaciones y correspondientes acciones de mejora.</t>
  </si>
  <si>
    <t xml:space="preserve">	
por sanciones e investigaciones, en el marco del trámite de certificado de defunción por muerte natural, al recibir dadivas o beneficiar a un tercero, cuando se diligencia el formato estandarizado de certificado de defunción para hechos vitales por el médico certificador, </t>
  </si>
  <si>
    <t xml:space="preserve">debido a fallas en calidad del dato registrado y 
</t>
  </si>
  <si>
    <t xml:space="preserve">	RCO-GRS-27</t>
  </si>
  <si>
    <t>UNIDAD DE SERVICIOS DE SALUD EL TUNAL,UNIDAD DE SERVICIOS DE SALUD MEISSEN,UNIDAD DE SERVICIOS DE SALUD VISTA HERMOSA,UNIDAD DE SERVICIOS DE SALUD TUNJUELITO,UNIDAD DE SERVICIOS DE SALUD SAN JUAN DE SUMAPAZ,UNIDAD DE SERVICIOS DE SALUD SANTA LIBRADA,UNIDAD DE SERVICIOS DE SALUD USME</t>
  </si>
  <si>
    <t xml:space="preserve">1. El referente de epidemiología institucional revisará la variable contingencia en los informes mensuales de las defunciones realizados por los técnicos asignados a las unidades de la Subred Integrada de Servicios de Salud Sur E.S.E e informará al área de estadísticas vitales de la Vigilancia en Salud Pública de la Subred Sur, al correo analisisdemografico@subredsur.gov.co. </t>
  </si>
  <si>
    <t xml:space="preserve">Reporte mediante correo electrónico </t>
  </si>
  <si>
    <t>DIRECTOR TECNICO (Dirección De Gestión Del Riesgo En Salud)
PROFESIONAL ESPECIALIZADO (Dirección De Gestión Del Riesgo En Salud)</t>
  </si>
  <si>
    <t>1. Notificación en el módulo de ALMERA
2. Informar al jefe inmediato de colaborador responsable del registro
3. Reunión interdisciplinaria liderada por la dirección de Gestión del riesgo en salud y participación de otras áreas de acuerdo a competencia definiendo acciones de mejora según aplique.
4. Reporte a proceso de control interno disciplinario / contratación según aplique
5. Revisar el mapa de riesgos de corrupción, en particular, las causas, riesgos y controles.
6. Verificar si se tomaron las acciones y se actualizó el mapa de riesgos de corrupción. (la Oficina de Control Interno debe asegurar que los controles sean efectivos, le apunten al riesgo y estén funcionando en forma oportuna y efectiva).
7. Socializar los casos presentados, guardando la privacidad y confidencialidad, a los colaboradores priorizados para que se apropien como lecciones aprendidas que fortalezcan el compromiso personal en el marco de la política de integridad de la entidad.</t>
  </si>
  <si>
    <t>en la conectividad del sistema RUAF 2.0.</t>
  </si>
  <si>
    <t>Sanciones para la entidad</t>
  </si>
  <si>
    <t xml:space="preserve">
2.   El médico del servicio que elabora el certificado de defunción garantiza el registro  del mismo antes de las 24 horas al aplicativo RUAF_ND. </t>
  </si>
  <si>
    <t>Evidencia del reporte de información de las fuentes RUAF</t>
  </si>
  <si>
    <t>Deterioro de la imagen</t>
  </si>
  <si>
    <t xml:space="preserve">	
por sanciones e investigaciones, en el marco del trámite de certificado de nacido vivo, al recibir dadivas o beneficiar a un tercero, cuando se diligencia el formato estandarizado de certificado de nacido vivo para hechos vitales por el médico certificador, </t>
  </si>
  <si>
    <t xml:space="preserve">	RCO-GRS-28</t>
  </si>
  <si>
    <t xml:space="preserve">	
UNIDAD DE SERVICIOS DE SALUD EL TUNAL,UNIDAD DE SERVICIOS DE SALUD MEISSEN,UNIDAD DE SERVICIOS DE SALUD VISTA HERMOSA,UNIDAD DE SERVICIOS DE SALUD TUNJUELITO,UNIDAD DE SERVICIOS DE SALUD SAN JUAN DE SUMAPAZ,UNIDAD DE SERVICIOS DE SALUD SANTA LIBRADA,UNIDAD DE SERVICIOS DE SALUD USME</t>
  </si>
  <si>
    <t xml:space="preserve">1. El referente de epidemiología institucional revisará la variable contingencia en los informes mensuales de las certificados de nacido vivo realizados por los técnicos asignados a las unidades de la Subred Integrada de Servicios de Salud Sur E.S.E e informará al área de estadísticas vitales de la Vigilancia en Salud Pública de la Subred Sur, al correo analisisdemografico@subredsur.gov.co. </t>
  </si>
  <si>
    <t xml:space="preserve">2.   El médico del servicio que elabora el certificado de nacido vivo garantiza el registro  del mismo antes de las 24 horas al aplicativo RUAF_ND. </t>
  </si>
  <si>
    <t xml:space="preserve">por venta de biológico para vacunación antirrábica canina y felina para beneficio propio o de terceros </t>
  </si>
  <si>
    <t>por comportamientos no éticos del colaborador de la línea de VSA responsable de la aplicación del mismo.</t>
  </si>
  <si>
    <t xml:space="preserve">	RCO-GRS-29</t>
  </si>
  <si>
    <t>1. El referente de la línea de vacunación canina y felina capacita trimestralmente a los colaboradores responsables de la aplicación del biológico en la política institucional de Integridad con medición de apropiación y cobertura (al ingreso nuevos colaboradores se realiza la capacitación).</t>
  </si>
  <si>
    <t>El referente de la línea de vacunación canina y felina capacita trimestralmente a los colaboradores responsables de la aplicación del biológico en la política institucional de Integridad con medición de apropiación y cobertura (al ingreso nuevos colaboradores se realiza la capacitación).</t>
  </si>
  <si>
    <t>Acta de reunión con registro de la temática de integridad
Listado de asistencia
Resultado de evaluación de apropiación del conocimiento</t>
  </si>
  <si>
    <t>2. El referente de la línea de vacunación canina y felina mensualmente elabora un informe ejecutivo de la consolidación de los registros del Kardex controlando si hay perdida de la vacuna</t>
  </si>
  <si>
    <t>El referente de la línea de vacunación canina y felina mensualmente elabora un informe ejecutivo de la consolidación de los registros del Kardex controlando si hay perdida de la vacuna</t>
  </si>
  <si>
    <t>Informe ejecutivo mensual del Kardex</t>
  </si>
  <si>
    <t xml:space="preserve">por certificar el pago al proveedor en beneficio propio o del tercero, </t>
  </si>
  <si>
    <t>debido a la inoportunidad y veracidad en la supervisión del contrato de compra de insumos médico- quirúrgicos para hemodiálisis.</t>
  </si>
  <si>
    <t>RCO-HOS-10</t>
  </si>
  <si>
    <t xml:space="preserve">UNIDAD DE SERVICIOS DE SALUD EL TUNAL
</t>
  </si>
  <si>
    <t>1- El profesional especializado referente del proceso de la Unidad Renal, ejerce el apoyo técnico y administrativo a la supervisión del contrato de compras de insumos médico-quirúrgicos para hemodiálisis; por medio de la recepción técnica que se realiza mediante el formato GF-GGA-CXP-FT-01 V4 CERTIFICACION FACTURA, donde se registra el proceso de facturación, de acuerdo a la periodicidad de solicitud de pedidos.</t>
  </si>
  <si>
    <t>El profesional especializado referente del proceso de la Unidad Renal, ejerce el apoyo técnico y administrativo a la supervisión del contrato de compras de insumos médico-quirúrgicos para hemodiálisis; por medio de la recepción técnica que se realiza mediante el formato GF-GGA-CXP-FT-01 V4 CERTIFICACION FACTURA, donde se registra el proceso de facturación, de acuerdo a la periodicidad de solicitud de pedidos.</t>
  </si>
  <si>
    <t>Órden de pedido de insumos médico - quirúrgicos mediante formato GA-SUM-FT-02 SOLICITUD DE PEDIDOS A PROVEEDOR MEDICO QUIRURGICO.
2. GF-GGA-CXP-FT-01 CERTIFICACION FACTURA.
3. COM-FAR-SFC-FT-03 V8 RECEPCION TECNICA DISPOSITIVOS MÉDICOS.
4. FACTURA DEL PROVEEDOR.</t>
  </si>
  <si>
    <t>Director Técnico</t>
  </si>
  <si>
    <t>1. Notificación en el módulo de ALMERA
2. Informar al jefe inmediato de colaborador responsable del registro
3. Reporte a proceso de control interno disciplinario / contratación
4. Monitoreo por la 3a línea</t>
  </si>
  <si>
    <t xml:space="preserve">Director Tecnico </t>
  </si>
  <si>
    <t xml:space="preserve">Mensual </t>
  </si>
  <si>
    <t>apoyo</t>
  </si>
  <si>
    <t>por desvió del valor de los giros de tesorería al destinatario registrado y aprobado para beneficio propio o de terceros,</t>
  </si>
  <si>
    <t>debido a la manipulación en el contenido de los archivos planos de los proveedores</t>
  </si>
  <si>
    <t>Perdidas economicas</t>
  </si>
  <si>
    <t>RCO-GF-18</t>
  </si>
  <si>
    <t xml:space="preserve">1. El técnico de tesoreria elabora diariamente los archivos planos y revisan uno a uno los comprobantes de egreso de los proveedores a fin de verificar el NIT del beneficiario. </t>
  </si>
  <si>
    <t xml:space="preserve">El técnico de tesoreria elabora diariamente los archivos planos y revisan uno a uno los comprobantes de egreso de los proveedores a fin de verificar el NIT del beneficiario. </t>
  </si>
  <si>
    <t xml:space="preserve">1. Relación del Giro del mes 
2. Soportes de giros pago de proveedores </t>
  </si>
  <si>
    <t>Gestión de gasto - tesoreria</t>
  </si>
  <si>
    <t xml:space="preserve">1. El supervisor del contrato o convenio realiza el seguimiento a sus proveedores a fin de corroborar el pago realizado </t>
  </si>
  <si>
    <t>Supervisor</t>
  </si>
  <si>
    <t xml:space="preserve">1. El profesional responsable de la ejecucion tomará registro de la materializacion del riesgo
2.  procederá de forma inmediata el incio de la trazabilidad de los registros
3. Se informa al jefe inmediato, director financiero y la gerencia.
4. Identificando la causa del origen y emitira el informe respectivo de cómo, qué y cuándo se dio la materializacion del riesgo 
5. Se iniciará con las respectivas situaciones legales a que haya lugar para determinar como  se puede resarcir la situacion si es posible,  
6. Reevaluar los procedimientos o procesos de control del mismo, para de inmediato iniciar con el ciclo de control </t>
  </si>
  <si>
    <t>Gestion del gasto - Tesoreria</t>
  </si>
  <si>
    <t>y la falta de verificación en el portal bancario.</t>
  </si>
  <si>
    <t xml:space="preserve">Perdida de imagen institucional </t>
  </si>
  <si>
    <t>2. El Tesorero diariamente crea y valida en el portal bancario el archivo plano de proveedores entregado por los tecnicos de tesoreria, y revisa el listado generado en el portal VS al NIT de la cuenta por pagar fisica.</t>
  </si>
  <si>
    <t>El Tesorero diariamente crea y valida en el portal bancario el archivo plano de proveedores entregado por los tecnicos de tesoreria, y revisa el listado generado en el portal VS al NIT de la cuenta por pagar fisica.</t>
  </si>
  <si>
    <t>Gestion de gasto - tesoreria</t>
  </si>
  <si>
    <t>Investigaciones  de todo tipo</t>
  </si>
  <si>
    <t>por apropiación del dinero recaudado en las cajas de la institución para beneficio propio o de terceros,</t>
  </si>
  <si>
    <t>debido a la no adherencia al procedimiento,</t>
  </si>
  <si>
    <t>RCO-GF-19</t>
  </si>
  <si>
    <t xml:space="preserve">1. El tecnico de tesoreria una vez ingresa el personal a la entidad realiza la induccion correspondiente con el fin de dar a conocer el procedimiento de recaudo y análiza los resultados adherencia y conocimiento. </t>
  </si>
  <si>
    <t>El tecnico de tesoreria realiza induccion perdiodica a los profesionales que ingresan a los subprocesos de facturacion y tesoreria.</t>
  </si>
  <si>
    <t>1. Presentación
2. pretest
3. postest
4. Análisis Evaluativo</t>
  </si>
  <si>
    <t>1. Realizar un informe detallado de los puntos de recaudos de la entidad.</t>
  </si>
  <si>
    <t>Tesoreria</t>
  </si>
  <si>
    <t xml:space="preserve">1. Se revisa la trazabilidad de los registros
2. Identificando la causa del origen 
3. Se emite el informe respectivo de como, que y cuando se dio la materialización del riesgo 
4. Se notifica al responsable y a su jefe inmediato, solicitando la resposicion de los recursos o su respectivo soporte. </t>
  </si>
  <si>
    <t xml:space="preserve">manipulación de información del registro </t>
  </si>
  <si>
    <t>2. El líder de facturación realiza verificación de la expedición de facturas y el área de Tesorería realiza arqueos de caja, de acuerdo a programación del area, con el propósito de identificar posibles desviaciones y mitigar el riesgo, en caso de desviaciones identificadas, se documenta y se realiza el requerimiento al responsable.</t>
  </si>
  <si>
    <t>El líder de facturación realiza verificación de la expedición de facturas y el área de Tesorería realiza arqueos de caja, de acuerdo a programación del area.</t>
  </si>
  <si>
    <t>1. Arqueos aleatorios
2 Verificación de boletines</t>
  </si>
  <si>
    <t xml:space="preserve">y comportamientos no eticos. </t>
  </si>
  <si>
    <t xml:space="preserve">3. El proceso de talento humano realiza campañas de sensibilización al personal de facturación y tesoreria semestralmente con el fin de fomentar la conducta de buena etica. </t>
  </si>
  <si>
    <t xml:space="preserve">El proceso de talento humano realiza campañas de sensibilización y socialización de buena etica </t>
  </si>
  <si>
    <t xml:space="preserve">1. Presentaciones
2. Actas 
3. Listados de asistencia </t>
  </si>
  <si>
    <t>por investigaciones y/o sanciones en la contratación de un bien o servicio a beneficio propio o de terceros,</t>
  </si>
  <si>
    <t>debido a modificaciones intencionales en las condiciones generales desde la etapa precontractual.</t>
  </si>
  <si>
    <t xml:space="preserve"> investigaciones y/o sanciones fiscales, disciplinarias y penales</t>
  </si>
  <si>
    <t xml:space="preserve">	RCO-CO-20</t>
  </si>
  <si>
    <t>1. El proceso de contratación verifica para todos los procesos contractuales, que el responsable de la parte técnica (àrea de donde surja la necesidad) elabore el estudio de necesidad técnico que incluya los requisitos habilitantes técnicos, de experiencia y obligaciones específicas del contratista, en caso contrario se devuelve para su ajuste.</t>
  </si>
  <si>
    <t>Se guarda pdf y se pùblica en SECOP II los pliegos de condiciones para este tipo de requisitos</t>
  </si>
  <si>
    <t>Estudio de necesidad.</t>
  </si>
  <si>
    <t>Subproceso Bienes y Servicios</t>
  </si>
  <si>
    <t xml:space="preserve">1. Para todos los procesos de contratción de ByS, la Dirección de Contración, verifica el cumpliemiento de todas las fases de la etapa precontractual y procede a realizar la selección del proveedor y respectiva adjudicación del proceso. De no existir oferentes o que ninguno de ellos cumplen con los requisitos se declara desierto el proceso contractual. </t>
  </si>
  <si>
    <t>Lider del Subproceso de Bienes y Servicios</t>
  </si>
  <si>
    <t xml:space="preserve">1. En caso de evidencia de presuntas actividades de corrupción se informara a los responsables de la materialización del riesgo y se enviará a los entes de control internos para inicio de las acciones que correspondan, con respecto a la ejecución del contrato se tomaran las decisiones a las que haya lugar conforme con la decisión tomada por el ente de control, correspondiente </t>
  </si>
  <si>
    <t xml:space="preserve">Director de
 Contratación 
 Subproceso de Bienes y Servicios </t>
  </si>
  <si>
    <t>2. El encargado del proceso pre contractual pública en el SECOP II las condiciones de la Invitación y/o Convocatoria, el Estudio de Necesidad Técnico, entre otros documentos, formulado por el proceso que requiere el bien o servicio previa revisión documental de la Dirección de contratación y del Lider de Bienes y Servicios y una vez publicado el proceso los interesados realizan observaciones al mismo.</t>
  </si>
  <si>
    <t>Validación formato de estudio de necesidad</t>
  </si>
  <si>
    <t>Pantallazo SECOP II con documentos publicados.</t>
  </si>
  <si>
    <t>3. El proceso de contratación, previa verificación de los requisitos habilitantes por parte del comité evaluador (jurídicos, técnicos, de experiencia, SARLAFT y financieros), realiza las modificaciones al proceso precontractual de bienes y servicios mediante adendas, las cuales son publicadas en el SECOP II.</t>
  </si>
  <si>
    <t>Se consultan las adendas publicadas en el SECOP II</t>
  </si>
  <si>
    <t>1. Pantallazo SECOP II con adendas.</t>
  </si>
  <si>
    <t xml:space="preserve">4. El proceso de contratación una vez cumplidos los requisitos habilitantes realiza la evaluación económica de factores puntuables por parte del evaluador. </t>
  </si>
  <si>
    <t>Solicitud de declaración de conflicto de interes, inhabilidades e incompatibilidades en contratos OPS</t>
  </si>
  <si>
    <t>1. Formato declaración de inhabilidades e incompatibilidades</t>
  </si>
  <si>
    <t>Subproceso Contrato Prestación de Servicios</t>
  </si>
  <si>
    <t>por sanciones e investigaciones al recibir o solicitar dádivas, beneficios a nombre propio o de terceros por favorecimiento en la evaluación técnica de contratos,</t>
  </si>
  <si>
    <t>debido a la omisión y/o modificación de los criterios habilitantes técnicos definidos en el estudio de necesidad del bien o servicio a contratar.</t>
  </si>
  <si>
    <t>Pérdida en la calidad de bienes y servicios a contratar</t>
  </si>
  <si>
    <t>RCO-AM-21</t>
  </si>
  <si>
    <t>1. Los profesionales de gestión ambiental verifican que cada propuesta cumpla con el estudio de necesidad técnico del Bien o Servicio CO-CBS-FT-19, lo cual queda registrado en el formato de Verificación de los criterios habilitantes de experiencia CO-CBS-FT-25, técnicos CO-CBS-FT-26 y económicos CO-CBS-FT-24.</t>
  </si>
  <si>
    <t xml:space="preserve">Los profesionales verifican las evaluaciones de experiencia, técnica y económica de cada proveedor en los  procesos de selección de contratación pertenecientes al proceso de Gestión Ambiental. </t>
  </si>
  <si>
    <t>1. Formatos de criterios habilitantes de experiencia CO-CBS-FT-25, 
 2. técnicos CO-CBS-FT-26 y 3. económicos CO-CBS-FT-24</t>
  </si>
  <si>
    <t>Proceso de Gestión Ambiental</t>
  </si>
  <si>
    <t>1. Verificar evaluaciones técnicas de cada proveedor de bien y/o servicio.
2. Capacitar o reinducir a los colaboradores del Proceso de Gestión ambiental en conflito de intereses, antisoborno, anticorrupción, Política de integridad,
3, Presentar los documentos SARLAF, SIDEAD y Bienes y rentas de manera minima anual,</t>
  </si>
  <si>
    <t>1.El personal designado para la evaluacion de experiencia, tecnica y economica
2. Líder del Proceso
3. Referentes Ambientales</t>
  </si>
  <si>
    <t>1.El lider del proceso de Gestión ambiental informa a través de oficio y por ORFEO al proceso de contratación informando la presunción de favorecimiento a un proveedor en la evaluación de criterios habilitantes para realizar seguimiento de los hechos. 
2. Ya recibido por Contratación, procede a realizar el seguimiento y remite junto con todos los documentos contractuales al proceso de Juridica para que se ejecute lo pertinente.    
NOTA: 1,  En caso de que el hecho sea detectado durante el proceso de evaluación se comunica al proceso de contratación para que se reverse el proceso de adjudicación
El Director Administrativo, con el lider de Gestión Ambiental  designa otra persona capacitada sin conflicto de intereses para la evaluacion del proceso precontractual.</t>
  </si>
  <si>
    <t>Dirección administrativa
Gestion Ambiental
Gestión de Contratación
Gestión Juridica</t>
  </si>
  <si>
    <t>Mayores costos para la adquisición de bienes y/o servicios a contratar.</t>
  </si>
  <si>
    <t xml:space="preserve">2. El Líder del Proceso de Gestión Ambiental de forma semestral realizará socialización del Procedimiento para el manejo y declaración de conflictos de interés apoyado con el Proceso de Talento Humano con el propósito de dar  a conocer ¿qué es conflicto de interés? y ¿cómo se maneja un conflicto de intereses?, dirigido a la realización de la evaluación de criterios habilitantes de experiencia, técnicos y económicos. </t>
  </si>
  <si>
    <t>El lider del proceso semestralmente programa la capacitación para el  equipo  de trabajo sobre el manejo y declaración de conflictos de interés para la contratación de Bienes y Servicios del Proceso de Gestión Ambiental.</t>
  </si>
  <si>
    <t xml:space="preserve">1, Listado de asistencia
2, Acta de reunión
3, Evaluación
</t>
  </si>
  <si>
    <t>Investigaciones  y sanciones de todo tipo</t>
  </si>
  <si>
    <t>3. Los colaboradores que hacen parte del proceso de Gestión Ambiental anualmente actualizarán la Declaración de Bienes y Rentas en la plataforma digital del SIDEAP</t>
  </si>
  <si>
    <t>Cada profesional realiza la declaración de conflicto de interes a través de la plataforma Sideap</t>
  </si>
  <si>
    <t xml:space="preserve">1. Formato de declaración de conflictos de intereses del Sideap actualizado
2. Relación del equipo de trabajo
</t>
  </si>
  <si>
    <t xml:space="preserve">por demandas, sanciones administrativas, penales y disciplinarias </t>
  </si>
  <si>
    <t>debido a la ejecución del trámite entrega de la copia de Historia Clínica (H.C.) sin el cumplimiento de los requisitos de ley para favorecer a un tercero.</t>
  </si>
  <si>
    <t>Divulgación de Información privada del historial médico de un paciente</t>
  </si>
  <si>
    <t>RCO-GD-22</t>
  </si>
  <si>
    <t>1. El técnico de Gestión Documental, verifica diariamente, que las solicitudes realizadas por un tercero, se ajusten el procedimiento de Entrega de copia de H.C., mediante la validación de los documentos aportados por el solicitante, frente a la matriz de seguimiento de respuestas del trámite copia de H.C, para garantizar que se cumpla con los requisitos definidos en la ley.</t>
  </si>
  <si>
    <t>Registrar en la matriz de solicitud de HC en la columna de verificación adjuntos, la revisión de los soportes anexos que se ajusten el procedimiento de Entrega de copia de H.C.</t>
  </si>
  <si>
    <t>1. Matriz de solicitud de HC</t>
  </si>
  <si>
    <t xml:space="preserve">GESTION DOCUMENTAL </t>
  </si>
  <si>
    <t>1. La líder de Gestión Documental, verifica trimestralmente, de manera aleatoria, que el trámite entrega de copia de Historia Clínica (H.C.) a un tercero, ejecutado por los colaboradores del proceso, se ajuste a los lineamientos del procedimiento Entrega de copia de H.C., para garantizar el cumplimiento de los requisitos de ley, generando un  informe de revisión de la matriz de solicitud de copia de HC sea acorde a los documentos anexos en el gestor documental de la entidad aportados por el solicitante.</t>
  </si>
  <si>
    <t>EDNA ROSSIO BLA NCO GARCIA PROFESIONAL ESPECIALIZADO</t>
  </si>
  <si>
    <t>1. se informará de manera inmediata a la Oficina de Control Interno Disciplinario
2. en caso de que el colaborador sea de planta o al supervisor del contrato cuando sea Orden de Prestación de Servicios</t>
  </si>
  <si>
    <t xml:space="preserve">Gestión Documental </t>
  </si>
  <si>
    <t>Demandas y sanciones administrativas y disciplinarias.</t>
  </si>
  <si>
    <t xml:space="preserve">por pagos de nómina no justificados para favorecer intereses propios o de terceros, </t>
  </si>
  <si>
    <t xml:space="preserve">debido a inexactitudes voluntarias en el registro o liquidación de novedades y </t>
  </si>
  <si>
    <t>Inexactitudes voluntarias en el registro y/o liquidación de novedades</t>
  </si>
  <si>
    <t>RCO-GH-16</t>
  </si>
  <si>
    <t>SEDE ADMINISTRATIVA TUNAL</t>
  </si>
  <si>
    <t>1. La Dirección de Talento Humano realiza reuniones mensuales con la participación de las diferentes líneas de trabajo, con el fin de articular y coordinar las situaciones administrativas que ingresan y que impactan la nómina quincenal y mensual del proceso de Gestión de la Remuneración.</t>
  </si>
  <si>
    <t xml:space="preserve">1. Con el fin de evitar que el  riesgo se active la Direccion de Gestion del Talento Humano, realizará reunión mensual con las diferentes  lineas de trabajo  para verificar que todas las novedades que se recepcionan en Talento Humano esten registradas y articuladas entre los subprocesos que participar en el proceso de Gestion de la Remuneración.  </t>
  </si>
  <si>
    <t>Acta de Reunión
listado de Asistencia</t>
  </si>
  <si>
    <t xml:space="preserve">GESTIÓN DE TALENTO HUMANO </t>
  </si>
  <si>
    <t>CELIS MARTINEZ JAZMIN</t>
  </si>
  <si>
    <t xml:space="preserve">Las actividades descritas en los controles definidos. </t>
  </si>
  <si>
    <t xml:space="preserve">Director de Talento Humano </t>
  </si>
  <si>
    <t>1. Realizar comunicación con el servidor al que se 1. pagó mayor valor: comunicarse con el servidor público de manera formal, para explicar la situación y expresarle la intención de recuperar los dineros pagados de más, proporcionando evidencia documental y cualquier otra información relevante que respalde la situación.
2. Conciliación: Se llega a una conciliación con los involucrados para resolver la situación. Explorando posibles soluciones, como acuerdos de pago, reembolsos parciales o ajustes en nómina.
3. Medios legales: Informar a la Oficina Jurídica y a la Oficina de Control Interno Disciplinario para adelantar el respectivo proceso contra los funcionarios involucrados en el hecho de corrupción, ante las instancias competentes, con el fin de tomar medidas legales y disciplinarias contra los responsables, de acuerdo con las políticas y procedimientos establecidos.
4. Coordinar con la Oficina jurídica y con las autoridades competentes para presentar las denuncias correspondientes y cooperar plenamente en el proceso judicial.
5. Seguimiento y registro: Mantener un registro detallado de todas las comunicaciones, acuerdos, actuaciones y acciones realizadas durante el proceso de conciliación y recuperación. Esto incluye mantener copias de correos electrónicos, registros contables y cualquier otra evidencia relevante. Un registro exhaustivo será útil para futuras referencias y para demostrar los esfuerzos realizados para recuperar los dineros.</t>
  </si>
  <si>
    <t xml:space="preserve">Gestión de Talento Humano </t>
  </si>
  <si>
    <t>falta de controles en la liquidación de nómina.</t>
  </si>
  <si>
    <t>Falta de controles en la liquidación de nómina</t>
  </si>
  <si>
    <t xml:space="preserve">
2.  El técnico de nómina designado por la Dirección de Talento Humano realiza la verificación y conciliación de los valores liquidados de forma manual frente a los registros realizados en el aplicativo Dinámica, con el fin de asegurar que las novedades de nómina, tales como recargos, vacaciones, liquidaciones, incapacidades, aportes a cooperativas, ingresos, retiros y primas, se encuentren correctamente liquidadas en el sistema.</t>
  </si>
  <si>
    <t xml:space="preserve">	
2. El Técnico responsable de liquidación de nómina, quincenalmente verifica, valida y registra en el aplicativo las novedades presentadas en el periodo, para garantizar la liquidación correcta de la nómina.</t>
  </si>
  <si>
    <t>1. Tablas de excel formuladas para verificacion de la liquidacion de novedades tales como :  (vacaciones, recargos, liquidaciones, primas, cesantías, etc.) 
2.Verificacion del ingreso de todas las novedades para liquidacion de nomina</t>
  </si>
  <si>
    <t>3. EL profesional designado por la Dirección de Talento Humano realiza la revisión y verificación quincenal de la pre‑nómina, con el propósito de detectar y corregir posibles errores o inconsistencias, garantizando la correcta liquidación de la nómina definitiva.</t>
  </si>
  <si>
    <t>3. El Profesional responsable del Subproceso de Gestión de la Remuneración, quincenalmente revisa y valida de manera aleatoria la liquidación de novedades que ingresan en medio Físico o magnético, verificando en Dinámica Gerencial que corresponda a lo reportado, para evitar inconsistencias en la nómina definitiva</t>
  </si>
  <si>
    <t>1 Hoja de trabajo y generacion de prenomina la cual es revisada por el Directo y Profesional de Gestion del Talento Humano verificando que las novedades incluidas este correctamente liquidadas ,  con el fin  identificar posibles inconsistencias y solicitar los ajustes correspondientes, de ser necesarios.
2. Nomina preliminar</t>
  </si>
  <si>
    <t>4. El profesional designado realiza la revision  y verificacion quincenal de la nomina definitiva para pago y fin del proceso</t>
  </si>
  <si>
    <t>4. El Director de Gestión de Talento Humano de manera conjunta con el profesional responsable del Subproceso de Gestión de la Remuneración, verifica quincenalmente de manera aleatoria que las novedades presentadas correspondan a las liquidadas en Dinámica Gerencial, con el fin de controlar y supervisar que corresponda a lo reportado, para evitar inconsistencias en la nómina definitiva</t>
  </si>
  <si>
    <t>1. Nomina Definitva quincenal y mensula la cual es revisada por segunda vez por el Director de Talento Humano
2. registro de firmas
3. Nomina definitiva</t>
  </si>
  <si>
    <t>5. Los profesionales del área de Integridad y Conflictos de Interés llevan a cabo capacitaciones al subproceso de gestión de la remuneración de manera anual, sobre la Política de Integridad, conflicto de interés, anticorrupción y antisoborno, a fin de evaluar la apropiación y adherencia.</t>
  </si>
  <si>
    <t>5. Los profesionales del área de Integridad y Conflictos de Interés llevarán a cabo capacitaciones al subproceso de gestión de la remuneración de manera semestral, sobre la Política de Integridad, conflicto de interés, anticorrupción y antisoborno, a fin de evaluar la apropiación y adherencia.</t>
  </si>
  <si>
    <t>Presentaciones
Actas de reunión
Listados de asistencia
Evaluacion de apropiación y adherencia</t>
  </si>
  <si>
    <t>debido a la omisión o aplicación inadecuada de las normas, procesos y procedimientos de la ejecución de contratos</t>
  </si>
  <si>
    <t>Falta de credibilidad en la gestión institucional</t>
  </si>
  <si>
    <t>RCO-GA-17</t>
  </si>
  <si>
    <t>1. El Director Administrativo en articulación con la Dirección de Talento Humano de manera trimestral realizará la socialización de la normatividad vigente relacionada con conflicto de intereses, así como el procedimiento interno para el manejo y declaración de conflictos de interés, con el objetivo de realizar la medición de los conceptos adquiridos y tomar acciones frente a las desviaciones encontradas</t>
  </si>
  <si>
    <t>Realizar la socialización de la normatividad vigente relacionada con conflicto de intereses, así como el procedimiento interno para el manejo y declaración de conflictos de interés, con el objetivo de realizar la medición de los conceptos adquiridos y tomar acciones frente a las desviaciones encontradas</t>
  </si>
  <si>
    <t>1. Presentación
2. Acta y listado de asistencia 
3. Evaluación de apropiación</t>
  </si>
  <si>
    <t xml:space="preserve">GESTION ADMINISTRATIVA </t>
  </si>
  <si>
    <t>Activar plan de contigencia en el aplicativo ALMERA</t>
  </si>
  <si>
    <t>y desconocimiento en la supervisión de los mismos.</t>
  </si>
  <si>
    <t>Deterioro o pérdida de la imagen institucional</t>
  </si>
  <si>
    <t xml:space="preserve">	
2. El Director Administrativo en articulación con la Dirección de Contratación de manera trimestral realizará capacitaciones acerca de la normatividad vigente relacionada con la supervisión de contratos y la contratación pública, con el objetivo de realizar la medición de los conceptos adquiridos y tomar acciones frente a las desviaciones encontradas</t>
  </si>
  <si>
    <t>Realizar capacitaciones acerca de la normatividad vigente relacionada con la supervisión de contratos y la contratación pública, con el objetivo de realizar la medición de los conceptos adquiridos y tomar acciones frente a las desviaciones encontradas</t>
  </si>
  <si>
    <t>Presentación
Acta y listado de asistencia
Evaluación de apropiación</t>
  </si>
  <si>
    <t>Incumplimientos a lineamientos internos</t>
  </si>
  <si>
    <t>Investigaciones y sanciones de todo tipo</t>
  </si>
  <si>
    <t xml:space="preserve"> Ejecución deficiente o inejecución de los objetos contractuales</t>
  </si>
  <si>
    <t>debido a la inoportunidad y veracidad en la supervisión del contrato de alimentación en las unidades que presta el servicio de hospitalización.</t>
  </si>
  <si>
    <t>Hallazgos de auditorías internas o externas</t>
  </si>
  <si>
    <t>RCO-GA-26</t>
  </si>
  <si>
    <t>1. El profesional en gestión administrativo en salud ejerce el proceso de apoyo técnico y administrativo a la supervisión mensual del contrato del servicio de alimentación hospitalaria de la entidad, corroborando y consolidando la información en la matriz financiera código GA-SBA-ALI-FT-03 de las cantidad de dietas y variables relacionadas con las mismas, para posterior verificación y articulación permanente con el proveedor elaborando acta que registra ajustes a desviaciones encontradas y posterior aval para emisión de la factura.</t>
  </si>
  <si>
    <t>corroborando y consolidando la información en la matriz financiera código HOS-INT-ALI-FT-03 de las cantidad de dietas y variables relacionadas con las mismas, para posterior verificación y articulación permanente con el proveedor elaborando acta que registra ajustes a desviaciones encontradas y posterior aval para emisión de la factura.</t>
  </si>
  <si>
    <t>Acta y lista de asistencia de mesa de trabajo mensual de la profesional en gestión administrativo en salud y el proveedor nutriser colombia sap que registra la actividad de control
Matriz mensual contrato control financiero mensual</t>
  </si>
  <si>
    <t>Quejas</t>
  </si>
  <si>
    <t>2. El director Administrativo de Gestión Administrativa mensualmente revisa, avala y firma la certificación de factura del contrato del servicio de alimentación verificando los soportes y observando ante desviaciones (GF-GCA-CXP-FT 01). Se anexa la factura emitida por proveedor, conteo diario entrega de dietas a paciente consolidado por unidad, la cédula del contador de la empresa nutriser, tarjeta profesional, pago de parafiscales y certificado de aportes de seguridad social.</t>
  </si>
  <si>
    <t>verificando los soportes y observando ante desviaciones (GF-GCA-CXP-FT 01). Se anexa la factura emitida por proveedor, conteo diario entrega de dietas a paciente consolidado por unidad, la cédula del contador de la empresa nutriser, tarjeta profesional, pago de parafiscales y certificado de aportes de seguridad social.</t>
  </si>
  <si>
    <t>Certificación de factura Conteo diario de dietas por unidad Documentos de Proveedor</t>
  </si>
  <si>
    <t>Reclamos</t>
  </si>
  <si>
    <t>Investigaciones</t>
  </si>
  <si>
    <t>por toma de decisiones contraria a la ley en beneficio propio o de un tercero,</t>
  </si>
  <si>
    <t xml:space="preserve">debido a omisión intencional en el seguimiento de control de términos de las etapas procesales </t>
  </si>
  <si>
    <t xml:space="preserve">Quejas secundarias por mora en el tramite del proceso disciplinario.
</t>
  </si>
  <si>
    <t xml:space="preserve">	RCO-CID-23</t>
  </si>
  <si>
    <t>1 - 5 (CORRUPCIÓN)</t>
  </si>
  <si>
    <t>1. El jefe de Oficina de Control Interno Disciplinario en reunión mensual revisa el cumplimiento de términos de los procesos, acorde a plazos establecidos en la ley, para evitar vencimientos intencionales.</t>
  </si>
  <si>
    <t>El jefe de Oficina de Control Interno Disciplinario en reunión mensual revisa el cumplimiento de términos de los procesos, acorde a plazos establecidos en la ley, para evitar vencimientos intencionales.</t>
  </si>
  <si>
    <t>1. Acta de Reunión</t>
  </si>
  <si>
    <t xml:space="preserve">Rodolfo Celis Reina
Profesional Especializado </t>
  </si>
  <si>
    <t>1. El Jefe de Oficina de Control Interno Disciplinario realiza seguimiento mensual al Sistema de Información Disciplinario de la Alcaldía Mayor de Bogotá, infomación actualizada permanentemente por el Auxiliar Administrativo de la oficina.</t>
  </si>
  <si>
    <t xml:space="preserve">
Jefe Oficina de Control Interno Discplinario</t>
  </si>
  <si>
    <t>y/o evaluación tardía intencional de las etapas procesales.</t>
  </si>
  <si>
    <t xml:space="preserve">Continuidad o Reiteración de la presunta falta investigada.
</t>
  </si>
  <si>
    <t>2. El jefe de Oficina de Control Interno Disciplinario realiza reunión mensual donde verifica que los abogados realizan la evaluación de las etapas dentro de los términos procesales, para evitar decisiones contrarias a la ley.</t>
  </si>
  <si>
    <t>El jefe de Oficina de Control Interno Disciplinario realiza reunión mensual donde verifica que los abogados realizan la evaluación de las etapas dentro de los términos procesales, para evitar decisiones contrarias a la ley.</t>
  </si>
  <si>
    <t>1 Acta de Reunión</t>
  </si>
  <si>
    <t xml:space="preserve">Deterioro de la imagen del proceso.
</t>
  </si>
  <si>
    <t>Investigaciones y sanciones</t>
  </si>
  <si>
    <t>Impunidad en la conducta</t>
  </si>
  <si>
    <t>por recibir o solicitar dadivas o beneficio a nombre propio o para terceros con el fin de omitir, modificar o consignar información sesgada en los informes generados por control interno,</t>
  </si>
  <si>
    <t>debido a falta de ética por parte de los involucrados en el procedimiento y conflicto de intereses.</t>
  </si>
  <si>
    <t>Deterioro de la imagen y credibilidad del equipo de control interno de la entidad</t>
  </si>
  <si>
    <t xml:space="preserve">	RCO-CIN-24</t>
  </si>
  <si>
    <t>6 - 11 (CORRUPCIÓN)</t>
  </si>
  <si>
    <t>1. El jefe de control interno liderará una vez al semestre o mediante ingreso de un nuevos colaboradores al proceso o modificación al mismo, una reunión interna con el equipo para socializar el código de ética del auditor; producto del ejercicio anterior, los servidores públicos del área, firman la declaración del compromiso ético del auditor interno CIN-FT-01 , con el fin de verificar su conocimiento y comprensión de los comportamientos que deben regir su actuación. En el evento que dicho comité no se realice y por lo tanto no se firme la declaración, se procederá a subsanar esta omisión dejando constancia de este procedimiento en correo electrónico remitido por el jefe de Control interno.</t>
  </si>
  <si>
    <t>El Jefe de OCI socializará el Código Etica ante el ingreso de un nuevo colaborador al proceso o modificación al mismo.
Diligenciamiento del formato declaración del compromiso ético del auditor interno CIN-FT-01 al ingresar un colaborador o al ser actualizado el documento</t>
  </si>
  <si>
    <t>1. Acta reunión Interna
2. Diligenciamiento del formato CIN-FT-01
3. Correo electronico</t>
  </si>
  <si>
    <t>Control interno</t>
  </si>
  <si>
    <t xml:space="preserve">Jefe de Oficina </t>
  </si>
  <si>
    <t xml:space="preserve">1. Gestionar al interior del equipo OCI, capacitaciones relacionadas con normativa anticorrupción y orientadas al fortalecimiento de la êtica. 
2. Realización por parte del Equipo OCI, del Curso de Integridad, Transparencia y Lucha contra la Corrupción, de la Función Publica, ( al ingreso de un nuevo funcionario o contratista, acorde a actualizaciones). </t>
  </si>
  <si>
    <t>Jefe de Oficina Control Interno</t>
  </si>
  <si>
    <t>Pérdidas económicas en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</si>
</sst>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quot;_-;\-* #,##0.00\ &quot;€&quot;_-;_-* &quot;-&quot;??\ &quot;€&quot;_-;_-@_-"/>
    <numFmt numFmtId="165" formatCode="_ [$€-2]\ * #,##0.00_ ;_ [$€-2]\ * \-#,##0.00_ ;_ [$€-2]\ * \-??_ "/>
    <numFmt numFmtId="166" formatCode="_-* #,##0.00\ _$_-;\-* #,##0.00\ _$_-;_-* &quot;-&quot;??\ _$_-;_-@_-"/>
    <numFmt numFmtId="167" formatCode="[$-240A]General"/>
    <numFmt numFmtId="168" formatCode="0.0%"/>
  </numFmts>
  <fonts count="169" x14ac:knownFonts="1">
    <font>
      <sz val="10"/>
      <name val="Arial"/>
      <family val="2"/>
    </font>
    <font>
      <sz val="11"/>
      <color theme="1"/>
      <name val="Calibri"/>
      <family val="2"/>
      <scheme val="minor"/>
    </font>
    <font>
      <sz val="11"/>
      <color theme="1"/>
      <name val="Calibri"/>
      <family val="2"/>
      <scheme val="minor"/>
    </font>
    <font>
      <sz val="10"/>
      <name val="Arial"/>
      <family val="2"/>
    </font>
    <font>
      <b/>
      <sz val="11"/>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name val="Century Gothic"/>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8"/>
      <color indexed="56"/>
      <name val="Cambria"/>
      <family val="1"/>
    </font>
    <font>
      <b/>
      <sz val="11"/>
      <color indexed="8"/>
      <name val="Calibri"/>
      <family val="2"/>
    </font>
    <font>
      <b/>
      <sz val="11"/>
      <color rgb="FF000000"/>
      <name val="Calibri"/>
      <family val="2"/>
    </font>
    <font>
      <sz val="10"/>
      <color rgb="FF000000"/>
      <name val="Arial"/>
      <family val="2"/>
    </font>
    <font>
      <sz val="11"/>
      <name val="Arial"/>
      <family val="2"/>
    </font>
    <font>
      <sz val="11"/>
      <color rgb="FF000000"/>
      <name val="Calibri"/>
      <family val="2"/>
    </font>
    <font>
      <sz val="10"/>
      <name val="Times New Roman"/>
      <family val="1"/>
    </font>
    <font>
      <b/>
      <sz val="10"/>
      <color rgb="FF1F497D"/>
      <name val="Arial"/>
      <family val="2"/>
    </font>
    <font>
      <sz val="11"/>
      <color rgb="FF000000"/>
      <name val="Calibri"/>
      <family val="2"/>
      <charset val="1"/>
    </font>
    <font>
      <sz val="10"/>
      <name val="Arial"/>
      <family val="2"/>
    </font>
    <font>
      <sz val="9"/>
      <color indexed="81"/>
      <name val="Tahoma"/>
      <family val="2"/>
    </font>
    <font>
      <b/>
      <sz val="9"/>
      <color indexed="81"/>
      <name val="Tahoma"/>
      <family val="2"/>
    </font>
    <font>
      <b/>
      <sz val="15"/>
      <color theme="3"/>
      <name val="Calibri"/>
      <family val="2"/>
      <scheme val="minor"/>
    </font>
    <font>
      <b/>
      <sz val="11"/>
      <color theme="0"/>
      <name val="Calibri"/>
      <family val="2"/>
      <scheme val="minor"/>
    </font>
    <font>
      <b/>
      <sz val="8"/>
      <color theme="1"/>
      <name val="Arial"/>
      <family val="2"/>
    </font>
    <font>
      <sz val="8"/>
      <color theme="1"/>
      <name val="Arial"/>
      <family val="2"/>
    </font>
    <font>
      <sz val="9"/>
      <color theme="1"/>
      <name val="Arial"/>
      <family val="2"/>
    </font>
    <font>
      <b/>
      <sz val="8"/>
      <name val="Arial"/>
      <family val="2"/>
    </font>
    <font>
      <sz val="8"/>
      <name val="Arial"/>
      <family val="2"/>
    </font>
    <font>
      <sz val="10"/>
      <color rgb="FFFF0000"/>
      <name val="Arial"/>
      <family val="2"/>
    </font>
    <font>
      <sz val="12"/>
      <name val="Arial"/>
      <family val="2"/>
    </font>
    <font>
      <b/>
      <sz val="16"/>
      <name val="Arial"/>
      <family val="2"/>
    </font>
    <font>
      <b/>
      <sz val="14"/>
      <name val="Arial"/>
      <family val="2"/>
    </font>
    <font>
      <b/>
      <sz val="12"/>
      <name val="Arial"/>
      <family val="2"/>
    </font>
    <font>
      <b/>
      <sz val="10"/>
      <color rgb="FF000000"/>
      <name val="Arial"/>
      <family val="2"/>
    </font>
    <font>
      <b/>
      <sz val="10"/>
      <color theme="1"/>
      <name val="Arial"/>
      <family val="2"/>
    </font>
    <font>
      <sz val="10"/>
      <color theme="1"/>
      <name val="Arial"/>
      <family val="2"/>
    </font>
    <font>
      <sz val="11"/>
      <color theme="1"/>
      <name val="Arial"/>
      <family val="2"/>
    </font>
    <font>
      <sz val="12"/>
      <color theme="1"/>
      <name val="Arial"/>
      <family val="2"/>
    </font>
    <font>
      <b/>
      <sz val="12"/>
      <color theme="1"/>
      <name val="Arial"/>
      <family val="2"/>
    </font>
    <font>
      <b/>
      <sz val="14"/>
      <color theme="1"/>
      <name val="Arial"/>
      <family val="2"/>
    </font>
    <font>
      <b/>
      <sz val="11"/>
      <color theme="1"/>
      <name val="Arial"/>
      <family val="2"/>
    </font>
    <font>
      <sz val="14"/>
      <name val="Arial"/>
      <family val="2"/>
    </font>
    <font>
      <b/>
      <sz val="16"/>
      <color rgb="FF000000"/>
      <name val="Arial"/>
      <family val="2"/>
    </font>
    <font>
      <b/>
      <sz val="11"/>
      <color theme="1"/>
      <name val="Calibri"/>
      <family val="2"/>
      <scheme val="minor"/>
    </font>
    <font>
      <sz val="10"/>
      <color indexed="81"/>
      <name val="Tahoma"/>
      <family val="2"/>
    </font>
    <font>
      <b/>
      <sz val="18"/>
      <name val="Arial"/>
      <family val="2"/>
    </font>
    <font>
      <b/>
      <sz val="12"/>
      <color rgb="FF000000"/>
      <name val="Arial"/>
      <family val="2"/>
    </font>
    <font>
      <sz val="12"/>
      <name val="Arial Narrow"/>
      <family val="2"/>
    </font>
    <font>
      <b/>
      <sz val="12"/>
      <name val="Arial Narrow"/>
      <family val="2"/>
    </font>
    <font>
      <sz val="12"/>
      <color theme="1"/>
      <name val="Arial Narrow"/>
      <family val="2"/>
    </font>
    <font>
      <b/>
      <sz val="12"/>
      <color theme="1"/>
      <name val="Arial Narrow"/>
      <family val="2"/>
    </font>
    <font>
      <b/>
      <sz val="12"/>
      <color theme="0"/>
      <name val="Arial Narrow"/>
      <family val="2"/>
    </font>
    <font>
      <b/>
      <sz val="16"/>
      <color theme="0"/>
      <name val="Arial Narrow"/>
      <family val="2"/>
    </font>
    <font>
      <b/>
      <sz val="11"/>
      <color theme="0"/>
      <name val="Arial Narrow"/>
      <family val="2"/>
    </font>
    <font>
      <b/>
      <sz val="14"/>
      <color theme="0"/>
      <name val="Arial Narrow"/>
      <family val="2"/>
    </font>
    <font>
      <b/>
      <sz val="12"/>
      <color rgb="FF383B37"/>
      <name val="Arial Narrow"/>
      <family val="2"/>
    </font>
    <font>
      <b/>
      <sz val="14"/>
      <name val="Arial Narrow"/>
      <family val="2"/>
    </font>
    <font>
      <b/>
      <sz val="13"/>
      <color rgb="FF383B37"/>
      <name val="Arial Narrow"/>
      <family val="2"/>
    </font>
    <font>
      <b/>
      <sz val="13"/>
      <name val="Arial Narrow"/>
      <family val="2"/>
    </font>
    <font>
      <b/>
      <sz val="8"/>
      <color rgb="FF000000"/>
      <name val="Arial"/>
      <family val="2"/>
    </font>
    <font>
      <b/>
      <sz val="9"/>
      <name val="Arial"/>
      <family val="2"/>
    </font>
    <font>
      <sz val="11"/>
      <color theme="0"/>
      <name val="Arial"/>
      <family val="2"/>
    </font>
    <font>
      <b/>
      <sz val="11"/>
      <color theme="0"/>
      <name val="Arial"/>
      <family val="2"/>
    </font>
    <font>
      <b/>
      <sz val="16"/>
      <color rgb="FF000000"/>
      <name val="Calibri"/>
      <family val="2"/>
    </font>
    <font>
      <b/>
      <sz val="14"/>
      <color rgb="FF000000"/>
      <name val="Arial Narrow"/>
      <family val="2"/>
    </font>
    <font>
      <sz val="10"/>
      <name val="Arial Narrow"/>
      <family val="2"/>
    </font>
    <font>
      <b/>
      <sz val="20"/>
      <color theme="0"/>
      <name val="Arial Narrow"/>
      <family val="2"/>
    </font>
    <font>
      <b/>
      <sz val="18"/>
      <color rgb="FF000000"/>
      <name val="Arial Narrow"/>
      <family val="2"/>
    </font>
    <font>
      <sz val="11"/>
      <color rgb="FF000000"/>
      <name val="Arial Narrow"/>
      <family val="2"/>
    </font>
    <font>
      <b/>
      <sz val="12"/>
      <color rgb="FF000000"/>
      <name val="Arial Narrow"/>
      <family val="2"/>
    </font>
    <font>
      <b/>
      <sz val="18"/>
      <color rgb="FF92D050"/>
      <name val="Arial Narrow"/>
      <family val="2"/>
    </font>
    <font>
      <b/>
      <sz val="18"/>
      <color rgb="FFFFFF00"/>
      <name val="Arial Narrow"/>
      <family val="2"/>
    </font>
    <font>
      <sz val="18"/>
      <color rgb="FFFFFF00"/>
      <name val="Arial Narrow"/>
      <family val="2"/>
    </font>
    <font>
      <b/>
      <sz val="14"/>
      <color theme="1"/>
      <name val="Arial Narrow"/>
      <family val="2"/>
    </font>
    <font>
      <sz val="12"/>
      <color rgb="FF000000"/>
      <name val="Arial Narrow"/>
      <family val="2"/>
    </font>
    <font>
      <sz val="12"/>
      <color rgb="FFFF0000"/>
      <name val="Arial Narrow"/>
      <family val="2"/>
    </font>
    <font>
      <sz val="14"/>
      <name val="Arial Narrow"/>
      <family val="2"/>
    </font>
    <font>
      <sz val="14"/>
      <color theme="1"/>
      <name val="Arial Narrow"/>
      <family val="2"/>
    </font>
    <font>
      <b/>
      <sz val="14"/>
      <color indexed="8"/>
      <name val="Arial Narrow"/>
      <family val="2"/>
    </font>
    <font>
      <b/>
      <sz val="14"/>
      <color theme="3" tint="-0.249977111117893"/>
      <name val="Arial Narrow"/>
      <family val="2"/>
    </font>
    <font>
      <b/>
      <sz val="14"/>
      <color rgb="FF00B0F0"/>
      <name val="Arial Narrow"/>
      <family val="2"/>
    </font>
    <font>
      <b/>
      <sz val="12"/>
      <color rgb="FFFF0000"/>
      <name val="Arial Narrow"/>
      <family val="2"/>
    </font>
    <font>
      <b/>
      <sz val="14"/>
      <color rgb="FFFF0000"/>
      <name val="Arial Narrow"/>
      <family val="2"/>
    </font>
    <font>
      <sz val="14"/>
      <color theme="0"/>
      <name val="Arial Narrow"/>
      <family val="2"/>
    </font>
    <font>
      <b/>
      <sz val="14"/>
      <color theme="4" tint="-0.499984740745262"/>
      <name val="Arial Narrow"/>
      <family val="2"/>
    </font>
    <font>
      <b/>
      <sz val="10"/>
      <name val="Arial Narrow"/>
      <family val="2"/>
    </font>
    <font>
      <b/>
      <sz val="20"/>
      <color rgb="FF92D050"/>
      <name val="Arial Narrow"/>
      <family val="2"/>
    </font>
    <font>
      <b/>
      <sz val="20"/>
      <color rgb="FF00B0F0"/>
      <name val="Arial Narrow"/>
      <family val="2"/>
    </font>
    <font>
      <b/>
      <sz val="16"/>
      <name val="Arial Narrow"/>
      <family val="2"/>
    </font>
    <font>
      <b/>
      <sz val="10"/>
      <color indexed="81"/>
      <name val="Tahoma"/>
      <family val="2"/>
    </font>
    <font>
      <b/>
      <sz val="10"/>
      <color indexed="81"/>
      <name val="Arial Narrow"/>
      <family val="2"/>
    </font>
    <font>
      <sz val="10"/>
      <color indexed="81"/>
      <name val="Arial Narrow"/>
      <family val="2"/>
    </font>
    <font>
      <sz val="12"/>
      <color indexed="81"/>
      <name val="Arial Narrow"/>
      <family val="2"/>
    </font>
    <font>
      <sz val="11"/>
      <color indexed="81"/>
      <name val="Arial Narrow"/>
      <family val="2"/>
    </font>
    <font>
      <b/>
      <sz val="12"/>
      <color indexed="81"/>
      <name val="Arial Narrow"/>
      <family val="2"/>
    </font>
    <font>
      <b/>
      <sz val="11"/>
      <color indexed="81"/>
      <name val="Arial Narrow"/>
      <family val="2"/>
    </font>
    <font>
      <sz val="11"/>
      <color theme="0"/>
      <name val="Arial Narrow"/>
      <family val="2"/>
    </font>
    <font>
      <b/>
      <sz val="14"/>
      <color rgb="FF70FC81"/>
      <name val="Arial Narrow"/>
      <family val="2"/>
    </font>
    <font>
      <b/>
      <sz val="14"/>
      <color rgb="FF3CFE5C"/>
      <name val="Arial Narrow"/>
      <family val="2"/>
    </font>
    <font>
      <sz val="12"/>
      <color theme="0"/>
      <name val="Arial Narrow"/>
      <family val="2"/>
    </font>
    <font>
      <b/>
      <sz val="13"/>
      <color rgb="FFFF0000"/>
      <name val="Arial Narrow"/>
      <family val="2"/>
    </font>
    <font>
      <b/>
      <sz val="18"/>
      <color rgb="FF3CFE5C"/>
      <name val="Arial Narrow"/>
      <family val="2"/>
    </font>
    <font>
      <b/>
      <sz val="18"/>
      <color theme="3" tint="-0.249977111117893"/>
      <name val="Arial Narrow"/>
      <family val="2"/>
    </font>
    <font>
      <b/>
      <sz val="18"/>
      <color theme="1"/>
      <name val="Arial Narrow"/>
      <family val="2"/>
    </font>
    <font>
      <b/>
      <sz val="11"/>
      <color rgb="FFFFC000"/>
      <name val="Arial Narrow"/>
      <family val="2"/>
    </font>
    <font>
      <b/>
      <sz val="18"/>
      <color theme="4" tint="-0.499984740745262"/>
      <name val="Arial Narrow"/>
      <family val="2"/>
    </font>
    <font>
      <b/>
      <sz val="8"/>
      <color theme="0"/>
      <name val="Arial"/>
      <family val="2"/>
    </font>
    <font>
      <b/>
      <sz val="13"/>
      <color rgb="FF000000"/>
      <name val="Arial Narrow"/>
      <family val="2"/>
    </font>
    <font>
      <b/>
      <sz val="20"/>
      <color rgb="FFFF0000"/>
      <name val="Calibri"/>
      <family val="2"/>
      <scheme val="minor"/>
    </font>
    <font>
      <sz val="20"/>
      <color rgb="FFFF0000"/>
      <name val="Arial"/>
      <family val="2"/>
    </font>
    <font>
      <b/>
      <sz val="16"/>
      <color theme="1"/>
      <name val="Arial Narrow"/>
      <family val="2"/>
    </font>
    <font>
      <sz val="13"/>
      <color theme="0"/>
      <name val="Arial Narrow"/>
      <family val="2"/>
    </font>
    <font>
      <b/>
      <i/>
      <u/>
      <sz val="12"/>
      <color theme="1"/>
      <name val="Arial Narrow"/>
      <family val="2"/>
    </font>
    <font>
      <b/>
      <sz val="10"/>
      <color theme="1"/>
      <name val="Arial Narrow"/>
      <family val="2"/>
    </font>
    <font>
      <b/>
      <sz val="10"/>
      <color theme="0"/>
      <name val="Arial Narrow"/>
      <family val="2"/>
    </font>
    <font>
      <b/>
      <sz val="10"/>
      <color theme="0"/>
      <name val="Arial"/>
      <family val="2"/>
    </font>
    <font>
      <sz val="10"/>
      <color theme="1"/>
      <name val="Arial Narrow"/>
      <family val="2"/>
    </font>
    <font>
      <b/>
      <sz val="11"/>
      <color rgb="FFFFFF00"/>
      <name val="Arial"/>
      <family val="2"/>
    </font>
    <font>
      <b/>
      <sz val="22"/>
      <color theme="0"/>
      <name val="Arial Narrow"/>
      <family val="2"/>
    </font>
    <font>
      <b/>
      <sz val="18"/>
      <name val="Arial Narrow"/>
      <family val="2"/>
    </font>
    <font>
      <b/>
      <sz val="18"/>
      <color rgb="FF70FC81"/>
      <name val="Arial Narrow"/>
      <family val="2"/>
    </font>
    <font>
      <b/>
      <sz val="20"/>
      <color rgb="FF70FC81"/>
      <name val="Arial Narrow"/>
      <family val="2"/>
    </font>
    <font>
      <b/>
      <sz val="12"/>
      <color rgb="FF3CFE5C"/>
      <name val="Arial Narrow"/>
      <family val="2"/>
    </font>
    <font>
      <sz val="11"/>
      <color theme="1"/>
      <name val="Arial Narrow"/>
      <family val="2"/>
    </font>
    <font>
      <b/>
      <sz val="11"/>
      <color theme="1"/>
      <name val="Arial Narrow"/>
      <family val="2"/>
    </font>
    <font>
      <b/>
      <sz val="11"/>
      <color theme="9" tint="-0.249977111117893"/>
      <name val="Arial Narrow"/>
      <family val="2"/>
    </font>
    <font>
      <sz val="11"/>
      <color theme="9" tint="-0.249977111117893"/>
      <name val="Arial Narrow"/>
      <family val="2"/>
    </font>
    <font>
      <sz val="12"/>
      <color rgb="FF70FC81"/>
      <name val="Arial Narrow"/>
      <family val="2"/>
    </font>
    <font>
      <sz val="12"/>
      <color rgb="FF3CFE5C"/>
      <name val="Arial Narrow"/>
      <family val="2"/>
    </font>
    <font>
      <b/>
      <sz val="11"/>
      <name val="Arial Narrow"/>
      <family val="2"/>
    </font>
    <font>
      <sz val="11"/>
      <name val="Arial Narrow"/>
      <family val="2"/>
    </font>
    <font>
      <b/>
      <sz val="14"/>
      <color rgb="FF17365D"/>
      <name val="Arial Narrow"/>
      <family val="2"/>
    </font>
    <font>
      <b/>
      <u/>
      <sz val="34"/>
      <name val="Arial Narrow"/>
      <family val="2"/>
    </font>
    <font>
      <b/>
      <sz val="14"/>
      <color rgb="FF00B050"/>
      <name val="Arial Narrow"/>
      <family val="2"/>
    </font>
    <font>
      <b/>
      <sz val="20"/>
      <color rgb="FF0070C0"/>
      <name val="Arial Narrow"/>
      <family val="2"/>
    </font>
    <font>
      <b/>
      <sz val="14"/>
      <color rgb="FF92D050"/>
      <name val="Arial Narrow"/>
      <family val="2"/>
    </font>
    <font>
      <b/>
      <sz val="14"/>
      <color theme="3" tint="0.39997558519241921"/>
      <name val="Arial Narrow"/>
      <family val="2"/>
    </font>
    <font>
      <b/>
      <u/>
      <sz val="14"/>
      <name val="Arial Narrow"/>
      <family val="2"/>
    </font>
    <font>
      <b/>
      <sz val="9"/>
      <color rgb="FF000000"/>
      <name val="Tahoma"/>
      <family val="2"/>
    </font>
    <font>
      <sz val="9"/>
      <color rgb="FF000000"/>
      <name val="Tahoma"/>
      <family val="2"/>
    </font>
    <font>
      <sz val="10"/>
      <color rgb="FF000000"/>
      <name val="Arial Narrow"/>
      <family val="2"/>
    </font>
    <font>
      <b/>
      <sz val="10"/>
      <color rgb="FF000000"/>
      <name val="Arial Narrow"/>
      <family val="2"/>
    </font>
    <font>
      <b/>
      <sz val="11"/>
      <color rgb="FF000000"/>
      <name val="Tahoma"/>
      <family val="2"/>
    </font>
    <font>
      <sz val="10"/>
      <color rgb="FF000000"/>
      <name val="Tahoma"/>
      <family val="2"/>
    </font>
    <font>
      <b/>
      <sz val="10"/>
      <color rgb="FF000000"/>
      <name val="Tahoma"/>
      <family val="2"/>
    </font>
    <font>
      <b/>
      <sz val="11"/>
      <color rgb="FF000000"/>
      <name val="Arial Narrow"/>
      <family val="2"/>
    </font>
    <font>
      <b/>
      <sz val="20"/>
      <color rgb="FFFFFFFF"/>
      <name val="Arial Narrow"/>
      <family val="2"/>
    </font>
    <font>
      <b/>
      <sz val="11"/>
      <color rgb="FFFFFFFF"/>
      <name val="Arial"/>
      <family val="2"/>
    </font>
    <font>
      <b/>
      <sz val="12"/>
      <color rgb="FFFFFFFF"/>
      <name val="Arial Narrow"/>
      <family val="2"/>
    </font>
    <font>
      <sz val="12"/>
      <color rgb="FFFFFFFF"/>
      <name val="Arial Narrow"/>
      <family val="2"/>
    </font>
    <font>
      <b/>
      <sz val="20"/>
      <name val="Arial"/>
      <family val="2"/>
    </font>
    <font>
      <b/>
      <sz val="12"/>
      <color theme="0"/>
      <name val="Arial"/>
      <family val="2"/>
    </font>
    <font>
      <b/>
      <sz val="14"/>
      <color rgb="FF000000"/>
      <name val="Arial Narrow"/>
    </font>
    <font>
      <b/>
      <sz val="14"/>
      <color rgb="FF92D050"/>
      <name val="Arial Narrow"/>
    </font>
    <font>
      <b/>
      <sz val="14"/>
      <name val="Arial Narrow"/>
    </font>
  </fonts>
  <fills count="114">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31"/>
        <bgColor indexed="41"/>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2"/>
      </patternFill>
    </fill>
    <fill>
      <patternFill patternType="solid">
        <fgColor indexed="47"/>
      </patternFill>
    </fill>
    <fill>
      <patternFill patternType="solid">
        <fgColor indexed="47"/>
        <bgColor indexed="41"/>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15"/>
      </patternFill>
    </fill>
    <fill>
      <patternFill patternType="solid">
        <fgColor indexed="51"/>
      </patternFill>
    </fill>
    <fill>
      <patternFill patternType="solid">
        <fgColor indexed="51"/>
        <bgColor indexed="50"/>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2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9"/>
      </patternFill>
    </fill>
    <fill>
      <patternFill patternType="solid">
        <fgColor indexed="11"/>
        <bgColor indexed="49"/>
      </patternFill>
    </fill>
    <fill>
      <patternFill patternType="solid">
        <fgColor indexed="53"/>
        <bgColor indexed="10"/>
      </patternFill>
    </fill>
    <fill>
      <patternFill patternType="solid">
        <fgColor rgb="FF95B3D7"/>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0" tint="-0.34998626667073579"/>
        <bgColor indexed="64"/>
      </patternFill>
    </fill>
    <fill>
      <patternFill patternType="solid">
        <fgColor rgb="FFDCE6F1"/>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rgb="FF8DB3E2"/>
        <bgColor indexed="64"/>
      </patternFill>
    </fill>
    <fill>
      <patternFill patternType="solid">
        <fgColor rgb="FFFFFFFF"/>
        <bgColor indexed="64"/>
      </patternFill>
    </fill>
    <fill>
      <patternFill patternType="solid">
        <fgColor rgb="FF0AF0A3"/>
        <bgColor indexed="64"/>
      </patternFill>
    </fill>
    <fill>
      <patternFill patternType="solid">
        <fgColor theme="0"/>
        <bgColor indexed="64"/>
      </patternFill>
    </fill>
    <fill>
      <patternFill patternType="solid">
        <fgColor rgb="FFA5A5A5"/>
      </patternFill>
    </fill>
    <fill>
      <patternFill patternType="solid">
        <fgColor theme="8"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rgb="FF00B05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B1A3C9"/>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DFAF1"/>
        <bgColor indexed="64"/>
      </patternFill>
    </fill>
    <fill>
      <patternFill patternType="solid">
        <fgColor rgb="FFFF8989"/>
        <bgColor indexed="64"/>
      </patternFill>
    </fill>
    <fill>
      <patternFill patternType="solid">
        <fgColor rgb="FFFF0505"/>
        <bgColor indexed="64"/>
      </patternFill>
    </fill>
    <fill>
      <patternFill patternType="solid">
        <fgColor rgb="FFB00000"/>
        <bgColor indexed="64"/>
      </patternFill>
    </fill>
    <fill>
      <patternFill patternType="solid">
        <fgColor rgb="FFB4CEEE"/>
        <bgColor indexed="64"/>
      </patternFill>
    </fill>
    <fill>
      <patternFill patternType="solid">
        <fgColor rgb="FFCADCF2"/>
        <bgColor indexed="64"/>
      </patternFill>
    </fill>
    <fill>
      <patternFill patternType="solid">
        <fgColor rgb="FF97BAE5"/>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9" tint="-0.249977111117893"/>
        <bgColor indexed="64"/>
      </patternFill>
    </fill>
    <fill>
      <patternFill patternType="solid">
        <fgColor rgb="FF00B0F0"/>
        <bgColor indexed="64"/>
      </patternFill>
    </fill>
    <fill>
      <patternFill patternType="solid">
        <fgColor rgb="FF0070C0"/>
        <bgColor indexed="64"/>
      </patternFill>
    </fill>
    <fill>
      <patternFill patternType="solid">
        <fgColor theme="4" tint="-0.249977111117893"/>
        <bgColor indexed="64"/>
      </patternFill>
    </fill>
    <fill>
      <patternFill patternType="solid">
        <fgColor theme="4"/>
        <bgColor indexed="64"/>
      </patternFill>
    </fill>
    <fill>
      <patternFill patternType="solid">
        <fgColor theme="1"/>
        <bgColor indexed="64"/>
      </patternFill>
    </fill>
    <fill>
      <patternFill patternType="solid">
        <fgColor theme="4" tint="-0.499984740745262"/>
        <bgColor indexed="64"/>
      </patternFill>
    </fill>
    <fill>
      <patternFill patternType="solid">
        <fgColor theme="8" tint="0.39997558519241921"/>
        <bgColor indexed="64"/>
      </patternFill>
    </fill>
    <fill>
      <patternFill patternType="solid">
        <fgColor rgb="FF3CFE5C"/>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1" tint="0.249977111117893"/>
        <bgColor indexed="64"/>
      </patternFill>
    </fill>
    <fill>
      <patternFill patternType="solid">
        <fgColor rgb="FFD7F666"/>
        <bgColor indexed="64"/>
      </patternFill>
    </fill>
    <fill>
      <patternFill patternType="solid">
        <fgColor rgb="FF70FC81"/>
        <bgColor indexed="64"/>
      </patternFill>
    </fill>
    <fill>
      <patternFill patternType="solid">
        <fgColor rgb="FF8DB3E2"/>
        <bgColor rgb="FF8DB3E2"/>
      </patternFill>
    </fill>
    <fill>
      <patternFill patternType="solid">
        <fgColor rgb="FF548DD4"/>
        <bgColor rgb="FF548DD4"/>
      </patternFill>
    </fill>
    <fill>
      <patternFill patternType="solid">
        <fgColor theme="0"/>
        <bgColor theme="0"/>
      </patternFill>
    </fill>
    <fill>
      <patternFill patternType="solid">
        <fgColor theme="0" tint="-0.14999847407452621"/>
        <bgColor indexed="64"/>
      </patternFill>
    </fill>
    <fill>
      <patternFill patternType="solid">
        <fgColor rgb="FFE7F567"/>
        <bgColor indexed="64"/>
      </patternFill>
    </fill>
    <fill>
      <patternFill patternType="solid">
        <fgColor rgb="FFE7F567"/>
        <bgColor rgb="FF0F243E"/>
      </patternFill>
    </fill>
    <fill>
      <patternFill patternType="solid">
        <fgColor rgb="FF16365C"/>
        <bgColor rgb="FF000000"/>
      </patternFill>
    </fill>
    <fill>
      <patternFill patternType="solid">
        <fgColor rgb="FF00B0F0"/>
        <bgColor rgb="FF000000"/>
      </patternFill>
    </fill>
    <fill>
      <patternFill patternType="solid">
        <fgColor rgb="FFFF0000"/>
        <bgColor rgb="FF000000"/>
      </patternFill>
    </fill>
    <fill>
      <patternFill patternType="solid">
        <fgColor rgb="FFFFFF00"/>
        <bgColor rgb="FF000000"/>
      </patternFill>
    </fill>
    <fill>
      <patternFill patternType="solid">
        <fgColor rgb="FFE26B0A"/>
        <bgColor rgb="FF000000"/>
      </patternFill>
    </fill>
    <fill>
      <patternFill patternType="solid">
        <fgColor rgb="FF00B050"/>
        <bgColor rgb="FF000000"/>
      </patternFill>
    </fill>
    <fill>
      <patternFill patternType="solid">
        <fgColor rgb="FF92D050"/>
        <bgColor rgb="FF000000"/>
      </patternFill>
    </fill>
    <fill>
      <patternFill patternType="solid">
        <fgColor rgb="FF244062"/>
        <bgColor rgb="FF000000"/>
      </patternFill>
    </fill>
    <fill>
      <patternFill patternType="solid">
        <fgColor rgb="FF0F243E"/>
        <bgColor rgb="FF000000"/>
      </patternFill>
    </fill>
    <fill>
      <patternFill patternType="solid">
        <fgColor rgb="FF538DD5"/>
        <bgColor rgb="FF000000"/>
      </patternFill>
    </fill>
    <fill>
      <patternFill patternType="solid">
        <fgColor rgb="FFDCE6F1"/>
        <bgColor rgb="FF000000"/>
      </patternFill>
    </fill>
  </fills>
  <borders count="254">
    <border>
      <left/>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rgb="FF000000"/>
      </top>
      <bottom/>
      <diagonal/>
    </border>
    <border>
      <left/>
      <right/>
      <top style="medium">
        <color indexed="64"/>
      </top>
      <bottom style="thin">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style="thin">
        <color theme="3"/>
      </right>
      <top/>
      <bottom style="thin">
        <color theme="3"/>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rgb="FF0070C0"/>
      </top>
      <bottom/>
      <diagonal/>
    </border>
    <border>
      <left style="medium">
        <color rgb="FF0070C0"/>
      </left>
      <right/>
      <top style="medium">
        <color rgb="FF0070C0"/>
      </top>
      <bottom/>
      <diagonal/>
    </border>
    <border>
      <left/>
      <right style="medium">
        <color rgb="FF0070C0"/>
      </right>
      <top style="medium">
        <color rgb="FF0070C0"/>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style="thin">
        <color rgb="FF000003"/>
      </right>
      <top/>
      <bottom/>
      <diagonal/>
    </border>
    <border>
      <left style="thin">
        <color rgb="FF000003"/>
      </left>
      <right style="thin">
        <color rgb="FF000003"/>
      </right>
      <top style="thin">
        <color rgb="FF000003"/>
      </top>
      <bottom style="thin">
        <color rgb="FF000003"/>
      </bottom>
      <diagonal/>
    </border>
    <border>
      <left/>
      <right style="thin">
        <color rgb="FF000003"/>
      </right>
      <top/>
      <bottom style="thin">
        <color rgb="FF000003"/>
      </bottom>
      <diagonal/>
    </border>
    <border>
      <left/>
      <right/>
      <top style="mediumDashed">
        <color rgb="FF000003"/>
      </top>
      <bottom/>
      <diagonal/>
    </border>
    <border>
      <left style="mediumDashed">
        <color rgb="FF000003"/>
      </left>
      <right/>
      <top/>
      <bottom/>
      <diagonal/>
    </border>
    <border>
      <left/>
      <right/>
      <top/>
      <bottom style="mediumDashed">
        <color rgb="FF000003"/>
      </bottom>
      <diagonal/>
    </border>
    <border>
      <left/>
      <right style="mediumDashed">
        <color rgb="FF000003"/>
      </right>
      <top style="mediumDashed">
        <color rgb="FF000003"/>
      </top>
      <bottom/>
      <diagonal/>
    </border>
    <border>
      <left/>
      <right style="mediumDashed">
        <color rgb="FF000003"/>
      </right>
      <top/>
      <bottom style="mediumDashed">
        <color rgb="FF000003"/>
      </bottom>
      <diagonal/>
    </border>
    <border>
      <left/>
      <right/>
      <top style="thin">
        <color rgb="FF000003"/>
      </top>
      <bottom style="thin">
        <color rgb="FF000003"/>
      </bottom>
      <diagonal/>
    </border>
    <border>
      <left/>
      <right/>
      <top style="thin">
        <color rgb="FF000003"/>
      </top>
      <bottom/>
      <diagonal/>
    </border>
    <border>
      <left style="thin">
        <color rgb="FF000003"/>
      </left>
      <right/>
      <top style="thin">
        <color rgb="FF000003"/>
      </top>
      <bottom/>
      <diagonal/>
    </border>
    <border>
      <left/>
      <right style="thin">
        <color rgb="FF000003"/>
      </right>
      <top style="thin">
        <color rgb="FF000003"/>
      </top>
      <bottom/>
      <diagonal/>
    </border>
    <border>
      <left style="thin">
        <color rgb="FF000003"/>
      </left>
      <right/>
      <top/>
      <bottom/>
      <diagonal/>
    </border>
    <border>
      <left style="thin">
        <color rgb="FF000003"/>
      </left>
      <right/>
      <top/>
      <bottom style="thin">
        <color rgb="FF000003"/>
      </bottom>
      <diagonal/>
    </border>
    <border>
      <left style="thin">
        <color rgb="FF000003"/>
      </left>
      <right/>
      <top style="thin">
        <color rgb="FF000003"/>
      </top>
      <bottom style="thin">
        <color rgb="FF000003"/>
      </bottom>
      <diagonal/>
    </border>
    <border>
      <left/>
      <right/>
      <top/>
      <bottom style="thin">
        <color rgb="FF000003"/>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top/>
      <bottom style="thin">
        <color rgb="FFFF0000"/>
      </bottom>
      <diagonal/>
    </border>
    <border>
      <left style="thin">
        <color rgb="FFFF0000"/>
      </left>
      <right style="thin">
        <color rgb="FFFF0000"/>
      </right>
      <top style="thin">
        <color rgb="FFFF0000"/>
      </top>
      <bottom style="thin">
        <color rgb="FFFF0000"/>
      </bottom>
      <diagonal/>
    </border>
    <border>
      <left/>
      <right style="thin">
        <color rgb="FFFF0000"/>
      </right>
      <top/>
      <bottom/>
      <diagonal/>
    </border>
    <border>
      <left style="medium">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thin">
        <color rgb="FFFF0000"/>
      </left>
      <right/>
      <top style="thin">
        <color rgb="FFFF0000"/>
      </top>
      <bottom style="thin">
        <color rgb="FFFF0000"/>
      </bottom>
      <diagonal/>
    </border>
    <border>
      <left style="thin">
        <color rgb="FFFF0000"/>
      </left>
      <right/>
      <top style="thin">
        <color rgb="FFFF0000"/>
      </top>
      <bottom style="medium">
        <color rgb="FFFF0000"/>
      </bottom>
      <diagonal/>
    </border>
    <border>
      <left/>
      <right style="thin">
        <color rgb="FFFF0000"/>
      </right>
      <top style="thin">
        <color rgb="FFFF0000"/>
      </top>
      <bottom style="thin">
        <color rgb="FFFF0000"/>
      </bottom>
      <diagonal/>
    </border>
    <border>
      <left/>
      <right style="thin">
        <color rgb="FFFF0000"/>
      </right>
      <top style="thin">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thin">
        <color rgb="FF000003"/>
      </right>
      <top style="thin">
        <color rgb="FF000003"/>
      </top>
      <bottom style="thin">
        <color rgb="FF000003"/>
      </bottom>
      <diagonal/>
    </border>
    <border>
      <left style="thin">
        <color rgb="FF000003"/>
      </left>
      <right style="medium">
        <color rgb="FFFF0000"/>
      </right>
      <top style="thin">
        <color rgb="FF000003"/>
      </top>
      <bottom style="thin">
        <color rgb="FF000003"/>
      </bottom>
      <diagonal/>
    </border>
    <border>
      <left/>
      <right style="medium">
        <color rgb="FFFF0000"/>
      </right>
      <top style="thin">
        <color rgb="FF000003"/>
      </top>
      <bottom style="thin">
        <color rgb="FF000003"/>
      </bottom>
      <diagonal/>
    </border>
    <border>
      <left style="medium">
        <color rgb="FFFF0000"/>
      </left>
      <right style="thin">
        <color rgb="FF000003"/>
      </right>
      <top style="thin">
        <color rgb="FF000003"/>
      </top>
      <bottom/>
      <diagonal/>
    </border>
    <border>
      <left style="medium">
        <color rgb="FFFF0000"/>
      </left>
      <right style="thin">
        <color rgb="FF000003"/>
      </right>
      <top/>
      <bottom/>
      <diagonal/>
    </border>
    <border>
      <left/>
      <right style="medium">
        <color rgb="FFFF0000"/>
      </right>
      <top style="thin">
        <color rgb="FF000003"/>
      </top>
      <bottom/>
      <diagonal/>
    </border>
    <border>
      <left/>
      <right style="medium">
        <color rgb="FFFF0000"/>
      </right>
      <top/>
      <bottom style="thin">
        <color rgb="FF000003"/>
      </bottom>
      <diagonal/>
    </border>
    <border>
      <left style="medium">
        <color rgb="FFFF0000"/>
      </left>
      <right style="thin">
        <color indexed="64"/>
      </right>
      <top style="thin">
        <color rgb="FF000003"/>
      </top>
      <bottom/>
      <diagonal/>
    </border>
    <border>
      <left/>
      <right style="medium">
        <color rgb="FFFF0000"/>
      </right>
      <top style="thin">
        <color indexed="64"/>
      </top>
      <bottom style="thin">
        <color indexed="64"/>
      </bottom>
      <diagonal/>
    </border>
    <border>
      <left style="medium">
        <color rgb="FFFF0000"/>
      </left>
      <right style="thin">
        <color indexed="64"/>
      </right>
      <top/>
      <bottom/>
      <diagonal/>
    </border>
    <border>
      <left style="medium">
        <color rgb="FFFF0000"/>
      </left>
      <right style="thin">
        <color indexed="64"/>
      </right>
      <top/>
      <bottom style="medium">
        <color rgb="FFFF0000"/>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rgb="FF000003"/>
      </right>
      <top/>
      <bottom style="thin">
        <color rgb="FF000003"/>
      </bottom>
      <diagonal/>
    </border>
    <border>
      <left style="thin">
        <color rgb="FF000003"/>
      </left>
      <right style="thin">
        <color rgb="FF000003"/>
      </right>
      <top/>
      <bottom style="thin">
        <color rgb="FF000003"/>
      </bottom>
      <diagonal/>
    </border>
    <border>
      <left style="thin">
        <color rgb="FF000003"/>
      </left>
      <right style="medium">
        <color rgb="FFFF0000"/>
      </right>
      <top/>
      <bottom style="thin">
        <color rgb="FF000003"/>
      </bottom>
      <diagonal/>
    </border>
    <border>
      <left style="medium">
        <color rgb="FFFF0000"/>
      </left>
      <right style="thin">
        <color rgb="FF000003"/>
      </right>
      <top style="medium">
        <color rgb="FFFF0000"/>
      </top>
      <bottom style="medium">
        <color rgb="FFFF0000"/>
      </bottom>
      <diagonal/>
    </border>
    <border>
      <left style="thin">
        <color rgb="FF000003"/>
      </left>
      <right style="thin">
        <color rgb="FF000003"/>
      </right>
      <top style="medium">
        <color rgb="FFFF0000"/>
      </top>
      <bottom style="medium">
        <color rgb="FFFF0000"/>
      </bottom>
      <diagonal/>
    </border>
    <border>
      <left style="thin">
        <color rgb="FF000003"/>
      </left>
      <right style="medium">
        <color rgb="FFFF0000"/>
      </right>
      <top style="medium">
        <color rgb="FFFF0000"/>
      </top>
      <bottom style="medium">
        <color rgb="FFFF0000"/>
      </bottom>
      <diagonal/>
    </border>
    <border>
      <left style="thin">
        <color rgb="FFFF0000"/>
      </left>
      <right/>
      <top/>
      <bottom/>
      <diagonal/>
    </border>
    <border>
      <left/>
      <right style="medium">
        <color rgb="FFFF0000"/>
      </right>
      <top/>
      <bottom/>
      <diagonal/>
    </border>
    <border>
      <left style="thin">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bottom/>
      <diagonal/>
    </border>
    <border>
      <left style="medium">
        <color rgb="FFFF0000"/>
      </left>
      <right/>
      <top/>
      <bottom style="medium">
        <color rgb="FFFF0000"/>
      </bottom>
      <diagonal/>
    </border>
    <border>
      <left/>
      <right style="thin">
        <color rgb="FFFF0000"/>
      </right>
      <top/>
      <bottom style="medium">
        <color rgb="FFFF0000"/>
      </bottom>
      <diagonal/>
    </border>
    <border>
      <left style="thin">
        <color rgb="FFFF0000"/>
      </left>
      <right style="thin">
        <color rgb="FFFF0000"/>
      </right>
      <top style="thin">
        <color rgb="FFFF0000"/>
      </top>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style="thin">
        <color rgb="FFFF0000"/>
      </right>
      <top/>
      <bottom style="thin">
        <color rgb="FFFF0000"/>
      </bottom>
      <diagonal/>
    </border>
    <border>
      <left style="medium">
        <color rgb="FFFF0000"/>
      </left>
      <right style="thin">
        <color rgb="FFFF0000"/>
      </right>
      <top/>
      <bottom style="thin">
        <color rgb="FFFF0000"/>
      </bottom>
      <diagonal/>
    </border>
    <border>
      <left style="medium">
        <color rgb="FFFF0000"/>
      </left>
      <right/>
      <top style="thin">
        <color rgb="FFFF0000"/>
      </top>
      <bottom style="thin">
        <color rgb="FFFF0000"/>
      </bottom>
      <diagonal/>
    </border>
    <border>
      <left/>
      <right style="medium">
        <color rgb="FFFF0000"/>
      </right>
      <top style="medium">
        <color rgb="FFFF0000"/>
      </top>
      <bottom style="thin">
        <color rgb="FFFF0000"/>
      </bottom>
      <diagonal/>
    </border>
    <border>
      <left style="medium">
        <color rgb="FFFF0000"/>
      </left>
      <right/>
      <top/>
      <bottom style="thin">
        <color rgb="FFFF0000"/>
      </bottom>
      <diagonal/>
    </border>
    <border>
      <left/>
      <right style="thin">
        <color rgb="FFFF0000"/>
      </right>
      <top/>
      <bottom style="thin">
        <color rgb="FFFF0000"/>
      </bottom>
      <diagonal/>
    </border>
    <border>
      <left style="medium">
        <color rgb="FFFF0000"/>
      </left>
      <right/>
      <top style="thin">
        <color rgb="FFFF0000"/>
      </top>
      <bottom/>
      <diagonal/>
    </border>
    <border>
      <left/>
      <right/>
      <top style="thin">
        <color rgb="FFFF0000"/>
      </top>
      <bottom/>
      <diagonal/>
    </border>
    <border>
      <left/>
      <right style="medium">
        <color rgb="FFFF0000"/>
      </right>
      <top style="thin">
        <color rgb="FFFF0000"/>
      </top>
      <bottom/>
      <diagonal/>
    </border>
    <border>
      <left style="thin">
        <color rgb="FFFF0000"/>
      </left>
      <right/>
      <top/>
      <bottom style="thin">
        <color rgb="FFFF0000"/>
      </bottom>
      <diagonal/>
    </border>
    <border>
      <left/>
      <right style="medium">
        <color rgb="FFFF0000"/>
      </right>
      <top/>
      <bottom style="thin">
        <color rgb="FFFF0000"/>
      </bottom>
      <diagonal/>
    </border>
    <border>
      <left/>
      <right/>
      <top style="thin">
        <color rgb="FFFF0000"/>
      </top>
      <bottom style="thin">
        <color rgb="FFFF0000"/>
      </bottom>
      <diagonal/>
    </border>
    <border>
      <left/>
      <right/>
      <top style="thin">
        <color rgb="FFFF0000"/>
      </top>
      <bottom style="medium">
        <color rgb="FFFF0000"/>
      </bottom>
      <diagonal/>
    </border>
    <border>
      <left style="medium">
        <color rgb="FFFF0000"/>
      </left>
      <right/>
      <top style="medium">
        <color rgb="FFFF0000"/>
      </top>
      <bottom style="thin">
        <color rgb="FFFF0000"/>
      </bottom>
      <diagonal/>
    </border>
    <border>
      <left/>
      <right/>
      <top style="medium">
        <color rgb="FFFF0000"/>
      </top>
      <bottom style="thin">
        <color rgb="FFFF0000"/>
      </bottom>
      <diagonal/>
    </border>
    <border>
      <left style="thin">
        <color rgb="FFFF0000"/>
      </left>
      <right style="thin">
        <color rgb="FFFF0000"/>
      </right>
      <top/>
      <bottom/>
      <diagonal/>
    </border>
    <border>
      <left style="thin">
        <color rgb="FF92D050"/>
      </left>
      <right style="thin">
        <color rgb="FF92D050"/>
      </right>
      <top style="thin">
        <color rgb="FF92D050"/>
      </top>
      <bottom style="thin">
        <color rgb="FF92D050"/>
      </bottom>
      <diagonal/>
    </border>
    <border>
      <left style="thin">
        <color rgb="FF92D050"/>
      </left>
      <right/>
      <top style="thin">
        <color rgb="FF92D050"/>
      </top>
      <bottom style="thin">
        <color rgb="FF92D050"/>
      </bottom>
      <diagonal/>
    </border>
    <border>
      <left style="thin">
        <color rgb="FF92D050"/>
      </left>
      <right style="thin">
        <color rgb="FF92D050"/>
      </right>
      <top style="thin">
        <color rgb="FFFF0000"/>
      </top>
      <bottom style="thin">
        <color rgb="FF92D050"/>
      </bottom>
      <diagonal/>
    </border>
    <border>
      <left style="thin">
        <color rgb="FF92D050"/>
      </left>
      <right style="thin">
        <color rgb="FF92D050"/>
      </right>
      <top/>
      <bottom style="thin">
        <color rgb="FF92D050"/>
      </bottom>
      <diagonal/>
    </border>
    <border>
      <left style="thin">
        <color rgb="FF92D050"/>
      </left>
      <right/>
      <top/>
      <bottom style="thin">
        <color rgb="FF92D050"/>
      </bottom>
      <diagonal/>
    </border>
    <border>
      <left style="thin">
        <color rgb="FF92D050"/>
      </left>
      <right style="thin">
        <color rgb="FF92D050"/>
      </right>
      <top style="thin">
        <color rgb="FF92D050"/>
      </top>
      <bottom/>
      <diagonal/>
    </border>
    <border>
      <left style="thin">
        <color rgb="FF92D050"/>
      </left>
      <right style="thin">
        <color rgb="FFFF0000"/>
      </right>
      <top style="thin">
        <color rgb="FF92D050"/>
      </top>
      <bottom style="thin">
        <color rgb="FFFF0000"/>
      </bottom>
      <diagonal/>
    </border>
    <border>
      <left style="thin">
        <color rgb="FF92D050"/>
      </left>
      <right style="thin">
        <color rgb="FF92D050"/>
      </right>
      <top style="thin">
        <color rgb="FF92D050"/>
      </top>
      <bottom style="thin">
        <color rgb="FFFF0000"/>
      </bottom>
      <diagonal/>
    </border>
    <border>
      <left style="medium">
        <color rgb="FFFF0000"/>
      </left>
      <right style="thin">
        <color rgb="FF000003"/>
      </right>
      <top style="medium">
        <color rgb="FFFF0000"/>
      </top>
      <bottom/>
      <diagonal/>
    </border>
    <border>
      <left/>
      <right style="thin">
        <color rgb="FF000003"/>
      </right>
      <top style="medium">
        <color indexed="64"/>
      </top>
      <bottom/>
      <diagonal/>
    </border>
    <border>
      <left style="thin">
        <color rgb="FF000003"/>
      </left>
      <right style="medium">
        <color indexed="64"/>
      </right>
      <top style="medium">
        <color indexed="64"/>
      </top>
      <bottom/>
      <diagonal/>
    </border>
    <border>
      <left style="thin">
        <color rgb="FF000003"/>
      </left>
      <right style="medium">
        <color indexed="64"/>
      </right>
      <top/>
      <bottom/>
      <diagonal/>
    </border>
    <border>
      <left style="thin">
        <color rgb="FF000003"/>
      </left>
      <right style="medium">
        <color indexed="64"/>
      </right>
      <top/>
      <bottom style="medium">
        <color indexed="64"/>
      </bottom>
      <diagonal/>
    </border>
    <border>
      <left style="medium">
        <color rgb="FF000003"/>
      </left>
      <right style="medium">
        <color indexed="64"/>
      </right>
      <top style="medium">
        <color indexed="64"/>
      </top>
      <bottom/>
      <diagonal/>
    </border>
    <border>
      <left style="medium">
        <color rgb="FF000003"/>
      </left>
      <right style="medium">
        <color indexed="64"/>
      </right>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right style="thin">
        <color rgb="FFFF0000"/>
      </right>
      <top style="medium">
        <color rgb="FFFF0000"/>
      </top>
      <bottom style="medium">
        <color rgb="FFFF0000"/>
      </bottom>
      <diagonal/>
    </border>
    <border>
      <left style="thin">
        <color rgb="FFFF0000"/>
      </left>
      <right/>
      <top style="medium">
        <color rgb="FFFF0000"/>
      </top>
      <bottom style="medium">
        <color rgb="FFFF0000"/>
      </bottom>
      <diagonal/>
    </border>
    <border>
      <left style="medium">
        <color rgb="FFFF0000"/>
      </left>
      <right style="thin">
        <color rgb="FFFF0000"/>
      </right>
      <top style="thin">
        <color rgb="FFFF0000"/>
      </top>
      <bottom/>
      <diagonal/>
    </border>
    <border>
      <left style="thin">
        <color rgb="FFFF0000"/>
      </left>
      <right style="medium">
        <color rgb="FFFF0000"/>
      </right>
      <top style="thin">
        <color rgb="FFFF0000"/>
      </top>
      <bottom/>
      <diagonal/>
    </border>
    <border>
      <left style="thin">
        <color indexed="64"/>
      </left>
      <right style="thin">
        <color indexed="64"/>
      </right>
      <top style="thin">
        <color theme="1"/>
      </top>
      <bottom style="thin">
        <color indexed="64"/>
      </bottom>
      <diagonal/>
    </border>
    <border>
      <left style="thin">
        <color indexed="64"/>
      </left>
      <right style="thin">
        <color rgb="FF000000"/>
      </right>
      <top style="medium">
        <color indexed="64"/>
      </top>
      <bottom/>
      <diagonal/>
    </border>
    <border>
      <left style="thin">
        <color indexed="64"/>
      </left>
      <right style="thin">
        <color rgb="FF000000"/>
      </right>
      <top/>
      <bottom/>
      <diagonal/>
    </border>
    <border>
      <left style="thin">
        <color indexed="64"/>
      </left>
      <right style="thin">
        <color rgb="FF000000"/>
      </right>
      <top/>
      <bottom style="medium">
        <color indexed="64"/>
      </bottom>
      <diagonal/>
    </border>
    <border>
      <left style="thin">
        <color rgb="FF000000"/>
      </left>
      <right style="medium">
        <color indexed="64"/>
      </right>
      <top style="medium">
        <color indexed="64"/>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style="medium">
        <color indexed="64"/>
      </left>
      <right/>
      <top style="medium">
        <color indexed="64"/>
      </top>
      <bottom style="medium">
        <color rgb="FF000003"/>
      </bottom>
      <diagonal/>
    </border>
    <border>
      <left/>
      <right/>
      <top style="medium">
        <color indexed="64"/>
      </top>
      <bottom style="medium">
        <color rgb="FF000003"/>
      </bottom>
      <diagonal/>
    </border>
    <border>
      <left/>
      <right style="thin">
        <color indexed="64"/>
      </right>
      <top style="medium">
        <color indexed="64"/>
      </top>
      <bottom style="medium">
        <color rgb="FF000003"/>
      </bottom>
      <diagonal/>
    </border>
    <border>
      <left style="thin">
        <color indexed="64"/>
      </left>
      <right/>
      <top style="medium">
        <color indexed="64"/>
      </top>
      <bottom style="medium">
        <color rgb="FF000003"/>
      </bottom>
      <diagonal/>
    </border>
    <border>
      <left/>
      <right style="medium">
        <color rgb="FF000003"/>
      </right>
      <top style="medium">
        <color indexed="64"/>
      </top>
      <bottom style="medium">
        <color rgb="FF000003"/>
      </bottom>
      <diagonal/>
    </border>
    <border>
      <left style="medium">
        <color indexed="64"/>
      </left>
      <right/>
      <top style="medium">
        <color indexed="64"/>
      </top>
      <bottom style="thin">
        <color rgb="FF000003"/>
      </bottom>
      <diagonal/>
    </border>
    <border>
      <left/>
      <right/>
      <top style="medium">
        <color indexed="64"/>
      </top>
      <bottom style="thin">
        <color rgb="FF000003"/>
      </bottom>
      <diagonal/>
    </border>
    <border>
      <left/>
      <right style="thin">
        <color rgb="FF000003"/>
      </right>
      <top style="medium">
        <color indexed="64"/>
      </top>
      <bottom style="thin">
        <color rgb="FF000003"/>
      </bottom>
      <diagonal/>
    </border>
    <border>
      <left style="thin">
        <color rgb="FF000003"/>
      </left>
      <right/>
      <top style="medium">
        <color indexed="64"/>
      </top>
      <bottom style="thin">
        <color rgb="FF000003"/>
      </bottom>
      <diagonal/>
    </border>
    <border>
      <left style="medium">
        <color indexed="64"/>
      </left>
      <right/>
      <top style="medium">
        <color rgb="FF000003"/>
      </top>
      <bottom style="thin">
        <color indexed="64"/>
      </bottom>
      <diagonal/>
    </border>
    <border>
      <left/>
      <right/>
      <top style="medium">
        <color rgb="FF000003"/>
      </top>
      <bottom style="thin">
        <color indexed="64"/>
      </bottom>
      <diagonal/>
    </border>
    <border>
      <left/>
      <right style="thin">
        <color indexed="64"/>
      </right>
      <top style="medium">
        <color rgb="FF000003"/>
      </top>
      <bottom style="thin">
        <color indexed="64"/>
      </bottom>
      <diagonal/>
    </border>
    <border>
      <left style="thin">
        <color indexed="64"/>
      </left>
      <right/>
      <top style="medium">
        <color rgb="FF000003"/>
      </top>
      <bottom style="thin">
        <color indexed="64"/>
      </bottom>
      <diagonal/>
    </border>
    <border>
      <left/>
      <right style="medium">
        <color rgb="FF000003"/>
      </right>
      <top style="medium">
        <color rgb="FF000003"/>
      </top>
      <bottom style="thin">
        <color indexed="64"/>
      </bottom>
      <diagonal/>
    </border>
    <border>
      <left style="medium">
        <color indexed="64"/>
      </left>
      <right/>
      <top style="thin">
        <color rgb="FF000003"/>
      </top>
      <bottom style="thin">
        <color rgb="FF000003"/>
      </bottom>
      <diagonal/>
    </border>
    <border>
      <left/>
      <right style="thin">
        <color rgb="FF000003"/>
      </right>
      <top style="thin">
        <color rgb="FF000003"/>
      </top>
      <bottom style="thin">
        <color rgb="FF000003"/>
      </bottom>
      <diagonal/>
    </border>
    <border>
      <left style="medium">
        <color rgb="FF000003"/>
      </left>
      <right style="medium">
        <color indexed="64"/>
      </right>
      <top/>
      <bottom style="medium">
        <color indexed="64"/>
      </bottom>
      <diagonal/>
    </border>
    <border>
      <left style="medium">
        <color indexed="64"/>
      </left>
      <right style="thin">
        <color rgb="FF000003"/>
      </right>
      <top style="thin">
        <color rgb="FF000003"/>
      </top>
      <bottom style="medium">
        <color indexed="64"/>
      </bottom>
      <diagonal/>
    </border>
    <border>
      <left style="thin">
        <color rgb="FF000003"/>
      </left>
      <right style="thin">
        <color rgb="FF000003"/>
      </right>
      <top style="thin">
        <color rgb="FF000003"/>
      </top>
      <bottom style="medium">
        <color indexed="64"/>
      </bottom>
      <diagonal/>
    </border>
    <border>
      <left style="thin">
        <color rgb="FF000003"/>
      </left>
      <right/>
      <top style="thin">
        <color rgb="FF000003"/>
      </top>
      <bottom style="medium">
        <color indexed="64"/>
      </bottom>
      <diagonal/>
    </border>
    <border>
      <left/>
      <right style="thin">
        <color rgb="FF000003"/>
      </right>
      <top style="thin">
        <color rgb="FF000003"/>
      </top>
      <bottom style="medium">
        <color indexed="64"/>
      </bottom>
      <diagonal/>
    </border>
    <border>
      <left style="thin">
        <color rgb="FF000003"/>
      </left>
      <right style="thin">
        <color rgb="FF000003"/>
      </right>
      <top style="medium">
        <color indexed="64"/>
      </top>
      <bottom/>
      <diagonal/>
    </border>
    <border>
      <left style="thin">
        <color rgb="FF000003"/>
      </left>
      <right/>
      <top style="medium">
        <color indexed="64"/>
      </top>
      <bottom/>
      <diagonal/>
    </border>
    <border>
      <left style="thin">
        <color rgb="FF000003"/>
      </left>
      <right style="thin">
        <color rgb="FF000003"/>
      </right>
      <top/>
      <bottom/>
      <diagonal/>
    </border>
    <border>
      <left style="thin">
        <color rgb="FF000003"/>
      </left>
      <right style="thin">
        <color rgb="FF000003"/>
      </right>
      <top/>
      <bottom style="medium">
        <color indexed="64"/>
      </bottom>
      <diagonal/>
    </border>
    <border>
      <left style="thin">
        <color rgb="FF000003"/>
      </left>
      <right/>
      <top/>
      <bottom style="medium">
        <color indexed="64"/>
      </bottom>
      <diagonal/>
    </border>
    <border>
      <left/>
      <right style="thin">
        <color rgb="FF000003"/>
      </right>
      <top/>
      <bottom style="medium">
        <color indexed="64"/>
      </bottom>
      <diagonal/>
    </border>
    <border>
      <left/>
      <right style="medium">
        <color rgb="FF000000"/>
      </right>
      <top style="medium">
        <color indexed="64"/>
      </top>
      <bottom/>
      <diagonal/>
    </border>
    <border>
      <left/>
      <right style="medium">
        <color rgb="FF000000"/>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
      <left style="thin">
        <color indexed="64"/>
      </left>
      <right style="thin">
        <color rgb="FF000003"/>
      </right>
      <top style="medium">
        <color indexed="64"/>
      </top>
      <bottom/>
      <diagonal/>
    </border>
    <border>
      <left style="thin">
        <color indexed="64"/>
      </left>
      <right style="thin">
        <color rgb="FF000003"/>
      </right>
      <top/>
      <bottom/>
      <diagonal/>
    </border>
    <border>
      <left style="thin">
        <color indexed="64"/>
      </left>
      <right style="thin">
        <color rgb="FF000003"/>
      </right>
      <top/>
      <bottom style="medium">
        <color indexed="64"/>
      </bottom>
      <diagonal/>
    </border>
  </borders>
  <cellStyleXfs count="119">
    <xf numFmtId="0" fontId="0" fillId="0" borderId="0"/>
    <xf numFmtId="0" fontId="3" fillId="0" borderId="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9" fillId="31" borderId="24" applyNumberFormat="0" applyAlignment="0" applyProtection="0"/>
    <xf numFmtId="0" fontId="9" fillId="32" borderId="24" applyNumberFormat="0" applyAlignment="0" applyProtection="0"/>
    <xf numFmtId="0" fontId="10" fillId="33" borderId="25" applyNumberFormat="0" applyAlignment="0" applyProtection="0"/>
    <xf numFmtId="0" fontId="10" fillId="34" borderId="25" applyNumberFormat="0" applyAlignment="0" applyProtection="0"/>
    <xf numFmtId="0" fontId="11" fillId="0" borderId="26" applyNumberFormat="0" applyFill="0" applyAlignment="0" applyProtection="0"/>
    <xf numFmtId="0" fontId="12" fillId="0" borderId="0" applyNumberFormat="0" applyFill="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13" fillId="13" borderId="24" applyNumberFormat="0" applyAlignment="0" applyProtection="0"/>
    <xf numFmtId="0" fontId="13" fillId="14" borderId="24" applyNumberFormat="0" applyAlignment="0" applyProtection="0"/>
    <xf numFmtId="165" fontId="14" fillId="0" borderId="0" applyFill="0" applyBorder="0" applyAlignment="0" applyProtection="0"/>
    <xf numFmtId="0" fontId="15" fillId="5" borderId="0" applyNumberFormat="0" applyBorder="0" applyAlignment="0" applyProtection="0"/>
    <xf numFmtId="0" fontId="15" fillId="6" borderId="0" applyNumberFormat="0" applyBorder="0" applyAlignment="0" applyProtection="0"/>
    <xf numFmtId="166" fontId="3" fillId="0" borderId="0" applyFont="0" applyFill="0" applyBorder="0" applyAlignment="0" applyProtection="0"/>
    <xf numFmtId="164" fontId="3" fillId="0" borderId="0" applyFont="0" applyFill="0" applyBorder="0" applyAlignment="0" applyProtection="0"/>
    <xf numFmtId="0" fontId="16" fillId="43" borderId="0" applyNumberFormat="0" applyBorder="0" applyAlignment="0" applyProtection="0"/>
    <xf numFmtId="0" fontId="16"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3" fillId="0" borderId="0" applyProtection="0"/>
    <xf numFmtId="0" fontId="3" fillId="0" borderId="0"/>
    <xf numFmtId="0" fontId="3" fillId="0" borderId="0" applyProtection="0"/>
    <xf numFmtId="0" fontId="3" fillId="0" borderId="0"/>
    <xf numFmtId="0" fontId="6" fillId="0" borderId="0"/>
    <xf numFmtId="0" fontId="6" fillId="0" borderId="0"/>
    <xf numFmtId="0" fontId="2" fillId="0" borderId="0"/>
    <xf numFmtId="0" fontId="3" fillId="45" borderId="27" applyNumberFormat="0" applyFont="0" applyAlignment="0" applyProtection="0"/>
    <xf numFmtId="0" fontId="3" fillId="46" borderId="27"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6" fillId="0" borderId="0" applyFill="0" applyBorder="0" applyAlignment="0" applyProtection="0"/>
    <xf numFmtId="9" fontId="6" fillId="0" borderId="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ill="0" applyBorder="0" applyAlignment="0" applyProtection="0"/>
    <xf numFmtId="0" fontId="17" fillId="31" borderId="28" applyNumberFormat="0" applyAlignment="0" applyProtection="0"/>
    <xf numFmtId="0" fontId="17" fillId="32" borderId="28" applyNumberFormat="0" applyAlignment="0" applyProtection="0"/>
    <xf numFmtId="0" fontId="6" fillId="47" borderId="0" applyNumberFormat="0" applyBorder="0" applyAlignment="0" applyProtection="0"/>
    <xf numFmtId="0" fontId="6" fillId="47"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29" applyNumberFormat="0" applyFill="0" applyAlignment="0" applyProtection="0"/>
    <xf numFmtId="0" fontId="21" fillId="0" borderId="30" applyNumberFormat="0" applyFill="0" applyAlignment="0" applyProtection="0"/>
    <xf numFmtId="0" fontId="12" fillId="0" borderId="31" applyNumberFormat="0" applyFill="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32" applyNumberFormat="0" applyFill="0" applyAlignment="0" applyProtection="0"/>
    <xf numFmtId="0" fontId="1" fillId="0" borderId="0"/>
    <xf numFmtId="167" fontId="28" fillId="0" borderId="0" applyBorder="0" applyProtection="0"/>
    <xf numFmtId="0" fontId="31" fillId="0" borderId="0"/>
    <xf numFmtId="0" fontId="32" fillId="0" borderId="0"/>
    <xf numFmtId="0" fontId="35" fillId="0" borderId="58" applyNumberFormat="0" applyFill="0" applyAlignment="0" applyProtection="0"/>
    <xf numFmtId="0" fontId="36" fillId="62" borderId="59" applyNumberFormat="0" applyAlignment="0" applyProtection="0"/>
    <xf numFmtId="0" fontId="3" fillId="0" borderId="0"/>
    <xf numFmtId="0" fontId="3" fillId="0" borderId="0"/>
    <xf numFmtId="9" fontId="3" fillId="0" borderId="0" applyFont="0" applyFill="0" applyBorder="0" applyAlignment="0" applyProtection="0"/>
  </cellStyleXfs>
  <cellXfs count="1617">
    <xf numFmtId="0" fontId="0" fillId="0" borderId="0" xfId="0"/>
    <xf numFmtId="0" fontId="25" fillId="49" borderId="34" xfId="0" applyFont="1" applyFill="1" applyBorder="1" applyAlignment="1">
      <alignment horizontal="center" vertical="center"/>
    </xf>
    <xf numFmtId="0" fontId="25" fillId="49" borderId="10" xfId="0" applyFont="1" applyFill="1" applyBorder="1" applyAlignment="1">
      <alignment horizontal="center" vertical="center"/>
    </xf>
    <xf numFmtId="0" fontId="26" fillId="0" borderId="35" xfId="0" applyFont="1" applyBorder="1" applyAlignment="1">
      <alignment horizontal="center" vertical="center"/>
    </xf>
    <xf numFmtId="0" fontId="26" fillId="0" borderId="36" xfId="0" applyFont="1" applyBorder="1" applyAlignment="1">
      <alignment horizontal="center" vertical="center"/>
    </xf>
    <xf numFmtId="0" fontId="26" fillId="0" borderId="36" xfId="0" applyFont="1" applyBorder="1" applyAlignment="1">
      <alignment horizontal="center" vertical="center" wrapText="1"/>
    </xf>
    <xf numFmtId="0" fontId="28" fillId="0" borderId="35" xfId="0" applyFont="1" applyBorder="1" applyAlignment="1">
      <alignment horizontal="center" vertical="center"/>
    </xf>
    <xf numFmtId="0" fontId="25" fillId="49" borderId="9" xfId="0" applyFont="1" applyFill="1" applyBorder="1" applyAlignment="1">
      <alignment horizontal="center" vertical="center"/>
    </xf>
    <xf numFmtId="0" fontId="28" fillId="0" borderId="37" xfId="0" applyFont="1" applyBorder="1" applyAlignment="1">
      <alignment horizontal="center" vertical="center"/>
    </xf>
    <xf numFmtId="0" fontId="4" fillId="58" borderId="35" xfId="0" applyFont="1" applyFill="1" applyBorder="1" applyAlignment="1">
      <alignment horizontal="center" vertical="center"/>
    </xf>
    <xf numFmtId="0" fontId="4" fillId="58" borderId="36" xfId="0" applyFont="1" applyFill="1" applyBorder="1" applyAlignment="1">
      <alignment horizontal="center" vertical="center"/>
    </xf>
    <xf numFmtId="0" fontId="4" fillId="58" borderId="50" xfId="0" applyFont="1" applyFill="1" applyBorder="1" applyAlignment="1">
      <alignment horizontal="center" vertical="center"/>
    </xf>
    <xf numFmtId="0" fontId="5" fillId="0" borderId="35" xfId="0" applyFont="1" applyBorder="1" applyAlignment="1">
      <alignment horizontal="center" vertical="center"/>
    </xf>
    <xf numFmtId="0" fontId="27" fillId="0" borderId="36" xfId="0" applyFont="1" applyBorder="1" applyAlignment="1">
      <alignment horizontal="justify" vertical="center"/>
    </xf>
    <xf numFmtId="0" fontId="27" fillId="0" borderId="36" xfId="0" applyFont="1" applyBorder="1" applyAlignment="1">
      <alignment vertical="center" wrapText="1"/>
    </xf>
    <xf numFmtId="0" fontId="4" fillId="0" borderId="35" xfId="0" applyFont="1" applyBorder="1" applyAlignment="1">
      <alignment horizontal="center" vertical="center"/>
    </xf>
    <xf numFmtId="0" fontId="4" fillId="58" borderId="45" xfId="0" applyFont="1" applyFill="1" applyBorder="1" applyAlignment="1">
      <alignment horizontal="center" vertical="center" wrapText="1"/>
    </xf>
    <xf numFmtId="0" fontId="4" fillId="59" borderId="35" xfId="0" applyFont="1" applyFill="1" applyBorder="1" applyAlignment="1">
      <alignment horizontal="center" vertical="center"/>
    </xf>
    <xf numFmtId="0" fontId="27" fillId="59" borderId="36" xfId="0" applyFont="1" applyFill="1" applyBorder="1" applyAlignment="1">
      <alignment horizontal="justify" vertical="center"/>
    </xf>
    <xf numFmtId="0" fontId="27" fillId="59" borderId="36" xfId="0" applyFont="1" applyFill="1" applyBorder="1" applyAlignment="1">
      <alignment horizontal="justify" vertical="center" wrapText="1"/>
    </xf>
    <xf numFmtId="0" fontId="27" fillId="59" borderId="36" xfId="0" applyFont="1" applyFill="1" applyBorder="1" applyAlignment="1">
      <alignment vertical="center" wrapText="1"/>
    </xf>
    <xf numFmtId="0" fontId="4" fillId="58" borderId="37" xfId="0" applyFont="1" applyFill="1" applyBorder="1" applyAlignment="1">
      <alignment vertical="center" wrapText="1"/>
    </xf>
    <xf numFmtId="0" fontId="4" fillId="58" borderId="36" xfId="0" applyFont="1" applyFill="1" applyBorder="1" applyAlignment="1">
      <alignment horizontal="center" vertical="center" wrapText="1"/>
    </xf>
    <xf numFmtId="0" fontId="3" fillId="0" borderId="50" xfId="0" applyFont="1" applyBorder="1" applyAlignment="1">
      <alignment vertical="center" wrapText="1"/>
    </xf>
    <xf numFmtId="0" fontId="27" fillId="0" borderId="36" xfId="0" applyFont="1" applyBorder="1" applyAlignment="1">
      <alignment horizontal="center" vertical="center" wrapText="1"/>
    </xf>
    <xf numFmtId="0" fontId="27" fillId="0" borderId="36" xfId="0" applyFont="1" applyBorder="1" applyAlignment="1">
      <alignment horizontal="justify" vertical="center" wrapText="1"/>
    </xf>
    <xf numFmtId="0" fontId="27" fillId="0" borderId="50" xfId="0" applyFont="1" applyBorder="1" applyAlignment="1">
      <alignment vertical="center" wrapText="1"/>
    </xf>
    <xf numFmtId="0" fontId="0" fillId="0" borderId="0" xfId="0" applyProtection="1">
      <protection locked="0"/>
    </xf>
    <xf numFmtId="0" fontId="5" fillId="49" borderId="36" xfId="0" applyFont="1" applyFill="1" applyBorder="1" applyAlignment="1" applyProtection="1">
      <alignment horizontal="center" vertical="center"/>
      <protection locked="0"/>
    </xf>
    <xf numFmtId="0" fontId="3" fillId="0" borderId="36" xfId="0" applyFont="1" applyBorder="1" applyAlignment="1" applyProtection="1">
      <alignment vertical="center" wrapText="1"/>
      <protection locked="0"/>
    </xf>
    <xf numFmtId="0" fontId="5" fillId="55" borderId="44" xfId="0" applyFont="1" applyFill="1" applyBorder="1" applyAlignment="1" applyProtection="1">
      <alignment horizontal="center" vertical="center" wrapText="1"/>
      <protection locked="0"/>
    </xf>
    <xf numFmtId="0" fontId="5" fillId="55" borderId="36" xfId="0" applyFont="1" applyFill="1" applyBorder="1" applyAlignment="1" applyProtection="1">
      <alignment horizontal="center" vertical="center" wrapText="1"/>
      <protection locked="0"/>
    </xf>
    <xf numFmtId="0" fontId="3" fillId="0" borderId="36"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29" fillId="0" borderId="0" xfId="0" applyFont="1" applyProtection="1">
      <protection locked="0"/>
    </xf>
    <xf numFmtId="0" fontId="3" fillId="0" borderId="46" xfId="0" applyFont="1" applyBorder="1" applyAlignment="1" applyProtection="1">
      <alignment vertical="center" wrapText="1"/>
      <protection locked="0"/>
    </xf>
    <xf numFmtId="0" fontId="0" fillId="0" borderId="34" xfId="0" applyBorder="1" applyAlignment="1" applyProtection="1">
      <alignment vertical="center" wrapText="1"/>
      <protection locked="0"/>
    </xf>
    <xf numFmtId="0" fontId="3" fillId="0" borderId="44" xfId="0" applyFont="1" applyBorder="1" applyAlignment="1" applyProtection="1">
      <alignment vertical="center" wrapText="1"/>
      <protection locked="0"/>
    </xf>
    <xf numFmtId="0" fontId="3" fillId="54" borderId="36" xfId="0" applyFont="1" applyFill="1" applyBorder="1" applyAlignment="1">
      <alignment horizontal="center" vertical="center"/>
    </xf>
    <xf numFmtId="0" fontId="3" fillId="0" borderId="36" xfId="0" applyFont="1" applyBorder="1" applyAlignment="1">
      <alignment horizontal="center" vertical="center"/>
    </xf>
    <xf numFmtId="0" fontId="0" fillId="0" borderId="34" xfId="0" applyBorder="1"/>
    <xf numFmtId="0" fontId="0" fillId="0" borderId="46" xfId="0" applyBorder="1"/>
    <xf numFmtId="0" fontId="0" fillId="0" borderId="10" xfId="0" applyBorder="1"/>
    <xf numFmtId="0" fontId="0" fillId="0" borderId="36" xfId="0" applyBorder="1" applyAlignment="1" applyProtection="1">
      <alignment vertical="center" wrapText="1"/>
      <protection locked="0"/>
    </xf>
    <xf numFmtId="0" fontId="0" fillId="60" borderId="36" xfId="0" applyFill="1" applyBorder="1" applyAlignment="1" applyProtection="1">
      <alignment horizontal="center" vertical="center"/>
      <protection locked="0"/>
    </xf>
    <xf numFmtId="0" fontId="3" fillId="60" borderId="36" xfId="0" applyFont="1" applyFill="1" applyBorder="1" applyAlignment="1" applyProtection="1">
      <alignment horizontal="center" vertical="center"/>
      <protection locked="0"/>
    </xf>
    <xf numFmtId="0" fontId="0" fillId="60" borderId="44" xfId="0" applyFill="1" applyBorder="1" applyAlignment="1" applyProtection="1">
      <alignment horizontal="center" vertical="center"/>
      <protection locked="0"/>
    </xf>
    <xf numFmtId="0" fontId="3" fillId="60" borderId="44" xfId="0" applyFont="1" applyFill="1" applyBorder="1" applyAlignment="1" applyProtection="1">
      <alignment horizontal="center" vertical="center"/>
      <protection locked="0"/>
    </xf>
    <xf numFmtId="0" fontId="3" fillId="60" borderId="36" xfId="0" applyFont="1" applyFill="1" applyBorder="1" applyAlignment="1">
      <alignment horizontal="center" vertical="center"/>
    </xf>
    <xf numFmtId="0" fontId="3" fillId="60" borderId="44" xfId="0" applyFont="1" applyFill="1" applyBorder="1" applyAlignment="1">
      <alignment horizontal="center" vertical="center"/>
    </xf>
    <xf numFmtId="0" fontId="0" fillId="0" borderId="37" xfId="0" applyBorder="1"/>
    <xf numFmtId="0" fontId="27" fillId="0" borderId="37" xfId="0" applyFont="1" applyBorder="1" applyAlignment="1">
      <alignment vertical="center" wrapText="1"/>
    </xf>
    <xf numFmtId="0" fontId="4" fillId="58" borderId="44" xfId="0" applyFont="1" applyFill="1" applyBorder="1" applyAlignment="1">
      <alignment horizontal="center" vertical="center"/>
    </xf>
    <xf numFmtId="0" fontId="27" fillId="0" borderId="34" xfId="0" applyFont="1" applyBorder="1" applyAlignment="1">
      <alignment vertical="center" wrapText="1"/>
    </xf>
    <xf numFmtId="0" fontId="27" fillId="0" borderId="35" xfId="0" applyFont="1" applyBorder="1" applyAlignment="1">
      <alignment vertical="center" wrapText="1"/>
    </xf>
    <xf numFmtId="0" fontId="4" fillId="58" borderId="34" xfId="0" applyFont="1" applyFill="1" applyBorder="1" applyAlignment="1">
      <alignment horizontal="center" vertical="center"/>
    </xf>
    <xf numFmtId="0" fontId="4" fillId="0" borderId="0" xfId="0" applyFont="1" applyAlignment="1" applyProtection="1">
      <alignment horizontal="center" wrapText="1"/>
      <protection locked="0"/>
    </xf>
    <xf numFmtId="0" fontId="4" fillId="58" borderId="37" xfId="0" applyFont="1" applyFill="1" applyBorder="1" applyAlignment="1">
      <alignment horizontal="center" vertical="center"/>
    </xf>
    <xf numFmtId="0" fontId="28" fillId="0" borderId="37" xfId="0" applyFont="1" applyBorder="1" applyAlignment="1">
      <alignment horizontal="center" vertical="center" wrapText="1"/>
    </xf>
    <xf numFmtId="0" fontId="37" fillId="49" borderId="35" xfId="0" applyFont="1" applyFill="1" applyBorder="1" applyAlignment="1">
      <alignment vertical="center" wrapText="1"/>
    </xf>
    <xf numFmtId="0" fontId="37" fillId="49" borderId="34" xfId="0" applyFont="1" applyFill="1" applyBorder="1" applyAlignment="1">
      <alignment horizontal="center" vertical="center" wrapText="1"/>
    </xf>
    <xf numFmtId="0" fontId="38" fillId="0" borderId="3" xfId="0" applyFont="1" applyBorder="1" applyAlignment="1">
      <alignment vertical="center" wrapText="1"/>
    </xf>
    <xf numFmtId="0" fontId="38" fillId="0" borderId="3" xfId="0" applyFont="1" applyBorder="1" applyAlignment="1">
      <alignment horizontal="center" vertical="center" wrapText="1"/>
    </xf>
    <xf numFmtId="0" fontId="38" fillId="0" borderId="62" xfId="0" applyFont="1" applyBorder="1" applyAlignment="1">
      <alignment horizontal="center" vertical="center"/>
    </xf>
    <xf numFmtId="0" fontId="38" fillId="0" borderId="65" xfId="0" applyFont="1" applyBorder="1" applyAlignment="1">
      <alignment vertical="center" wrapText="1"/>
    </xf>
    <xf numFmtId="0" fontId="38" fillId="0" borderId="65" xfId="0" applyFont="1" applyBorder="1" applyAlignment="1">
      <alignment horizontal="center" vertical="center" wrapText="1"/>
    </xf>
    <xf numFmtId="0" fontId="38" fillId="0" borderId="64" xfId="0" applyFont="1" applyBorder="1" applyAlignment="1">
      <alignment horizontal="center" vertical="center" wrapText="1"/>
    </xf>
    <xf numFmtId="0" fontId="38" fillId="0" borderId="66" xfId="0" applyFont="1" applyBorder="1" applyAlignment="1">
      <alignment horizontal="center" vertical="center"/>
    </xf>
    <xf numFmtId="0" fontId="38" fillId="63" borderId="33" xfId="0" applyFont="1" applyFill="1" applyBorder="1" applyAlignment="1">
      <alignment vertical="center" wrapText="1"/>
    </xf>
    <xf numFmtId="0" fontId="38" fillId="63" borderId="33" xfId="0" applyFont="1" applyFill="1" applyBorder="1" applyAlignment="1">
      <alignment horizontal="center" vertical="center" wrapText="1"/>
    </xf>
    <xf numFmtId="0" fontId="38" fillId="63" borderId="33" xfId="0" applyFont="1" applyFill="1" applyBorder="1" applyAlignment="1">
      <alignment horizontal="center" vertical="center"/>
    </xf>
    <xf numFmtId="0" fontId="38" fillId="63" borderId="12" xfId="0" applyFont="1" applyFill="1" applyBorder="1" applyAlignment="1">
      <alignment vertical="center" wrapText="1"/>
    </xf>
    <xf numFmtId="0" fontId="38" fillId="63" borderId="12" xfId="0" applyFont="1" applyFill="1" applyBorder="1" applyAlignment="1">
      <alignment horizontal="center" vertical="center" wrapText="1"/>
    </xf>
    <xf numFmtId="0" fontId="38" fillId="63" borderId="18" xfId="0" applyFont="1" applyFill="1" applyBorder="1" applyAlignment="1">
      <alignment horizontal="center" vertical="center" wrapText="1"/>
    </xf>
    <xf numFmtId="0" fontId="38" fillId="63" borderId="12" xfId="0" applyFont="1" applyFill="1" applyBorder="1" applyAlignment="1">
      <alignment horizontal="center" vertical="center"/>
    </xf>
    <xf numFmtId="0" fontId="38" fillId="63" borderId="11" xfId="0" applyFont="1" applyFill="1" applyBorder="1" applyAlignment="1">
      <alignment vertical="center" wrapText="1"/>
    </xf>
    <xf numFmtId="0" fontId="38" fillId="63" borderId="11" xfId="0" applyFont="1" applyFill="1" applyBorder="1" applyAlignment="1">
      <alignment horizontal="center" vertical="center" wrapText="1"/>
    </xf>
    <xf numFmtId="0" fontId="38" fillId="63" borderId="11" xfId="0" applyFont="1" applyFill="1" applyBorder="1" applyAlignment="1">
      <alignment horizontal="center" vertical="center"/>
    </xf>
    <xf numFmtId="0" fontId="38" fillId="0" borderId="65" xfId="0" applyFont="1" applyBorder="1" applyAlignment="1">
      <alignment horizontal="left" vertical="center" wrapText="1"/>
    </xf>
    <xf numFmtId="0" fontId="38" fillId="0" borderId="11" xfId="0" applyFont="1" applyBorder="1" applyAlignment="1">
      <alignment vertical="center" wrapText="1"/>
    </xf>
    <xf numFmtId="0" fontId="38" fillId="0" borderId="11" xfId="0" applyFont="1" applyBorder="1" applyAlignment="1">
      <alignment horizontal="center" vertical="center" wrapText="1"/>
    </xf>
    <xf numFmtId="0" fontId="38" fillId="0" borderId="33" xfId="0" applyFont="1" applyBorder="1" applyAlignment="1">
      <alignment horizontal="center" vertical="center" wrapText="1"/>
    </xf>
    <xf numFmtId="0" fontId="38" fillId="0" borderId="56" xfId="0" applyFont="1" applyBorder="1" applyAlignment="1">
      <alignment horizontal="center" vertical="center"/>
    </xf>
    <xf numFmtId="0" fontId="39" fillId="0" borderId="0" xfId="0" applyFont="1"/>
    <xf numFmtId="0" fontId="39" fillId="0" borderId="33" xfId="0" applyFont="1" applyBorder="1" applyAlignment="1">
      <alignment vertical="center" wrapText="1"/>
    </xf>
    <xf numFmtId="0" fontId="40" fillId="49" borderId="68" xfId="114" applyFont="1" applyFill="1" applyBorder="1" applyAlignment="1">
      <alignment horizontal="center" vertical="center" wrapText="1"/>
    </xf>
    <xf numFmtId="0" fontId="38" fillId="0" borderId="68" xfId="0" applyFont="1" applyBorder="1" applyAlignment="1">
      <alignment horizontal="center" vertical="center"/>
    </xf>
    <xf numFmtId="0" fontId="38" fillId="0" borderId="71" xfId="0" applyFont="1" applyBorder="1" applyAlignment="1">
      <alignment horizontal="center" vertical="center"/>
    </xf>
    <xf numFmtId="0" fontId="38" fillId="0" borderId="68" xfId="0" applyFont="1" applyBorder="1" applyAlignment="1">
      <alignment horizontal="left" vertical="center" wrapText="1"/>
    </xf>
    <xf numFmtId="0" fontId="38" fillId="0" borderId="71" xfId="0" applyFont="1" applyBorder="1" applyAlignment="1">
      <alignment horizontal="left" vertical="center" wrapText="1"/>
    </xf>
    <xf numFmtId="0" fontId="40" fillId="62" borderId="59" xfId="115" applyFont="1" applyAlignment="1">
      <alignment horizontal="center" vertical="center" wrapText="1"/>
    </xf>
    <xf numFmtId="0" fontId="41" fillId="64" borderId="59" xfId="115" applyFont="1" applyFill="1" applyAlignment="1">
      <alignment horizontal="center" vertical="center"/>
    </xf>
    <xf numFmtId="0" fontId="41" fillId="65" borderId="59" xfId="115" applyFont="1" applyFill="1" applyAlignment="1">
      <alignment horizontal="center" vertical="center"/>
    </xf>
    <xf numFmtId="0" fontId="41" fillId="64" borderId="59" xfId="115" applyFont="1" applyFill="1" applyAlignment="1">
      <alignment vertical="center"/>
    </xf>
    <xf numFmtId="0" fontId="41" fillId="65" borderId="59" xfId="115" applyFont="1" applyFill="1" applyAlignment="1">
      <alignment vertical="center"/>
    </xf>
    <xf numFmtId="0" fontId="40" fillId="64" borderId="59" xfId="115" applyFont="1" applyFill="1" applyAlignment="1">
      <alignment horizontal="center" vertical="center" wrapText="1"/>
    </xf>
    <xf numFmtId="0" fontId="39" fillId="0" borderId="11" xfId="0" applyFont="1" applyBorder="1" applyAlignment="1">
      <alignment vertical="center" wrapText="1"/>
    </xf>
    <xf numFmtId="0" fontId="39" fillId="0" borderId="11" xfId="0" applyFont="1" applyBorder="1" applyAlignment="1">
      <alignment horizontal="center"/>
    </xf>
    <xf numFmtId="0" fontId="39" fillId="0" borderId="11" xfId="0"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xf>
    <xf numFmtId="0" fontId="46" fillId="0" borderId="0" xfId="0" applyFont="1" applyAlignment="1">
      <alignment horizontal="center" vertical="center"/>
    </xf>
    <xf numFmtId="0" fontId="5" fillId="0" borderId="0" xfId="0" applyFont="1" applyAlignment="1">
      <alignment horizontal="center"/>
    </xf>
    <xf numFmtId="0" fontId="47" fillId="0" borderId="0" xfId="0" applyFont="1" applyAlignment="1">
      <alignment horizontal="center" vertical="center" wrapText="1"/>
    </xf>
    <xf numFmtId="0" fontId="49" fillId="0" borderId="0" xfId="0" applyFont="1"/>
    <xf numFmtId="0" fontId="50" fillId="0" borderId="3" xfId="0" applyFont="1" applyBorder="1" applyAlignment="1">
      <alignment vertical="center" wrapText="1"/>
    </xf>
    <xf numFmtId="0" fontId="50" fillId="0" borderId="3" xfId="0" applyFont="1" applyBorder="1" applyAlignment="1">
      <alignment horizontal="center" vertical="center" wrapText="1"/>
    </xf>
    <xf numFmtId="0" fontId="50" fillId="0" borderId="65" xfId="0" applyFont="1" applyBorder="1" applyAlignment="1">
      <alignment vertical="center" wrapText="1"/>
    </xf>
    <xf numFmtId="0" fontId="50" fillId="0" borderId="65" xfId="0" applyFont="1" applyBorder="1" applyAlignment="1">
      <alignment horizontal="center" vertical="center" wrapText="1"/>
    </xf>
    <xf numFmtId="0" fontId="50" fillId="0" borderId="64" xfId="0" applyFont="1" applyBorder="1" applyAlignment="1">
      <alignment horizontal="center" vertical="center" wrapText="1"/>
    </xf>
    <xf numFmtId="0" fontId="50" fillId="63" borderId="33" xfId="0" applyFont="1" applyFill="1" applyBorder="1" applyAlignment="1">
      <alignment vertical="center" wrapText="1"/>
    </xf>
    <xf numFmtId="0" fontId="50" fillId="63" borderId="33" xfId="0" applyFont="1" applyFill="1" applyBorder="1" applyAlignment="1">
      <alignment horizontal="center" vertical="center" wrapText="1"/>
    </xf>
    <xf numFmtId="0" fontId="50" fillId="63" borderId="12" xfId="0" applyFont="1" applyFill="1" applyBorder="1" applyAlignment="1">
      <alignment vertical="center" wrapText="1"/>
    </xf>
    <xf numFmtId="0" fontId="50" fillId="63" borderId="12" xfId="0" applyFont="1" applyFill="1" applyBorder="1" applyAlignment="1">
      <alignment horizontal="center" vertical="center" wrapText="1"/>
    </xf>
    <xf numFmtId="0" fontId="50" fillId="63" borderId="18" xfId="0" applyFont="1" applyFill="1" applyBorder="1" applyAlignment="1">
      <alignment horizontal="center" vertical="center" wrapText="1"/>
    </xf>
    <xf numFmtId="0" fontId="50" fillId="63" borderId="11" xfId="0" applyFont="1" applyFill="1" applyBorder="1" applyAlignment="1">
      <alignment vertical="center" wrapText="1"/>
    </xf>
    <xf numFmtId="0" fontId="50" fillId="63" borderId="11" xfId="0" applyFont="1" applyFill="1" applyBorder="1" applyAlignment="1">
      <alignment horizontal="center" vertical="center" wrapText="1"/>
    </xf>
    <xf numFmtId="0" fontId="50" fillId="0" borderId="65" xfId="0" applyFont="1" applyBorder="1" applyAlignment="1">
      <alignment horizontal="left" vertical="center" wrapText="1"/>
    </xf>
    <xf numFmtId="0" fontId="50" fillId="0" borderId="11" xfId="0" applyFont="1" applyBorder="1" applyAlignment="1">
      <alignment vertical="center" wrapText="1"/>
    </xf>
    <xf numFmtId="0" fontId="50" fillId="0" borderId="11"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33" xfId="0" applyFont="1" applyBorder="1" applyAlignment="1">
      <alignment vertical="center" wrapText="1"/>
    </xf>
    <xf numFmtId="0" fontId="50" fillId="0" borderId="11" xfId="0" applyFont="1" applyBorder="1" applyAlignment="1">
      <alignment horizontal="center"/>
    </xf>
    <xf numFmtId="0" fontId="3" fillId="0" borderId="0" xfId="0" applyFont="1" applyProtection="1">
      <protection locked="0"/>
    </xf>
    <xf numFmtId="0" fontId="3" fillId="64" borderId="59" xfId="115" applyFont="1" applyFill="1" applyAlignment="1">
      <alignment vertical="center"/>
    </xf>
    <xf numFmtId="0" fontId="3" fillId="64" borderId="59" xfId="115" applyFont="1" applyFill="1" applyAlignment="1">
      <alignment horizontal="center" vertical="center"/>
    </xf>
    <xf numFmtId="0" fontId="5" fillId="64" borderId="59" xfId="115" applyFont="1" applyFill="1" applyAlignment="1">
      <alignment horizontal="center" vertical="center" wrapText="1"/>
    </xf>
    <xf numFmtId="0" fontId="5" fillId="67" borderId="68" xfId="114" applyFont="1" applyFill="1" applyBorder="1" applyAlignment="1">
      <alignment horizontal="center" vertical="center" wrapText="1"/>
    </xf>
    <xf numFmtId="0" fontId="48" fillId="0" borderId="68" xfId="0" applyFont="1" applyBorder="1" applyAlignment="1">
      <alignment horizontal="center" vertical="center"/>
    </xf>
    <xf numFmtId="0" fontId="51" fillId="0" borderId="68" xfId="0" applyFont="1" applyBorder="1" applyAlignment="1">
      <alignment horizontal="left" vertical="center" wrapText="1"/>
    </xf>
    <xf numFmtId="0" fontId="51" fillId="0" borderId="71" xfId="0" applyFont="1" applyBorder="1" applyAlignment="1">
      <alignment horizontal="left" vertical="center" wrapText="1"/>
    </xf>
    <xf numFmtId="0" fontId="43" fillId="64" borderId="59" xfId="115" applyFont="1" applyFill="1" applyAlignment="1">
      <alignment vertical="center"/>
    </xf>
    <xf numFmtId="0" fontId="43" fillId="64" borderId="59" xfId="115" applyFont="1" applyFill="1" applyAlignment="1">
      <alignment horizontal="center" vertical="center"/>
    </xf>
    <xf numFmtId="0" fontId="43" fillId="65" borderId="59" xfId="115" applyFont="1" applyFill="1" applyAlignment="1">
      <alignment vertical="center"/>
    </xf>
    <xf numFmtId="0" fontId="43" fillId="65" borderId="59" xfId="115" applyFont="1" applyFill="1" applyAlignment="1">
      <alignment horizontal="center" vertical="center"/>
    </xf>
    <xf numFmtId="0" fontId="52" fillId="67" borderId="35" xfId="0" applyFont="1" applyFill="1" applyBorder="1" applyAlignment="1">
      <alignment horizontal="center" vertical="center" wrapText="1"/>
    </xf>
    <xf numFmtId="0" fontId="51" fillId="0" borderId="62" xfId="0" applyFont="1" applyBorder="1" applyAlignment="1">
      <alignment horizontal="center" vertical="center"/>
    </xf>
    <xf numFmtId="0" fontId="51" fillId="0" borderId="66" xfId="0" applyFont="1" applyBorder="1" applyAlignment="1">
      <alignment horizontal="center" vertical="center"/>
    </xf>
    <xf numFmtId="0" fontId="51" fillId="63" borderId="33" xfId="0" applyFont="1" applyFill="1" applyBorder="1" applyAlignment="1">
      <alignment horizontal="center" vertical="center"/>
    </xf>
    <xf numFmtId="0" fontId="51" fillId="63" borderId="12" xfId="0" applyFont="1" applyFill="1" applyBorder="1" applyAlignment="1">
      <alignment horizontal="center" vertical="center"/>
    </xf>
    <xf numFmtId="0" fontId="51" fillId="63" borderId="11" xfId="0" applyFont="1" applyFill="1" applyBorder="1" applyAlignment="1">
      <alignment horizontal="center" vertical="center"/>
    </xf>
    <xf numFmtId="0" fontId="51" fillId="0" borderId="56" xfId="0" applyFont="1" applyBorder="1" applyAlignment="1">
      <alignment horizontal="center" vertical="center"/>
    </xf>
    <xf numFmtId="0" fontId="53" fillId="67" borderId="35" xfId="0" applyFont="1" applyFill="1" applyBorder="1" applyAlignment="1">
      <alignment vertical="center" wrapText="1"/>
    </xf>
    <xf numFmtId="0" fontId="53" fillId="67" borderId="34" xfId="0" applyFont="1" applyFill="1" applyBorder="1" applyAlignment="1">
      <alignment horizontal="center" vertical="center" wrapText="1"/>
    </xf>
    <xf numFmtId="0" fontId="46" fillId="67" borderId="59" xfId="115" applyFont="1" applyFill="1" applyAlignment="1">
      <alignment horizontal="center" vertical="center" wrapText="1"/>
    </xf>
    <xf numFmtId="0" fontId="54" fillId="0" borderId="68" xfId="0" applyFont="1" applyBorder="1" applyAlignment="1">
      <alignment horizontal="center" vertical="center"/>
    </xf>
    <xf numFmtId="0" fontId="54" fillId="0" borderId="71" xfId="0" applyFont="1" applyBorder="1" applyAlignment="1">
      <alignment horizontal="center" vertical="center"/>
    </xf>
    <xf numFmtId="0" fontId="4" fillId="67" borderId="68" xfId="114" applyFont="1" applyFill="1" applyBorder="1" applyAlignment="1">
      <alignment horizontal="center" vertical="center" wrapText="1"/>
    </xf>
    <xf numFmtId="0" fontId="28" fillId="61" borderId="35" xfId="0" applyFont="1" applyFill="1" applyBorder="1" applyAlignment="1">
      <alignment horizontal="center" vertical="center" wrapText="1"/>
    </xf>
    <xf numFmtId="0" fontId="28" fillId="0" borderId="35" xfId="0" applyFont="1" applyBorder="1" applyAlignment="1">
      <alignment horizontal="center" vertical="center" wrapText="1"/>
    </xf>
    <xf numFmtId="0" fontId="45" fillId="53" borderId="11" xfId="0" applyFont="1" applyFill="1" applyBorder="1" applyAlignment="1">
      <alignment horizontal="center" vertical="center"/>
    </xf>
    <xf numFmtId="0" fontId="45" fillId="51" borderId="11" xfId="0" applyFont="1" applyFill="1" applyBorder="1" applyAlignment="1">
      <alignment horizontal="center" vertical="center"/>
    </xf>
    <xf numFmtId="0" fontId="45" fillId="50" borderId="11" xfId="0" applyFont="1" applyFill="1" applyBorder="1" applyAlignment="1">
      <alignment horizontal="center" vertical="center"/>
    </xf>
    <xf numFmtId="0" fontId="3" fillId="0" borderId="0" xfId="0" applyFont="1"/>
    <xf numFmtId="0" fontId="3" fillId="0" borderId="0" xfId="0" applyFont="1" applyAlignment="1">
      <alignment horizontal="center" vertical="center"/>
    </xf>
    <xf numFmtId="0" fontId="0" fillId="61" borderId="0" xfId="0" applyFill="1"/>
    <xf numFmtId="0" fontId="45" fillId="61" borderId="11" xfId="0" applyFont="1" applyFill="1" applyBorder="1" applyAlignment="1">
      <alignment horizontal="center" vertical="center"/>
    </xf>
    <xf numFmtId="0" fontId="45" fillId="83" borderId="11" xfId="0" applyFont="1" applyFill="1" applyBorder="1" applyAlignment="1">
      <alignment horizontal="center" vertical="center"/>
    </xf>
    <xf numFmtId="0" fontId="46" fillId="0" borderId="0" xfId="0" applyFont="1" applyAlignment="1">
      <alignment horizontal="center" vertical="center" wrapText="1"/>
    </xf>
    <xf numFmtId="0" fontId="69" fillId="74" borderId="54" xfId="117" applyFont="1" applyFill="1" applyBorder="1" applyAlignment="1">
      <alignment horizontal="center" vertical="center" wrapText="1"/>
    </xf>
    <xf numFmtId="0" fontId="69" fillId="61" borderId="54" xfId="117" applyFont="1" applyFill="1" applyBorder="1" applyAlignment="1">
      <alignment horizontal="center" vertical="center" wrapText="1"/>
    </xf>
    <xf numFmtId="0" fontId="71" fillId="61" borderId="56" xfId="117" applyFont="1" applyFill="1" applyBorder="1" applyAlignment="1">
      <alignment horizontal="center" vertical="center" wrapText="1"/>
    </xf>
    <xf numFmtId="0" fontId="71" fillId="74" borderId="56" xfId="117" applyFont="1" applyFill="1" applyBorder="1" applyAlignment="1">
      <alignment horizontal="center" vertical="center" wrapText="1"/>
    </xf>
    <xf numFmtId="0" fontId="69" fillId="57" borderId="54" xfId="117" applyFont="1" applyFill="1" applyBorder="1" applyAlignment="1">
      <alignment horizontal="center" vertical="center" wrapText="1"/>
    </xf>
    <xf numFmtId="0" fontId="71" fillId="57" borderId="56" xfId="117" applyFont="1" applyFill="1" applyBorder="1" applyAlignment="1">
      <alignment horizontal="center" vertical="center" wrapText="1"/>
    </xf>
    <xf numFmtId="0" fontId="69" fillId="74" borderId="73" xfId="117" applyFont="1" applyFill="1" applyBorder="1" applyAlignment="1">
      <alignment horizontal="center" vertical="center" wrapText="1"/>
    </xf>
    <xf numFmtId="0" fontId="71" fillId="74" borderId="66" xfId="117" applyFont="1" applyFill="1" applyBorder="1" applyAlignment="1">
      <alignment horizontal="center" vertical="center" wrapText="1"/>
    </xf>
    <xf numFmtId="0" fontId="69" fillId="74" borderId="77" xfId="117" applyFont="1" applyFill="1" applyBorder="1" applyAlignment="1">
      <alignment horizontal="center" vertical="center" wrapText="1"/>
    </xf>
    <xf numFmtId="0" fontId="71" fillId="74" borderId="77" xfId="117" applyFont="1" applyFill="1" applyBorder="1" applyAlignment="1">
      <alignment horizontal="center" vertical="center" wrapText="1"/>
    </xf>
    <xf numFmtId="0" fontId="71" fillId="57" borderId="54" xfId="117" applyFont="1" applyFill="1" applyBorder="1" applyAlignment="1">
      <alignment horizontal="center" vertical="center" wrapText="1"/>
    </xf>
    <xf numFmtId="0" fontId="71" fillId="74" borderId="54" xfId="117" applyFont="1" applyFill="1" applyBorder="1" applyAlignment="1">
      <alignment horizontal="center" vertical="center" wrapText="1"/>
    </xf>
    <xf numFmtId="0" fontId="72" fillId="74" borderId="78" xfId="117" applyFont="1" applyFill="1" applyBorder="1" applyAlignment="1">
      <alignment horizontal="center" vertical="center" wrapText="1"/>
    </xf>
    <xf numFmtId="0" fontId="72" fillId="57" borderId="56" xfId="117" applyFont="1" applyFill="1" applyBorder="1" applyAlignment="1">
      <alignment horizontal="center" vertical="center" wrapText="1"/>
    </xf>
    <xf numFmtId="0" fontId="72" fillId="74" borderId="56" xfId="117" applyFont="1" applyFill="1" applyBorder="1" applyAlignment="1">
      <alignment horizontal="center" vertical="center" wrapText="1"/>
    </xf>
    <xf numFmtId="0" fontId="72" fillId="57" borderId="54" xfId="117" applyFont="1" applyFill="1" applyBorder="1" applyAlignment="1">
      <alignment horizontal="center" vertical="center" wrapText="1"/>
    </xf>
    <xf numFmtId="0" fontId="72" fillId="61" borderId="54" xfId="117" applyFont="1" applyFill="1" applyBorder="1" applyAlignment="1">
      <alignment horizontal="center" vertical="center" wrapText="1"/>
    </xf>
    <xf numFmtId="0" fontId="72" fillId="74" borderId="54" xfId="117" applyFont="1" applyFill="1" applyBorder="1" applyAlignment="1">
      <alignment horizontal="center" vertical="center" wrapText="1"/>
    </xf>
    <xf numFmtId="0" fontId="72" fillId="74" borderId="73" xfId="117" applyFont="1" applyFill="1" applyBorder="1" applyAlignment="1">
      <alignment horizontal="center" vertical="center" wrapText="1"/>
    </xf>
    <xf numFmtId="0" fontId="65" fillId="76" borderId="11" xfId="116" applyFont="1" applyFill="1" applyBorder="1" applyAlignment="1">
      <alignment horizontal="left" vertical="center" wrapText="1"/>
    </xf>
    <xf numFmtId="0" fontId="65" fillId="77" borderId="65" xfId="116" applyFont="1" applyFill="1" applyBorder="1" applyAlignment="1">
      <alignment horizontal="left" vertical="center" wrapText="1"/>
    </xf>
    <xf numFmtId="0" fontId="46" fillId="53" borderId="0" xfId="0" applyFont="1" applyFill="1" applyAlignment="1">
      <alignment horizontal="center" vertical="center" wrapText="1"/>
    </xf>
    <xf numFmtId="0" fontId="46" fillId="83" borderId="0" xfId="0" applyFont="1" applyFill="1" applyAlignment="1">
      <alignment horizontal="center" vertical="center" wrapText="1"/>
    </xf>
    <xf numFmtId="0" fontId="46" fillId="51" borderId="0" xfId="0" applyFont="1" applyFill="1" applyAlignment="1">
      <alignment horizontal="center" vertical="center" wrapText="1"/>
    </xf>
    <xf numFmtId="0" fontId="46" fillId="68" borderId="0" xfId="0" applyFont="1" applyFill="1" applyAlignment="1">
      <alignment horizontal="center" vertical="center" wrapText="1"/>
    </xf>
    <xf numFmtId="0" fontId="46" fillId="50" borderId="0" xfId="0" applyFont="1" applyFill="1" applyAlignment="1">
      <alignment horizontal="center" vertical="center" wrapText="1"/>
    </xf>
    <xf numFmtId="0" fontId="4" fillId="83" borderId="11" xfId="0" applyFont="1" applyFill="1" applyBorder="1" applyAlignment="1">
      <alignment horizontal="center" vertical="center"/>
    </xf>
    <xf numFmtId="0" fontId="4" fillId="51" borderId="11" xfId="0" applyFont="1" applyFill="1" applyBorder="1" applyAlignment="1">
      <alignment horizontal="center" vertical="center"/>
    </xf>
    <xf numFmtId="0" fontId="4" fillId="0" borderId="0" xfId="0" applyFont="1" applyAlignment="1">
      <alignment horizontal="center" vertical="center"/>
    </xf>
    <xf numFmtId="0" fontId="4" fillId="50" borderId="11" xfId="0" applyFont="1" applyFill="1" applyBorder="1" applyAlignment="1">
      <alignment horizontal="center" vertical="center"/>
    </xf>
    <xf numFmtId="0" fontId="27" fillId="0" borderId="0" xfId="0" applyFont="1"/>
    <xf numFmtId="0" fontId="45" fillId="61" borderId="2" xfId="0" applyFont="1" applyFill="1" applyBorder="1" applyAlignment="1">
      <alignment horizontal="center" vertical="center"/>
    </xf>
    <xf numFmtId="0" fontId="45" fillId="83" borderId="3" xfId="0" applyFont="1" applyFill="1" applyBorder="1" applyAlignment="1">
      <alignment horizontal="center" vertical="center"/>
    </xf>
    <xf numFmtId="0" fontId="45" fillId="53" borderId="62" xfId="0" applyFont="1" applyFill="1" applyBorder="1" applyAlignment="1">
      <alignment horizontal="center" vertical="center"/>
    </xf>
    <xf numFmtId="0" fontId="45" fillId="61" borderId="54" xfId="0" applyFont="1" applyFill="1" applyBorder="1" applyAlignment="1">
      <alignment horizontal="center" vertical="center"/>
    </xf>
    <xf numFmtId="0" fontId="45" fillId="53" borderId="56" xfId="0" applyFont="1" applyFill="1" applyBorder="1" applyAlignment="1">
      <alignment horizontal="center" vertical="center"/>
    </xf>
    <xf numFmtId="0" fontId="0" fillId="0" borderId="52" xfId="0" applyBorder="1"/>
    <xf numFmtId="0" fontId="0" fillId="0" borderId="44" xfId="0" applyBorder="1"/>
    <xf numFmtId="0" fontId="46" fillId="0" borderId="44" xfId="0" applyFont="1" applyBorder="1" applyAlignment="1">
      <alignment horizontal="center" vertical="center"/>
    </xf>
    <xf numFmtId="0" fontId="5" fillId="51" borderId="65" xfId="0" applyFont="1" applyFill="1" applyBorder="1" applyAlignment="1">
      <alignment horizontal="center" vertical="center"/>
    </xf>
    <xf numFmtId="0" fontId="5" fillId="0" borderId="37" xfId="0" applyFont="1" applyBorder="1" applyAlignment="1">
      <alignment horizontal="center" vertical="center"/>
    </xf>
    <xf numFmtId="0" fontId="69" fillId="53" borderId="34" xfId="117" applyFont="1" applyFill="1" applyBorder="1" applyAlignment="1">
      <alignment horizontal="center" vertical="center" wrapText="1"/>
    </xf>
    <xf numFmtId="0" fontId="69" fillId="50" borderId="34" xfId="117" applyFont="1" applyFill="1" applyBorder="1" applyAlignment="1">
      <alignment horizontal="center" vertical="center" wrapText="1"/>
    </xf>
    <xf numFmtId="0" fontId="5" fillId="70" borderId="56" xfId="0" applyFont="1" applyFill="1" applyBorder="1" applyAlignment="1">
      <alignment horizontal="center" vertical="center" wrapText="1"/>
    </xf>
    <xf numFmtId="0" fontId="78" fillId="52" borderId="54" xfId="0" applyFont="1" applyFill="1" applyBorder="1" applyAlignment="1">
      <alignment horizontal="center" vertical="center"/>
    </xf>
    <xf numFmtId="0" fontId="78" fillId="51" borderId="54" xfId="0" applyFont="1" applyFill="1" applyBorder="1" applyAlignment="1">
      <alignment horizontal="center" vertical="center"/>
    </xf>
    <xf numFmtId="0" fontId="78" fillId="68" borderId="54" xfId="0" applyFont="1" applyFill="1" applyBorder="1" applyAlignment="1">
      <alignment horizontal="center" vertical="center"/>
    </xf>
    <xf numFmtId="0" fontId="78" fillId="50" borderId="73" xfId="0" applyFont="1" applyFill="1" applyBorder="1" applyAlignment="1">
      <alignment horizontal="center" vertical="center"/>
    </xf>
    <xf numFmtId="0" fontId="79" fillId="0" borderId="0" xfId="0" applyFont="1"/>
    <xf numFmtId="0" fontId="56" fillId="61" borderId="0" xfId="0" applyFont="1" applyFill="1" applyAlignment="1">
      <alignment horizontal="center" vertical="center"/>
    </xf>
    <xf numFmtId="0" fontId="79" fillId="0" borderId="11" xfId="0" applyFont="1" applyBorder="1" applyAlignment="1">
      <alignment horizontal="center" vertical="center"/>
    </xf>
    <xf numFmtId="0" fontId="79" fillId="0" borderId="65" xfId="0" applyFont="1" applyBorder="1" applyAlignment="1">
      <alignment horizontal="center" vertical="center"/>
    </xf>
    <xf numFmtId="0" fontId="79" fillId="0" borderId="33" xfId="0" applyFont="1" applyBorder="1" applyAlignment="1">
      <alignment horizontal="center" vertical="center"/>
    </xf>
    <xf numFmtId="0" fontId="70" fillId="68" borderId="54" xfId="0" applyFont="1" applyFill="1" applyBorder="1" applyAlignment="1">
      <alignment horizontal="center" vertical="center"/>
    </xf>
    <xf numFmtId="0" fontId="70" fillId="51" borderId="54" xfId="0" applyFont="1" applyFill="1" applyBorder="1" applyAlignment="1">
      <alignment horizontal="center" vertical="center"/>
    </xf>
    <xf numFmtId="0" fontId="70" fillId="83" borderId="54" xfId="0" applyFont="1" applyFill="1" applyBorder="1" applyAlignment="1">
      <alignment horizontal="center" vertical="center"/>
    </xf>
    <xf numFmtId="0" fontId="56" fillId="61" borderId="0" xfId="0" applyFont="1" applyFill="1" applyAlignment="1">
      <alignment vertical="center"/>
    </xf>
    <xf numFmtId="0" fontId="70" fillId="50" borderId="73" xfId="0" applyFont="1" applyFill="1" applyBorder="1" applyAlignment="1">
      <alignment horizontal="center" vertical="center"/>
    </xf>
    <xf numFmtId="0" fontId="81" fillId="84" borderId="79" xfId="0" applyFont="1" applyFill="1" applyBorder="1" applyAlignment="1">
      <alignment horizontal="center" vertical="center"/>
    </xf>
    <xf numFmtId="0" fontId="70" fillId="53" borderId="77" xfId="0" applyFont="1" applyFill="1" applyBorder="1" applyAlignment="1">
      <alignment horizontal="center" vertical="center"/>
    </xf>
    <xf numFmtId="0" fontId="81" fillId="84" borderId="4" xfId="0" applyFont="1" applyFill="1" applyBorder="1" applyAlignment="1">
      <alignment horizontal="center" vertical="center"/>
    </xf>
    <xf numFmtId="0" fontId="81" fillId="84" borderId="76" xfId="0" applyFont="1" applyFill="1" applyBorder="1" applyAlignment="1">
      <alignment horizontal="center" vertical="center"/>
    </xf>
    <xf numFmtId="0" fontId="78" fillId="53" borderId="2" xfId="0" applyFont="1" applyFill="1" applyBorder="1" applyAlignment="1">
      <alignment horizontal="center" vertical="center"/>
    </xf>
    <xf numFmtId="9" fontId="83" fillId="0" borderId="62" xfId="0" applyNumberFormat="1" applyFont="1" applyBorder="1" applyAlignment="1">
      <alignment horizontal="center" vertical="center" wrapText="1"/>
    </xf>
    <xf numFmtId="9" fontId="83" fillId="0" borderId="56" xfId="0" applyNumberFormat="1" applyFont="1" applyBorder="1" applyAlignment="1">
      <alignment horizontal="center" vertical="center" wrapText="1"/>
    </xf>
    <xf numFmtId="9" fontId="83" fillId="0" borderId="66" xfId="0" applyNumberFormat="1" applyFont="1" applyBorder="1" applyAlignment="1">
      <alignment horizontal="center" vertical="center" wrapText="1"/>
    </xf>
    <xf numFmtId="0" fontId="81" fillId="84" borderId="80" xfId="0" applyFont="1" applyFill="1" applyBorder="1" applyAlignment="1">
      <alignment horizontal="center" vertical="center" wrapText="1"/>
    </xf>
    <xf numFmtId="0" fontId="70" fillId="61" borderId="11" xfId="1" applyFont="1" applyFill="1" applyBorder="1" applyAlignment="1" applyProtection="1">
      <alignment horizontal="center" vertical="center" wrapText="1"/>
      <protection locked="0"/>
    </xf>
    <xf numFmtId="0" fontId="68" fillId="81" borderId="54" xfId="1" applyFont="1" applyFill="1" applyBorder="1" applyAlignment="1" applyProtection="1">
      <alignment horizontal="center" vertical="center" wrapText="1"/>
      <protection locked="0"/>
    </xf>
    <xf numFmtId="0" fontId="68" fillId="82" borderId="56" xfId="1" applyFont="1" applyFill="1" applyBorder="1" applyAlignment="1" applyProtection="1">
      <alignment horizontal="center" vertical="center" wrapText="1"/>
      <protection locked="0"/>
    </xf>
    <xf numFmtId="0" fontId="68" fillId="81" borderId="73" xfId="1" applyFont="1" applyFill="1" applyBorder="1" applyAlignment="1" applyProtection="1">
      <alignment horizontal="center" vertical="center" wrapText="1"/>
      <protection locked="0"/>
    </xf>
    <xf numFmtId="0" fontId="70" fillId="61" borderId="65" xfId="1" applyFont="1" applyFill="1" applyBorder="1" applyAlignment="1" applyProtection="1">
      <alignment horizontal="center" vertical="center" wrapText="1"/>
      <protection locked="0"/>
    </xf>
    <xf numFmtId="0" fontId="68" fillId="82" borderId="66" xfId="1" applyFont="1" applyFill="1" applyBorder="1" applyAlignment="1" applyProtection="1">
      <alignment vertical="center" wrapText="1"/>
      <protection locked="0"/>
    </xf>
    <xf numFmtId="0" fontId="68" fillId="86" borderId="13" xfId="1" applyFont="1" applyFill="1" applyBorder="1" applyAlignment="1" applyProtection="1">
      <alignment horizontal="center" vertical="center" wrapText="1"/>
      <protection locked="0"/>
    </xf>
    <xf numFmtId="0" fontId="68" fillId="86" borderId="74" xfId="1" applyFont="1" applyFill="1" applyBorder="1" applyAlignment="1" applyProtection="1">
      <alignment vertical="center" wrapText="1"/>
      <protection locked="0"/>
    </xf>
    <xf numFmtId="0" fontId="68" fillId="70" borderId="11" xfId="1" applyFont="1" applyFill="1" applyBorder="1" applyAlignment="1" applyProtection="1">
      <alignment horizontal="center" vertical="center" wrapText="1"/>
      <protection locked="0"/>
    </xf>
    <xf numFmtId="0" fontId="68" fillId="70" borderId="65" xfId="1" applyFont="1" applyFill="1" applyBorder="1" applyAlignment="1" applyProtection="1">
      <alignment vertical="center" wrapText="1"/>
      <protection locked="0"/>
    </xf>
    <xf numFmtId="0" fontId="70" fillId="66" borderId="65" xfId="1" applyFont="1" applyFill="1" applyBorder="1" applyAlignment="1" applyProtection="1">
      <alignment vertical="center" wrapText="1"/>
      <protection locked="0"/>
    </xf>
    <xf numFmtId="0" fontId="79" fillId="0" borderId="0" xfId="0" applyFont="1" applyAlignment="1">
      <alignment vertical="center"/>
    </xf>
    <xf numFmtId="0" fontId="61" fillId="0" borderId="0" xfId="0" applyFont="1" applyAlignment="1">
      <alignment vertical="center"/>
    </xf>
    <xf numFmtId="0" fontId="68" fillId="61" borderId="0" xfId="116" applyFont="1" applyFill="1" applyAlignment="1">
      <alignment vertical="center"/>
    </xf>
    <xf numFmtId="0" fontId="93" fillId="53" borderId="62" xfId="116" applyFont="1" applyFill="1" applyBorder="1" applyAlignment="1">
      <alignment horizontal="center" vertical="center" wrapText="1"/>
    </xf>
    <xf numFmtId="0" fontId="93" fillId="51" borderId="11" xfId="116" applyFont="1" applyFill="1" applyBorder="1" applyAlignment="1">
      <alignment horizontal="center" vertical="center" wrapText="1"/>
    </xf>
    <xf numFmtId="0" fontId="93" fillId="83" borderId="11" xfId="116" applyFont="1" applyFill="1" applyBorder="1" applyAlignment="1">
      <alignment horizontal="center" vertical="center" wrapText="1"/>
    </xf>
    <xf numFmtId="0" fontId="93" fillId="53" borderId="56" xfId="116" applyFont="1" applyFill="1" applyBorder="1" applyAlignment="1">
      <alignment horizontal="center" vertical="center" wrapText="1"/>
    </xf>
    <xf numFmtId="0" fontId="93" fillId="51" borderId="65" xfId="116" applyFont="1" applyFill="1" applyBorder="1" applyAlignment="1">
      <alignment horizontal="center" vertical="center" wrapText="1"/>
    </xf>
    <xf numFmtId="0" fontId="93" fillId="83" borderId="65" xfId="116" applyFont="1" applyFill="1" applyBorder="1" applyAlignment="1">
      <alignment horizontal="center" vertical="center" wrapText="1"/>
    </xf>
    <xf numFmtId="0" fontId="93" fillId="53" borderId="66" xfId="116" applyFont="1" applyFill="1" applyBorder="1" applyAlignment="1">
      <alignment horizontal="center" vertical="center" wrapText="1"/>
    </xf>
    <xf numFmtId="0" fontId="91" fillId="0" borderId="0" xfId="0" applyFont="1" applyProtection="1">
      <protection locked="0"/>
    </xf>
    <xf numFmtId="0" fontId="97" fillId="0" borderId="0" xfId="0" applyFont="1"/>
    <xf numFmtId="0" fontId="70" fillId="61" borderId="3" xfId="1" applyFont="1" applyFill="1" applyBorder="1" applyAlignment="1" applyProtection="1">
      <alignment horizontal="center" vertical="center" wrapText="1"/>
      <protection locked="0"/>
    </xf>
    <xf numFmtId="0" fontId="61" fillId="0" borderId="0" xfId="0" applyFont="1"/>
    <xf numFmtId="0" fontId="61" fillId="0" borderId="0" xfId="0" applyFont="1" applyAlignment="1">
      <alignment horizontal="center"/>
    </xf>
    <xf numFmtId="0" fontId="61" fillId="0" borderId="0" xfId="0" applyFont="1" applyAlignment="1">
      <alignment horizontal="center" vertical="center"/>
    </xf>
    <xf numFmtId="0" fontId="62" fillId="0" borderId="0" xfId="0" applyFont="1"/>
    <xf numFmtId="9" fontId="88" fillId="0" borderId="11" xfId="0" applyNumberFormat="1" applyFont="1" applyBorder="1" applyAlignment="1">
      <alignment horizontal="right" vertical="top" wrapText="1"/>
    </xf>
    <xf numFmtId="0" fontId="88" fillId="53" borderId="11" xfId="0" applyFont="1" applyFill="1" applyBorder="1" applyAlignment="1">
      <alignment horizontal="left" vertical="center"/>
    </xf>
    <xf numFmtId="0" fontId="88" fillId="0" borderId="11" xfId="0" applyFont="1" applyBorder="1" applyAlignment="1">
      <alignment horizontal="left" vertical="center" wrapText="1"/>
    </xf>
    <xf numFmtId="0" fontId="61" fillId="0" borderId="11" xfId="0" applyFont="1" applyBorder="1"/>
    <xf numFmtId="0" fontId="61" fillId="53" borderId="11" xfId="0" applyFont="1" applyFill="1" applyBorder="1" applyAlignment="1">
      <alignment horizontal="center" vertical="center"/>
    </xf>
    <xf numFmtId="0" fontId="88" fillId="83" borderId="11" xfId="0" applyFont="1" applyFill="1" applyBorder="1" applyAlignment="1">
      <alignment horizontal="left" vertical="center"/>
    </xf>
    <xf numFmtId="0" fontId="88" fillId="51" borderId="11" xfId="0" applyFont="1" applyFill="1" applyBorder="1" applyAlignment="1">
      <alignment horizontal="left" vertical="center"/>
    </xf>
    <xf numFmtId="0" fontId="88" fillId="68" borderId="11" xfId="0" applyFont="1" applyFill="1" applyBorder="1" applyAlignment="1">
      <alignment horizontal="left" vertical="center"/>
    </xf>
    <xf numFmtId="0" fontId="61" fillId="52" borderId="11" xfId="0" applyFont="1" applyFill="1" applyBorder="1" applyAlignment="1">
      <alignment horizontal="center" vertical="center"/>
    </xf>
    <xf numFmtId="0" fontId="88" fillId="50" borderId="11" xfId="0" applyFont="1" applyFill="1" applyBorder="1" applyAlignment="1">
      <alignment horizontal="left" vertical="center"/>
    </xf>
    <xf numFmtId="0" fontId="42" fillId="0" borderId="0" xfId="0" applyFont="1"/>
    <xf numFmtId="0" fontId="61" fillId="51" borderId="11" xfId="0" applyFont="1" applyFill="1" applyBorder="1" applyAlignment="1">
      <alignment horizontal="center" vertical="center"/>
    </xf>
    <xf numFmtId="0" fontId="89" fillId="0" borderId="0" xfId="0" applyFont="1"/>
    <xf numFmtId="0" fontId="61" fillId="50" borderId="11" xfId="0" applyFont="1" applyFill="1" applyBorder="1" applyAlignment="1">
      <alignment horizontal="center" vertical="center"/>
    </xf>
    <xf numFmtId="0" fontId="61" fillId="0" borderId="0" xfId="0" applyFont="1" applyAlignment="1">
      <alignment wrapText="1"/>
    </xf>
    <xf numFmtId="9" fontId="61" fillId="0" borderId="0" xfId="0" applyNumberFormat="1" applyFont="1" applyAlignment="1">
      <alignment wrapText="1"/>
    </xf>
    <xf numFmtId="9" fontId="61" fillId="0" borderId="0" xfId="0" applyNumberFormat="1" applyFont="1"/>
    <xf numFmtId="0" fontId="61" fillId="0" borderId="0" xfId="116" applyFont="1"/>
    <xf numFmtId="0" fontId="61" fillId="68" borderId="0" xfId="0" applyFont="1" applyFill="1" applyAlignment="1">
      <alignment horizontal="center" vertical="center"/>
    </xf>
    <xf numFmtId="0" fontId="61" fillId="0" borderId="0" xfId="0" applyFont="1" applyAlignment="1">
      <alignment horizontal="center" vertical="center" wrapText="1"/>
    </xf>
    <xf numFmtId="0" fontId="61" fillId="84" borderId="0" xfId="0" applyFont="1" applyFill="1" applyAlignment="1">
      <alignment horizontal="center" vertical="center" wrapText="1"/>
    </xf>
    <xf numFmtId="0" fontId="61" fillId="51" borderId="0" xfId="0" applyFont="1" applyFill="1" applyAlignment="1">
      <alignment horizontal="center" vertical="center"/>
    </xf>
    <xf numFmtId="0" fontId="61" fillId="85" borderId="0" xfId="0" applyFont="1" applyFill="1" applyAlignment="1">
      <alignment horizontal="center" vertical="center" wrapText="1"/>
    </xf>
    <xf numFmtId="0" fontId="61" fillId="53" borderId="0" xfId="0" applyFont="1" applyFill="1" applyAlignment="1">
      <alignment horizontal="center" vertical="center"/>
    </xf>
    <xf numFmtId="0" fontId="61" fillId="61" borderId="0" xfId="0" applyFont="1" applyFill="1" applyAlignment="1">
      <alignment horizontal="center" vertical="center"/>
    </xf>
    <xf numFmtId="0" fontId="62" fillId="0" borderId="0" xfId="0" applyFont="1" applyAlignment="1">
      <alignment horizontal="center" vertical="center"/>
    </xf>
    <xf numFmtId="0" fontId="61" fillId="0" borderId="7" xfId="0" applyFont="1" applyBorder="1" applyAlignment="1">
      <alignment horizontal="center"/>
    </xf>
    <xf numFmtId="0" fontId="61" fillId="0" borderId="8" xfId="0" applyFont="1" applyBorder="1" applyAlignment="1">
      <alignment horizontal="center"/>
    </xf>
    <xf numFmtId="0" fontId="61" fillId="0" borderId="41" xfId="0" applyFont="1" applyBorder="1" applyAlignment="1">
      <alignment horizontal="center"/>
    </xf>
    <xf numFmtId="0" fontId="61" fillId="0" borderId="52" xfId="0" applyFont="1" applyBorder="1" applyAlignment="1">
      <alignment horizontal="center"/>
    </xf>
    <xf numFmtId="0" fontId="62" fillId="0" borderId="0" xfId="0" applyFont="1" applyAlignment="1">
      <alignment horizontal="center"/>
    </xf>
    <xf numFmtId="0" fontId="0" fillId="0" borderId="52" xfId="0" applyBorder="1" applyAlignment="1">
      <alignment horizontal="center"/>
    </xf>
    <xf numFmtId="0" fontId="61" fillId="0" borderId="54" xfId="0" applyFont="1" applyBorder="1"/>
    <xf numFmtId="0" fontId="61" fillId="0" borderId="13" xfId="0" applyFont="1" applyBorder="1" applyAlignment="1">
      <alignment horizontal="center"/>
    </xf>
    <xf numFmtId="0" fontId="61" fillId="0" borderId="14" xfId="0" applyFont="1" applyBorder="1" applyAlignment="1">
      <alignment horizontal="left"/>
    </xf>
    <xf numFmtId="0" fontId="61" fillId="0" borderId="13" xfId="0" applyFont="1" applyBorder="1"/>
    <xf numFmtId="0" fontId="61" fillId="0" borderId="53" xfId="0" applyFont="1" applyBorder="1"/>
    <xf numFmtId="0" fontId="0" fillId="0" borderId="54" xfId="0" applyBorder="1"/>
    <xf numFmtId="0" fontId="0" fillId="0" borderId="13" xfId="0" applyBorder="1" applyAlignment="1">
      <alignment horizontal="center"/>
    </xf>
    <xf numFmtId="0" fontId="0" fillId="0" borderId="14" xfId="0" applyBorder="1" applyAlignment="1">
      <alignment horizontal="left"/>
    </xf>
    <xf numFmtId="0" fontId="0" fillId="0" borderId="13" xfId="0" applyBorder="1"/>
    <xf numFmtId="0" fontId="0" fillId="0" borderId="53" xfId="0" applyBorder="1"/>
    <xf numFmtId="0" fontId="61" fillId="0" borderId="19" xfId="0" applyFont="1" applyBorder="1"/>
    <xf numFmtId="0" fontId="61" fillId="0" borderId="22" xfId="0" applyFont="1" applyBorder="1"/>
    <xf numFmtId="0" fontId="0" fillId="0" borderId="19" xfId="0" applyBorder="1"/>
    <xf numFmtId="0" fontId="0" fillId="0" borderId="22" xfId="0" applyBorder="1"/>
    <xf numFmtId="0" fontId="61" fillId="0" borderId="33" xfId="0" applyFont="1" applyBorder="1"/>
    <xf numFmtId="0" fontId="61" fillId="0" borderId="45" xfId="0" applyFont="1" applyBorder="1"/>
    <xf numFmtId="0" fontId="61" fillId="0" borderId="37" xfId="0" applyFont="1" applyBorder="1"/>
    <xf numFmtId="0" fontId="61" fillId="0" borderId="36" xfId="0" applyFont="1" applyBorder="1"/>
    <xf numFmtId="0" fontId="0" fillId="0" borderId="45" xfId="0" applyBorder="1"/>
    <xf numFmtId="0" fontId="0" fillId="0" borderId="36" xfId="0" applyBorder="1"/>
    <xf numFmtId="0" fontId="0" fillId="0" borderId="0" xfId="0" applyAlignment="1">
      <alignment wrapText="1"/>
    </xf>
    <xf numFmtId="0" fontId="91" fillId="61" borderId="0" xfId="0" applyFont="1" applyFill="1" applyProtection="1">
      <protection locked="0"/>
    </xf>
    <xf numFmtId="0" fontId="70" fillId="61" borderId="0" xfId="1" applyFont="1" applyFill="1" applyAlignment="1" applyProtection="1">
      <alignment horizontal="center" vertical="center" wrapText="1"/>
      <protection locked="0"/>
    </xf>
    <xf numFmtId="0" fontId="87" fillId="0" borderId="0" xfId="0" applyFont="1" applyAlignment="1" applyProtection="1">
      <alignment vertical="center"/>
      <protection locked="0"/>
    </xf>
    <xf numFmtId="0" fontId="91" fillId="0" borderId="0" xfId="0" applyFont="1" applyAlignment="1" applyProtection="1">
      <alignment horizontal="center"/>
      <protection locked="0"/>
    </xf>
    <xf numFmtId="0" fontId="90" fillId="0" borderId="0" xfId="0" applyFont="1"/>
    <xf numFmtId="168" fontId="70" fillId="61" borderId="33" xfId="118" applyNumberFormat="1" applyFont="1" applyFill="1" applyBorder="1" applyAlignment="1" applyProtection="1">
      <alignment horizontal="center" vertical="center"/>
      <protection locked="0"/>
    </xf>
    <xf numFmtId="168" fontId="70" fillId="61" borderId="64" xfId="118" applyNumberFormat="1" applyFont="1" applyFill="1" applyBorder="1" applyAlignment="1" applyProtection="1">
      <alignment horizontal="center" vertical="center"/>
      <protection locked="0"/>
    </xf>
    <xf numFmtId="168" fontId="70" fillId="61" borderId="3" xfId="118" applyNumberFormat="1" applyFont="1" applyFill="1" applyBorder="1" applyAlignment="1" applyProtection="1">
      <alignment horizontal="center" vertical="center"/>
      <protection locked="0"/>
    </xf>
    <xf numFmtId="0" fontId="65" fillId="81" borderId="54" xfId="1" applyFont="1" applyFill="1" applyBorder="1" applyAlignment="1" applyProtection="1">
      <alignment horizontal="center" vertical="center" wrapText="1"/>
      <protection locked="0"/>
    </xf>
    <xf numFmtId="9" fontId="62" fillId="0" borderId="0" xfId="0" applyNumberFormat="1" applyFont="1" applyAlignment="1">
      <alignment vertical="top"/>
    </xf>
    <xf numFmtId="9" fontId="62" fillId="0" borderId="0" xfId="0" applyNumberFormat="1" applyFont="1" applyAlignment="1">
      <alignment horizontal="right" vertical="top"/>
    </xf>
    <xf numFmtId="1" fontId="68" fillId="81" borderId="11" xfId="118" applyNumberFormat="1" applyFont="1" applyFill="1" applyBorder="1" applyAlignment="1" applyProtection="1">
      <alignment horizontal="center" vertical="center"/>
    </xf>
    <xf numFmtId="1" fontId="68" fillId="81" borderId="65" xfId="118" applyNumberFormat="1" applyFont="1" applyFill="1" applyBorder="1" applyAlignment="1" applyProtection="1">
      <alignment horizontal="center" vertical="center"/>
    </xf>
    <xf numFmtId="9" fontId="70" fillId="72" borderId="65" xfId="1" applyNumberFormat="1" applyFont="1" applyFill="1" applyBorder="1" applyAlignment="1" applyProtection="1">
      <alignment horizontal="center" vertical="center" wrapText="1"/>
    </xf>
    <xf numFmtId="0" fontId="79" fillId="0" borderId="102" xfId="0" applyFont="1" applyBorder="1" applyAlignment="1">
      <alignment vertical="center"/>
    </xf>
    <xf numFmtId="0" fontId="79" fillId="0" borderId="103" xfId="0" applyFont="1" applyBorder="1" applyAlignment="1">
      <alignment vertical="center"/>
    </xf>
    <xf numFmtId="0" fontId="79" fillId="0" borderId="106" xfId="0" applyFont="1" applyBorder="1" applyAlignment="1">
      <alignment vertical="center"/>
    </xf>
    <xf numFmtId="0" fontId="79" fillId="0" borderId="105" xfId="0" applyFont="1" applyBorder="1" applyAlignment="1">
      <alignment vertical="center"/>
    </xf>
    <xf numFmtId="0" fontId="79" fillId="0" borderId="104" xfId="0" applyFont="1" applyBorder="1" applyAlignment="1">
      <alignment vertical="center"/>
    </xf>
    <xf numFmtId="0" fontId="0" fillId="0" borderId="11" xfId="0" applyBorder="1"/>
    <xf numFmtId="0" fontId="74" fillId="53" borderId="11" xfId="0" applyFont="1" applyFill="1" applyBorder="1" applyAlignment="1">
      <alignment horizontal="center" vertical="center" wrapText="1"/>
    </xf>
    <xf numFmtId="0" fontId="74" fillId="83" borderId="11" xfId="0" applyFont="1" applyFill="1" applyBorder="1" applyAlignment="1">
      <alignment horizontal="center" vertical="center" wrapText="1"/>
    </xf>
    <xf numFmtId="0" fontId="74" fillId="51" borderId="11" xfId="0" applyFont="1" applyFill="1" applyBorder="1" applyAlignment="1">
      <alignment horizontal="center" vertical="center" wrapText="1"/>
    </xf>
    <xf numFmtId="0" fontId="74" fillId="68" borderId="11" xfId="0" applyFont="1" applyFill="1" applyBorder="1" applyAlignment="1">
      <alignment horizontal="center" vertical="center" wrapText="1"/>
    </xf>
    <xf numFmtId="0" fontId="74" fillId="0" borderId="0" xfId="0" applyFont="1" applyAlignment="1">
      <alignment horizontal="center" vertical="center" wrapText="1"/>
    </xf>
    <xf numFmtId="0" fontId="78" fillId="84" borderId="54" xfId="0" applyFont="1" applyFill="1" applyBorder="1" applyAlignment="1">
      <alignment horizontal="center" vertical="center"/>
    </xf>
    <xf numFmtId="0" fontId="0" fillId="0" borderId="3" xfId="0" applyBorder="1"/>
    <xf numFmtId="0" fontId="74" fillId="0" borderId="44" xfId="0" applyFont="1" applyBorder="1" applyAlignment="1">
      <alignment horizontal="center" vertical="center" wrapText="1"/>
    </xf>
    <xf numFmtId="0" fontId="45" fillId="83" borderId="12" xfId="0" applyFont="1" applyFill="1" applyBorder="1" applyAlignment="1">
      <alignment horizontal="center" vertical="center"/>
    </xf>
    <xf numFmtId="0" fontId="45" fillId="83" borderId="64" xfId="0" applyFont="1" applyFill="1" applyBorder="1" applyAlignment="1">
      <alignment horizontal="center" vertical="center"/>
    </xf>
    <xf numFmtId="0" fontId="70" fillId="70" borderId="11" xfId="1" applyFont="1" applyFill="1" applyBorder="1" applyAlignment="1" applyProtection="1">
      <alignment vertical="center" wrapText="1"/>
      <protection locked="0"/>
    </xf>
    <xf numFmtId="0" fontId="70" fillId="70" borderId="65" xfId="1" applyFont="1" applyFill="1" applyBorder="1" applyAlignment="1" applyProtection="1">
      <alignment vertical="center" wrapText="1"/>
      <protection locked="0"/>
    </xf>
    <xf numFmtId="0" fontId="70" fillId="50" borderId="65" xfId="1" applyFont="1" applyFill="1" applyBorder="1" applyAlignment="1" applyProtection="1">
      <alignment horizontal="center" vertical="center" wrapText="1"/>
    </xf>
    <xf numFmtId="0" fontId="70" fillId="53" borderId="65" xfId="1" applyFont="1" applyFill="1" applyBorder="1" applyAlignment="1" applyProtection="1">
      <alignment horizontal="center" vertical="center" wrapText="1"/>
    </xf>
    <xf numFmtId="0" fontId="70" fillId="84" borderId="65" xfId="1" applyFont="1" applyFill="1" applyBorder="1" applyAlignment="1" applyProtection="1">
      <alignment horizontal="center" vertical="center" wrapText="1"/>
    </xf>
    <xf numFmtId="0" fontId="70" fillId="85" borderId="65" xfId="1" applyFont="1" applyFill="1" applyBorder="1" applyAlignment="1" applyProtection="1">
      <alignment horizontal="center" vertical="center" wrapText="1"/>
    </xf>
    <xf numFmtId="0" fontId="70" fillId="86" borderId="73" xfId="116" applyFont="1" applyFill="1" applyBorder="1" applyAlignment="1">
      <alignment horizontal="center" vertical="center" wrapText="1"/>
    </xf>
    <xf numFmtId="0" fontId="70" fillId="86" borderId="65" xfId="116" applyFont="1" applyFill="1" applyBorder="1" applyAlignment="1">
      <alignment horizontal="center" vertical="center" wrapText="1"/>
    </xf>
    <xf numFmtId="0" fontId="70" fillId="86" borderId="66" xfId="116" applyFont="1" applyFill="1" applyBorder="1" applyAlignment="1">
      <alignment horizontal="center" vertical="center" wrapText="1"/>
    </xf>
    <xf numFmtId="0" fontId="96" fillId="88" borderId="73" xfId="116" applyFont="1" applyFill="1" applyBorder="1" applyAlignment="1">
      <alignment horizontal="center" vertical="center" wrapText="1"/>
    </xf>
    <xf numFmtId="0" fontId="114" fillId="88" borderId="118" xfId="116" applyFont="1" applyFill="1" applyBorder="1" applyAlignment="1">
      <alignment horizontal="center" vertical="center" wrapText="1"/>
    </xf>
    <xf numFmtId="0" fontId="114" fillId="88" borderId="66" xfId="116" applyFont="1" applyFill="1" applyBorder="1" applyAlignment="1">
      <alignment horizontal="center" vertical="center" wrapText="1"/>
    </xf>
    <xf numFmtId="0" fontId="88" fillId="83" borderId="11" xfId="0" applyFont="1" applyFill="1" applyBorder="1" applyAlignment="1">
      <alignment horizontal="left" vertical="center" wrapText="1"/>
    </xf>
    <xf numFmtId="0" fontId="88" fillId="50" borderId="11" xfId="0" applyFont="1" applyFill="1" applyBorder="1" applyAlignment="1">
      <alignment horizontal="left" vertical="center" wrapText="1"/>
    </xf>
    <xf numFmtId="0" fontId="88" fillId="68" borderId="11" xfId="0" applyFont="1" applyFill="1" applyBorder="1" applyAlignment="1">
      <alignment horizontal="left" vertical="center" wrapText="1"/>
    </xf>
    <xf numFmtId="0" fontId="88" fillId="51" borderId="11" xfId="0" applyFont="1" applyFill="1" applyBorder="1" applyAlignment="1">
      <alignment horizontal="left" vertical="center" wrapText="1"/>
    </xf>
    <xf numFmtId="0" fontId="88" fillId="53" borderId="11" xfId="0" applyFont="1" applyFill="1" applyBorder="1" applyAlignment="1">
      <alignment horizontal="left" vertical="center" wrapText="1"/>
    </xf>
    <xf numFmtId="0" fontId="93" fillId="61" borderId="2" xfId="116" applyFont="1" applyFill="1" applyBorder="1" applyAlignment="1">
      <alignment horizontal="center" vertical="center" wrapText="1"/>
    </xf>
    <xf numFmtId="0" fontId="93" fillId="61" borderId="3" xfId="116" applyFont="1" applyFill="1" applyBorder="1" applyAlignment="1">
      <alignment horizontal="center" vertical="center" wrapText="1"/>
    </xf>
    <xf numFmtId="0" fontId="93" fillId="61" borderId="54" xfId="116" applyFont="1" applyFill="1" applyBorder="1" applyAlignment="1">
      <alignment horizontal="center" vertical="center" wrapText="1"/>
    </xf>
    <xf numFmtId="0" fontId="93" fillId="61" borderId="11" xfId="116" applyFont="1" applyFill="1" applyBorder="1" applyAlignment="1">
      <alignment horizontal="center" vertical="center" wrapText="1"/>
    </xf>
    <xf numFmtId="0" fontId="93" fillId="61" borderId="73" xfId="116" applyFont="1" applyFill="1" applyBorder="1" applyAlignment="1">
      <alignment horizontal="center" vertical="center" wrapText="1"/>
    </xf>
    <xf numFmtId="0" fontId="93" fillId="61" borderId="65" xfId="116" applyFont="1" applyFill="1" applyBorder="1" applyAlignment="1">
      <alignment horizontal="center" vertical="center" wrapText="1"/>
    </xf>
    <xf numFmtId="0" fontId="93" fillId="53" borderId="3" xfId="116" applyFont="1" applyFill="1" applyBorder="1" applyAlignment="1">
      <alignment horizontal="center" vertical="center" wrapText="1"/>
    </xf>
    <xf numFmtId="0" fontId="93" fillId="53" borderId="11" xfId="116" applyFont="1" applyFill="1" applyBorder="1" applyAlignment="1">
      <alignment horizontal="center" vertical="center" wrapText="1"/>
    </xf>
    <xf numFmtId="0" fontId="79" fillId="0" borderId="120" xfId="0" applyFont="1" applyBorder="1" applyAlignment="1">
      <alignment vertical="center" wrapText="1"/>
    </xf>
    <xf numFmtId="0" fontId="79" fillId="0" borderId="120" xfId="0" applyFont="1" applyBorder="1" applyAlignment="1">
      <alignment vertical="center"/>
    </xf>
    <xf numFmtId="0" fontId="79" fillId="0" borderId="124" xfId="0" applyFont="1" applyBorder="1" applyAlignment="1">
      <alignment horizontal="center" vertical="center"/>
    </xf>
    <xf numFmtId="0" fontId="79" fillId="0" borderId="125" xfId="0" applyFont="1" applyBorder="1" applyAlignment="1">
      <alignment vertical="center"/>
    </xf>
    <xf numFmtId="0" fontId="79" fillId="0" borderId="126" xfId="0" applyFont="1" applyBorder="1" applyAlignment="1">
      <alignment horizontal="center" vertical="center"/>
    </xf>
    <xf numFmtId="0" fontId="79" fillId="0" borderId="127" xfId="0" applyFont="1" applyBorder="1" applyAlignment="1">
      <alignment vertical="center"/>
    </xf>
    <xf numFmtId="0" fontId="79" fillId="0" borderId="128" xfId="0" applyFont="1" applyBorder="1" applyAlignment="1">
      <alignment vertical="center"/>
    </xf>
    <xf numFmtId="0" fontId="5" fillId="70" borderId="183" xfId="0" applyFont="1" applyFill="1" applyBorder="1"/>
    <xf numFmtId="0" fontId="79" fillId="0" borderId="156" xfId="0" applyFont="1" applyBorder="1"/>
    <xf numFmtId="0" fontId="0" fillId="0" borderId="156" xfId="0" applyBorder="1"/>
    <xf numFmtId="0" fontId="5" fillId="70" borderId="186" xfId="0" applyFont="1" applyFill="1" applyBorder="1"/>
    <xf numFmtId="0" fontId="5" fillId="70" borderId="188" xfId="0" applyFont="1" applyFill="1" applyBorder="1"/>
    <xf numFmtId="0" fontId="61" fillId="0" borderId="0" xfId="0" applyFont="1" applyAlignment="1">
      <alignment horizontal="left"/>
    </xf>
    <xf numFmtId="0" fontId="61" fillId="0" borderId="0" xfId="0" applyFont="1" applyAlignment="1">
      <alignment horizontal="left" wrapText="1"/>
    </xf>
    <xf numFmtId="0" fontId="70" fillId="66" borderId="11" xfId="1" applyFont="1" applyFill="1" applyBorder="1" applyAlignment="1" applyProtection="1">
      <alignment horizontal="center" vertical="center" wrapText="1"/>
      <protection locked="0"/>
    </xf>
    <xf numFmtId="0" fontId="70" fillId="72" borderId="33" xfId="1" applyFont="1" applyFill="1" applyBorder="1" applyAlignment="1" applyProtection="1">
      <alignment horizontal="center" vertical="center" wrapText="1"/>
      <protection locked="0"/>
    </xf>
    <xf numFmtId="0" fontId="70" fillId="70" borderId="13" xfId="1" applyFont="1" applyFill="1" applyBorder="1" applyAlignment="1" applyProtection="1">
      <alignment vertical="center" wrapText="1"/>
      <protection locked="0"/>
    </xf>
    <xf numFmtId="0" fontId="68" fillId="86" borderId="21" xfId="1" applyFont="1" applyFill="1" applyBorder="1" applyAlignment="1" applyProtection="1">
      <alignment horizontal="center" vertical="center" wrapText="1"/>
      <protection locked="0"/>
    </xf>
    <xf numFmtId="0" fontId="68" fillId="86" borderId="75" xfId="1" applyFont="1" applyFill="1" applyBorder="1" applyAlignment="1" applyProtection="1">
      <alignment horizontal="center" vertical="center" wrapText="1"/>
      <protection locked="0"/>
    </xf>
    <xf numFmtId="0" fontId="132" fillId="53" borderId="11" xfId="1" applyFont="1" applyFill="1" applyBorder="1" applyAlignment="1" applyProtection="1">
      <alignment horizontal="center" vertical="center" wrapText="1"/>
      <protection locked="0"/>
    </xf>
    <xf numFmtId="0" fontId="132" fillId="53" borderId="65" xfId="1" applyFont="1" applyFill="1" applyBorder="1" applyAlignment="1" applyProtection="1">
      <alignment horizontal="center" vertical="center" wrapText="1"/>
      <protection locked="0"/>
    </xf>
    <xf numFmtId="0" fontId="132" fillId="53" borderId="3" xfId="1" applyFont="1" applyFill="1" applyBorder="1" applyAlignment="1" applyProtection="1">
      <alignment horizontal="center" vertical="center" wrapText="1"/>
      <protection locked="0"/>
    </xf>
    <xf numFmtId="0" fontId="68" fillId="86" borderId="61" xfId="1" applyFont="1" applyFill="1" applyBorder="1" applyAlignment="1" applyProtection="1">
      <alignment horizontal="center" vertical="center" wrapText="1"/>
      <protection locked="0"/>
    </xf>
    <xf numFmtId="0" fontId="102" fillId="70" borderId="13" xfId="1" applyFont="1" applyFill="1" applyBorder="1" applyAlignment="1" applyProtection="1">
      <alignment vertical="center" wrapText="1"/>
      <protection locked="0"/>
    </xf>
    <xf numFmtId="0" fontId="102" fillId="70" borderId="74" xfId="1" applyFont="1" applyFill="1" applyBorder="1" applyAlignment="1" applyProtection="1">
      <alignment vertical="center" wrapText="1"/>
      <protection locked="0"/>
    </xf>
    <xf numFmtId="0" fontId="68" fillId="61" borderId="0" xfId="116" applyFont="1" applyFill="1" applyAlignment="1" applyProtection="1">
      <alignment vertical="center"/>
      <protection locked="0"/>
    </xf>
    <xf numFmtId="0" fontId="68" fillId="86" borderId="11" xfId="1" applyFont="1" applyFill="1" applyBorder="1" applyAlignment="1" applyProtection="1">
      <alignment horizontal="center" vertical="center" wrapText="1"/>
    </xf>
    <xf numFmtId="0" fontId="70" fillId="61" borderId="0" xfId="1" applyFont="1" applyFill="1" applyAlignment="1" applyProtection="1">
      <alignment vertical="center" wrapText="1"/>
      <protection locked="0"/>
    </xf>
    <xf numFmtId="0" fontId="87" fillId="0" borderId="73" xfId="0" applyFont="1" applyBorder="1" applyAlignment="1">
      <alignment horizontal="center" vertical="center"/>
    </xf>
    <xf numFmtId="0" fontId="87" fillId="0" borderId="65" xfId="0" applyFont="1" applyBorder="1" applyAlignment="1">
      <alignment horizontal="center" vertical="center"/>
    </xf>
    <xf numFmtId="0" fontId="61" fillId="0" borderId="20" xfId="0" applyFont="1" applyBorder="1" applyAlignment="1">
      <alignment horizontal="center" vertical="center"/>
    </xf>
    <xf numFmtId="0" fontId="70" fillId="72" borderId="64" xfId="1" applyFont="1" applyFill="1" applyBorder="1" applyAlignment="1" applyProtection="1">
      <alignment horizontal="center" vertical="center" wrapText="1"/>
      <protection locked="0"/>
    </xf>
    <xf numFmtId="0" fontId="79" fillId="0" borderId="164" xfId="0" applyFont="1" applyBorder="1" applyAlignment="1">
      <alignment vertical="center" wrapText="1"/>
    </xf>
    <xf numFmtId="0" fontId="62" fillId="72" borderId="3" xfId="1" applyFont="1" applyFill="1" applyBorder="1" applyAlignment="1" applyProtection="1">
      <alignment horizontal="center" vertical="center" wrapText="1"/>
      <protection locked="0"/>
    </xf>
    <xf numFmtId="0" fontId="62" fillId="72" borderId="33" xfId="1" applyFont="1" applyFill="1" applyBorder="1" applyAlignment="1" applyProtection="1">
      <alignment horizontal="center" vertical="center" wrapText="1"/>
      <protection locked="0"/>
    </xf>
    <xf numFmtId="0" fontId="62" fillId="70" borderId="13" xfId="1" applyFont="1" applyFill="1" applyBorder="1" applyAlignment="1" applyProtection="1">
      <alignment vertical="center" wrapText="1"/>
      <protection locked="0"/>
    </xf>
    <xf numFmtId="0" fontId="62" fillId="70" borderId="11" xfId="1" applyFont="1" applyFill="1" applyBorder="1" applyAlignment="1" applyProtection="1">
      <alignment vertical="center" wrapText="1"/>
      <protection locked="0"/>
    </xf>
    <xf numFmtId="0" fontId="62" fillId="70" borderId="74" xfId="1" applyFont="1" applyFill="1" applyBorder="1" applyAlignment="1" applyProtection="1">
      <alignment vertical="center" wrapText="1"/>
      <protection locked="0"/>
    </xf>
    <xf numFmtId="0" fontId="62" fillId="70" borderId="65" xfId="1" applyFont="1" applyFill="1" applyBorder="1" applyAlignment="1" applyProtection="1">
      <alignment vertical="center" wrapText="1"/>
      <protection locked="0"/>
    </xf>
    <xf numFmtId="0" fontId="61" fillId="70" borderId="72" xfId="1" applyFont="1" applyFill="1" applyBorder="1" applyAlignment="1" applyProtection="1">
      <alignment vertical="center" wrapText="1"/>
      <protection locked="0"/>
    </xf>
    <xf numFmtId="0" fontId="61" fillId="70" borderId="13" xfId="1" applyFont="1" applyFill="1" applyBorder="1" applyAlignment="1" applyProtection="1">
      <alignment vertical="center" wrapText="1"/>
      <protection locked="0"/>
    </xf>
    <xf numFmtId="0" fontId="61" fillId="70" borderId="3" xfId="1" applyFont="1" applyFill="1" applyBorder="1" applyAlignment="1" applyProtection="1">
      <alignment vertical="center" wrapText="1"/>
      <protection locked="0"/>
    </xf>
    <xf numFmtId="0" fontId="61" fillId="70" borderId="11" xfId="1" applyFont="1" applyFill="1" applyBorder="1" applyAlignment="1" applyProtection="1">
      <alignment vertical="center" wrapText="1"/>
      <protection locked="0"/>
    </xf>
    <xf numFmtId="0" fontId="61" fillId="70" borderId="74" xfId="1" applyFont="1" applyFill="1" applyBorder="1" applyAlignment="1" applyProtection="1">
      <alignment vertical="center" wrapText="1"/>
      <protection locked="0"/>
    </xf>
    <xf numFmtId="0" fontId="90" fillId="70" borderId="11" xfId="1" applyFont="1" applyFill="1" applyBorder="1" applyAlignment="1" applyProtection="1">
      <alignment vertical="center" wrapText="1"/>
      <protection locked="0"/>
    </xf>
    <xf numFmtId="0" fontId="90" fillId="70" borderId="65" xfId="1" applyFont="1" applyFill="1" applyBorder="1" applyAlignment="1" applyProtection="1">
      <alignment vertical="center" wrapText="1"/>
      <protection locked="0"/>
    </xf>
    <xf numFmtId="0" fontId="61" fillId="70" borderId="65" xfId="1" applyFont="1" applyFill="1" applyBorder="1" applyAlignment="1" applyProtection="1">
      <alignment vertical="center" wrapText="1"/>
      <protection locked="0"/>
    </xf>
    <xf numFmtId="0" fontId="65" fillId="81" borderId="2" xfId="1" applyFont="1" applyFill="1" applyBorder="1" applyAlignment="1" applyProtection="1">
      <alignment horizontal="left" vertical="center" wrapText="1"/>
      <protection locked="0"/>
    </xf>
    <xf numFmtId="0" fontId="65" fillId="81" borderId="54" xfId="1" applyFont="1" applyFill="1" applyBorder="1" applyAlignment="1" applyProtection="1">
      <alignment horizontal="left" vertical="center" wrapText="1"/>
      <protection locked="0"/>
    </xf>
    <xf numFmtId="1" fontId="68" fillId="81" borderId="14" xfId="118" applyNumberFormat="1" applyFont="1" applyFill="1" applyBorder="1" applyAlignment="1" applyProtection="1">
      <alignment horizontal="center" vertical="center"/>
    </xf>
    <xf numFmtId="0" fontId="65" fillId="70" borderId="3" xfId="1" applyFont="1" applyFill="1" applyBorder="1" applyAlignment="1" applyProtection="1">
      <alignment horizontal="left" vertical="center" wrapText="1"/>
      <protection locked="0"/>
    </xf>
    <xf numFmtId="0" fontId="65" fillId="86" borderId="11" xfId="1" applyFont="1" applyFill="1" applyBorder="1" applyAlignment="1" applyProtection="1">
      <alignment horizontal="center" vertical="center" wrapText="1"/>
      <protection locked="0"/>
    </xf>
    <xf numFmtId="0" fontId="65" fillId="82" borderId="56" xfId="1" applyFont="1" applyFill="1" applyBorder="1" applyAlignment="1" applyProtection="1">
      <alignment horizontal="center" vertical="center" wrapText="1"/>
      <protection locked="0"/>
    </xf>
    <xf numFmtId="0" fontId="61" fillId="66" borderId="11" xfId="1" applyFont="1" applyFill="1" applyBorder="1" applyAlignment="1" applyProtection="1">
      <alignment horizontal="center" vertical="center" wrapText="1"/>
      <protection locked="0"/>
    </xf>
    <xf numFmtId="0" fontId="65" fillId="81" borderId="2" xfId="1" applyFont="1" applyFill="1" applyBorder="1" applyAlignment="1" applyProtection="1">
      <alignment vertical="center" wrapText="1"/>
      <protection locked="0"/>
    </xf>
    <xf numFmtId="0" fontId="65" fillId="81" borderId="54" xfId="1" applyFont="1" applyFill="1" applyBorder="1" applyAlignment="1" applyProtection="1">
      <alignment vertical="center" wrapText="1"/>
      <protection locked="0"/>
    </xf>
    <xf numFmtId="0" fontId="68" fillId="81" borderId="54" xfId="1" applyFont="1" applyFill="1" applyBorder="1" applyAlignment="1" applyProtection="1">
      <alignment horizontal="left" vertical="center" wrapText="1"/>
      <protection locked="0"/>
    </xf>
    <xf numFmtId="0" fontId="68" fillId="81" borderId="73" xfId="1" applyFont="1" applyFill="1" applyBorder="1" applyAlignment="1" applyProtection="1">
      <alignment horizontal="left" vertical="center" wrapText="1"/>
      <protection locked="0"/>
    </xf>
    <xf numFmtId="0" fontId="90" fillId="66" borderId="11" xfId="1" applyFont="1" applyFill="1" applyBorder="1" applyAlignment="1" applyProtection="1">
      <alignment horizontal="center" vertical="center" wrapText="1"/>
      <protection locked="0"/>
    </xf>
    <xf numFmtId="0" fontId="65" fillId="70" borderId="11" xfId="1" applyFont="1" applyFill="1" applyBorder="1" applyAlignment="1" applyProtection="1">
      <alignment horizontal="left" vertical="center" wrapText="1"/>
      <protection locked="0"/>
    </xf>
    <xf numFmtId="0" fontId="61" fillId="66" borderId="3" xfId="1" applyFont="1" applyFill="1" applyBorder="1" applyAlignment="1" applyProtection="1">
      <alignment horizontal="center" vertical="center" wrapText="1"/>
      <protection locked="0"/>
    </xf>
    <xf numFmtId="0" fontId="70" fillId="70" borderId="74" xfId="1" applyFont="1" applyFill="1" applyBorder="1" applyAlignment="1" applyProtection="1">
      <alignment vertical="center" wrapText="1"/>
      <protection locked="0"/>
    </xf>
    <xf numFmtId="0" fontId="87" fillId="98" borderId="200" xfId="0" applyFont="1" applyFill="1" applyBorder="1" applyAlignment="1">
      <alignment vertical="center" wrapText="1"/>
    </xf>
    <xf numFmtId="0" fontId="124" fillId="98" borderId="200" xfId="0" applyFont="1" applyFill="1" applyBorder="1" applyAlignment="1">
      <alignment vertical="center" wrapText="1"/>
    </xf>
    <xf numFmtId="0" fontId="124" fillId="98" borderId="202" xfId="0" applyFont="1" applyFill="1" applyBorder="1" applyAlignment="1">
      <alignment vertical="center" wrapText="1"/>
    </xf>
    <xf numFmtId="0" fontId="113" fillId="86" borderId="72" xfId="1" applyFont="1" applyFill="1" applyBorder="1" applyAlignment="1" applyProtection="1">
      <alignment horizontal="center" vertical="center" wrapText="1"/>
      <protection locked="0"/>
    </xf>
    <xf numFmtId="0" fontId="113" fillId="82" borderId="62" xfId="1" applyFont="1" applyFill="1" applyBorder="1" applyAlignment="1" applyProtection="1">
      <alignment horizontal="center" vertical="center" wrapText="1"/>
      <protection locked="0"/>
    </xf>
    <xf numFmtId="0" fontId="113" fillId="86" borderId="13" xfId="1" applyFont="1" applyFill="1" applyBorder="1" applyAlignment="1" applyProtection="1">
      <alignment horizontal="center" vertical="center" wrapText="1"/>
      <protection locked="0"/>
    </xf>
    <xf numFmtId="0" fontId="113" fillId="82" borderId="56" xfId="1" applyFont="1" applyFill="1" applyBorder="1" applyAlignment="1" applyProtection="1">
      <alignment horizontal="center" vertical="center" wrapText="1"/>
      <protection locked="0"/>
    </xf>
    <xf numFmtId="0" fontId="79" fillId="0" borderId="122" xfId="0" applyFont="1" applyBorder="1" applyAlignment="1">
      <alignment horizontal="center" vertical="center"/>
    </xf>
    <xf numFmtId="0" fontId="79" fillId="0" borderId="123" xfId="0" applyFont="1" applyBorder="1" applyAlignment="1">
      <alignment vertical="center" wrapText="1"/>
    </xf>
    <xf numFmtId="0" fontId="99" fillId="0" borderId="168" xfId="0" applyFont="1" applyBorder="1" applyAlignment="1">
      <alignment horizontal="center" vertical="center" wrapText="1"/>
    </xf>
    <xf numFmtId="0" fontId="99" fillId="0" borderId="124" xfId="0" applyFont="1" applyBorder="1" applyAlignment="1">
      <alignment horizontal="center" vertical="center" wrapText="1"/>
    </xf>
    <xf numFmtId="0" fontId="79" fillId="0" borderId="125" xfId="0" applyFont="1" applyBorder="1" applyAlignment="1">
      <alignment vertical="center" wrapText="1"/>
    </xf>
    <xf numFmtId="0" fontId="79" fillId="0" borderId="211" xfId="0" applyFont="1" applyBorder="1" applyAlignment="1">
      <alignment horizontal="center" vertical="center"/>
    </xf>
    <xf numFmtId="0" fontId="99" fillId="0" borderId="211" xfId="0" applyFont="1" applyBorder="1" applyAlignment="1">
      <alignment horizontal="center" vertical="center" wrapText="1"/>
    </xf>
    <xf numFmtId="0" fontId="79" fillId="0" borderId="212" xfId="0" applyFont="1" applyBorder="1" applyAlignment="1">
      <alignment vertical="center" wrapText="1"/>
    </xf>
    <xf numFmtId="0" fontId="99" fillId="0" borderId="126" xfId="0" applyFont="1" applyBorder="1" applyAlignment="1">
      <alignment horizontal="center" vertical="center" wrapText="1"/>
    </xf>
    <xf numFmtId="0" fontId="61" fillId="70" borderId="6" xfId="1" applyFont="1" applyFill="1" applyBorder="1" applyAlignment="1" applyProtection="1">
      <alignment vertical="center" wrapText="1"/>
      <protection locked="0"/>
    </xf>
    <xf numFmtId="0" fontId="61" fillId="70" borderId="213" xfId="1" applyFont="1" applyFill="1" applyBorder="1" applyAlignment="1" applyProtection="1">
      <alignment vertical="center" wrapText="1"/>
      <protection locked="0"/>
    </xf>
    <xf numFmtId="168" fontId="68" fillId="81" borderId="3" xfId="118" applyNumberFormat="1" applyFont="1" applyFill="1" applyBorder="1" applyAlignment="1" applyProtection="1">
      <alignment horizontal="center" vertical="center"/>
    </xf>
    <xf numFmtId="9" fontId="70" fillId="61" borderId="3" xfId="118" applyFont="1" applyFill="1" applyBorder="1" applyAlignment="1" applyProtection="1">
      <alignment horizontal="center" vertical="center"/>
      <protection locked="0"/>
    </xf>
    <xf numFmtId="9" fontId="70" fillId="61" borderId="33" xfId="118" applyFont="1" applyFill="1" applyBorder="1" applyAlignment="1" applyProtection="1">
      <alignment horizontal="center" vertical="center"/>
      <protection locked="0"/>
    </xf>
    <xf numFmtId="1" fontId="68" fillId="81" borderId="11" xfId="118" applyNumberFormat="1" applyFont="1" applyFill="1" applyBorder="1" applyAlignment="1">
      <alignment horizontal="center" vertical="center"/>
    </xf>
    <xf numFmtId="1" fontId="68" fillId="81" borderId="65" xfId="118" applyNumberFormat="1" applyFont="1" applyFill="1" applyBorder="1" applyAlignment="1">
      <alignment horizontal="center" vertical="center"/>
    </xf>
    <xf numFmtId="0" fontId="87" fillId="0" borderId="74" xfId="0" applyFont="1" applyBorder="1" applyAlignment="1">
      <alignment horizontal="center" vertical="center"/>
    </xf>
    <xf numFmtId="0" fontId="87" fillId="0" borderId="237" xfId="0" applyFont="1" applyBorder="1" applyAlignment="1">
      <alignment horizontal="center" vertical="center"/>
    </xf>
    <xf numFmtId="0" fontId="87" fillId="0" borderId="238" xfId="0" applyFont="1" applyBorder="1" applyAlignment="1">
      <alignment horizontal="center" vertical="center"/>
    </xf>
    <xf numFmtId="0" fontId="68" fillId="82" borderId="35" xfId="0" applyFont="1" applyFill="1" applyBorder="1" applyAlignment="1">
      <alignment horizontal="center" vertical="center" wrapText="1"/>
    </xf>
    <xf numFmtId="0" fontId="68" fillId="82" borderId="36" xfId="0" applyFont="1" applyFill="1" applyBorder="1" applyAlignment="1">
      <alignment horizontal="center" vertical="center" wrapText="1"/>
    </xf>
    <xf numFmtId="9" fontId="78" fillId="53" borderId="54" xfId="0" applyNumberFormat="1" applyFont="1" applyFill="1" applyBorder="1" applyAlignment="1">
      <alignment horizontal="center" vertical="center"/>
    </xf>
    <xf numFmtId="9" fontId="78" fillId="52" borderId="54" xfId="0" applyNumberFormat="1" applyFont="1" applyFill="1" applyBorder="1" applyAlignment="1">
      <alignment horizontal="center" vertical="center"/>
    </xf>
    <xf numFmtId="9" fontId="78" fillId="51" borderId="54" xfId="0" applyNumberFormat="1" applyFont="1" applyFill="1" applyBorder="1" applyAlignment="1">
      <alignment horizontal="center" vertical="center"/>
    </xf>
    <xf numFmtId="9" fontId="78" fillId="68" borderId="54" xfId="0" applyNumberFormat="1" applyFont="1" applyFill="1" applyBorder="1" applyAlignment="1">
      <alignment horizontal="center" vertical="center"/>
    </xf>
    <xf numFmtId="9" fontId="78" fillId="50" borderId="73" xfId="0" applyNumberFormat="1" applyFont="1" applyFill="1" applyBorder="1" applyAlignment="1">
      <alignment horizontal="center" vertical="center"/>
    </xf>
    <xf numFmtId="9" fontId="68" fillId="81" borderId="3" xfId="118" applyFont="1" applyFill="1" applyBorder="1" applyAlignment="1" applyProtection="1">
      <alignment horizontal="center" vertical="center"/>
    </xf>
    <xf numFmtId="0" fontId="68" fillId="2" borderId="0" xfId="1" applyFont="1" applyFill="1" applyAlignment="1" applyProtection="1">
      <alignment horizontal="center" vertical="center" wrapText="1"/>
      <protection locked="0"/>
    </xf>
    <xf numFmtId="0" fontId="68" fillId="61" borderId="0" xfId="1" applyFont="1" applyFill="1" applyAlignment="1" applyProtection="1">
      <alignment horizontal="center" vertical="center" wrapText="1"/>
      <protection locked="0"/>
    </xf>
    <xf numFmtId="0" fontId="64" fillId="61" borderId="0" xfId="1" applyFont="1" applyFill="1" applyAlignment="1" applyProtection="1">
      <alignment horizontal="center" vertical="center" wrapText="1"/>
      <protection locked="0"/>
    </xf>
    <xf numFmtId="0" fontId="64" fillId="61" borderId="0" xfId="116" applyFont="1" applyFill="1" applyAlignment="1">
      <alignment vertical="center"/>
    </xf>
    <xf numFmtId="9" fontId="64" fillId="61" borderId="0" xfId="116" applyNumberFormat="1" applyFont="1" applyFill="1" applyAlignment="1">
      <alignment horizontal="right" vertical="top"/>
    </xf>
    <xf numFmtId="9" fontId="64" fillId="61" borderId="0" xfId="116" applyNumberFormat="1" applyFont="1" applyFill="1" applyAlignment="1">
      <alignment vertical="top"/>
    </xf>
    <xf numFmtId="0" fontId="63" fillId="0" borderId="0" xfId="0" applyFont="1"/>
    <xf numFmtId="9" fontId="68" fillId="61" borderId="0" xfId="116" applyNumberFormat="1" applyFont="1" applyFill="1" applyAlignment="1">
      <alignment vertical="center"/>
    </xf>
    <xf numFmtId="0" fontId="62" fillId="72" borderId="64" xfId="1" applyFont="1" applyFill="1" applyBorder="1" applyAlignment="1" applyProtection="1">
      <alignment horizontal="center" vertical="center" wrapText="1"/>
      <protection locked="0"/>
    </xf>
    <xf numFmtId="0" fontId="81" fillId="104" borderId="79" xfId="0" applyFont="1" applyFill="1" applyBorder="1"/>
    <xf numFmtId="0" fontId="70" fillId="105" borderId="77" xfId="0" applyFont="1" applyFill="1" applyBorder="1"/>
    <xf numFmtId="0" fontId="70" fillId="107" borderId="77" xfId="0" applyFont="1" applyFill="1" applyBorder="1"/>
    <xf numFmtId="0" fontId="70" fillId="106" borderId="77" xfId="0" applyFont="1" applyFill="1" applyBorder="1"/>
    <xf numFmtId="0" fontId="70" fillId="108" borderId="77" xfId="0" applyFont="1" applyFill="1" applyBorder="1"/>
    <xf numFmtId="0" fontId="70" fillId="109" borderId="96" xfId="0" applyFont="1" applyFill="1" applyBorder="1"/>
    <xf numFmtId="0" fontId="162" fillId="111" borderId="2" xfId="0" applyFont="1" applyFill="1" applyBorder="1" applyAlignment="1">
      <alignment wrapText="1"/>
    </xf>
    <xf numFmtId="0" fontId="162" fillId="111" borderId="77" xfId="0" applyFont="1" applyFill="1" applyBorder="1" applyAlignment="1">
      <alignment wrapText="1"/>
    </xf>
    <xf numFmtId="0" fontId="162" fillId="111" borderId="96" xfId="0" applyFont="1" applyFill="1" applyBorder="1" applyAlignment="1">
      <alignment wrapText="1"/>
    </xf>
    <xf numFmtId="0" fontId="162" fillId="112" borderId="3" xfId="0" applyFont="1" applyFill="1" applyBorder="1" applyAlignment="1">
      <alignment wrapText="1"/>
    </xf>
    <xf numFmtId="0" fontId="162" fillId="112" borderId="33" xfId="0" applyFont="1" applyFill="1" applyBorder="1" applyAlignment="1">
      <alignment wrapText="1"/>
    </xf>
    <xf numFmtId="0" fontId="162" fillId="112" borderId="64" xfId="0" applyFont="1" applyFill="1" applyBorder="1" applyAlignment="1">
      <alignment wrapText="1"/>
    </xf>
    <xf numFmtId="0" fontId="61" fillId="113" borderId="3" xfId="0" applyFont="1" applyFill="1" applyBorder="1" applyAlignment="1">
      <alignment wrapText="1"/>
    </xf>
    <xf numFmtId="0" fontId="65" fillId="81" borderId="2" xfId="1" applyFont="1" applyFill="1" applyBorder="1" applyAlignment="1" applyProtection="1">
      <alignment horizontal="left" wrapText="1"/>
      <protection locked="0"/>
    </xf>
    <xf numFmtId="0" fontId="4" fillId="0" borderId="11" xfId="0" applyFont="1" applyBorder="1" applyAlignment="1">
      <alignment horizontal="center" vertical="center"/>
    </xf>
    <xf numFmtId="0" fontId="72" fillId="50" borderId="153" xfId="0" applyFont="1" applyFill="1" applyBorder="1" applyAlignment="1">
      <alignment horizontal="center" vertical="center" wrapText="1"/>
    </xf>
    <xf numFmtId="0" fontId="72" fillId="50" borderId="154" xfId="0" applyFont="1" applyFill="1" applyBorder="1" applyAlignment="1">
      <alignment horizontal="center" vertical="center" wrapText="1"/>
    </xf>
    <xf numFmtId="0" fontId="72" fillId="50" borderId="155" xfId="0" applyFont="1" applyFill="1" applyBorder="1" applyAlignment="1">
      <alignment horizontal="center" vertical="center" wrapText="1"/>
    </xf>
    <xf numFmtId="0" fontId="117" fillId="51" borderId="133" xfId="0" applyFont="1" applyFill="1" applyBorder="1" applyAlignment="1">
      <alignment horizontal="center" vertical="center"/>
    </xf>
    <xf numFmtId="0" fontId="117" fillId="51" borderId="134" xfId="0" applyFont="1" applyFill="1" applyBorder="1" applyAlignment="1">
      <alignment horizontal="center" vertical="center"/>
    </xf>
    <xf numFmtId="0" fontId="117" fillId="51" borderId="135" xfId="0" applyFont="1" applyFill="1" applyBorder="1" applyAlignment="1">
      <alignment horizontal="center" vertical="center"/>
    </xf>
    <xf numFmtId="0" fontId="79" fillId="0" borderId="0" xfId="0" applyFont="1" applyAlignment="1">
      <alignment horizontal="center"/>
    </xf>
    <xf numFmtId="0" fontId="110" fillId="86" borderId="100" xfId="0" applyFont="1" applyFill="1" applyBorder="1" applyAlignment="1">
      <alignment horizontal="left" vertical="center" wrapText="1"/>
    </xf>
    <xf numFmtId="0" fontId="137" fillId="57" borderId="100" xfId="0" applyFont="1" applyFill="1" applyBorder="1" applyAlignment="1">
      <alignment horizontal="left" vertical="center" wrapText="1"/>
    </xf>
    <xf numFmtId="0" fontId="137" fillId="57" borderId="137" xfId="0" applyFont="1" applyFill="1" applyBorder="1" applyAlignment="1">
      <alignment horizontal="left" vertical="center" wrapText="1"/>
    </xf>
    <xf numFmtId="0" fontId="115" fillId="89" borderId="136" xfId="0" applyFont="1" applyFill="1" applyBorder="1" applyAlignment="1">
      <alignment horizontal="center" vertical="center" textRotation="255"/>
    </xf>
    <xf numFmtId="0" fontId="113" fillId="89" borderId="151" xfId="0" applyFont="1" applyFill="1" applyBorder="1" applyAlignment="1">
      <alignment vertical="center" wrapText="1"/>
    </xf>
    <xf numFmtId="0" fontId="113" fillId="89" borderId="152" xfId="0" applyFont="1" applyFill="1" applyBorder="1" applyAlignment="1">
      <alignment vertical="center" wrapText="1"/>
    </xf>
    <xf numFmtId="0" fontId="113" fillId="89" borderId="100" xfId="0" applyFont="1" applyFill="1" applyBorder="1" applyAlignment="1">
      <alignment vertical="center" wrapText="1"/>
    </xf>
    <xf numFmtId="0" fontId="113" fillId="89" borderId="137" xfId="0" applyFont="1" applyFill="1" applyBorder="1" applyAlignment="1">
      <alignment vertical="center" wrapText="1"/>
    </xf>
    <xf numFmtId="0" fontId="113" fillId="89" borderId="100" xfId="0" applyFont="1" applyFill="1" applyBorder="1" applyAlignment="1">
      <alignment horizontal="left" vertical="center" wrapText="1"/>
    </xf>
    <xf numFmtId="0" fontId="113" fillId="89" borderId="137" xfId="0" applyFont="1" applyFill="1" applyBorder="1" applyAlignment="1">
      <alignment horizontal="left" vertical="center" wrapText="1"/>
    </xf>
    <xf numFmtId="0" fontId="115" fillId="89" borderId="191" xfId="0" applyFont="1" applyFill="1" applyBorder="1" applyAlignment="1">
      <alignment horizontal="center" vertical="center" textRotation="255"/>
    </xf>
    <xf numFmtId="0" fontId="115" fillId="89" borderId="140" xfId="0" applyFont="1" applyFill="1" applyBorder="1" applyAlignment="1">
      <alignment horizontal="center" vertical="center" textRotation="255"/>
    </xf>
    <xf numFmtId="0" fontId="115" fillId="89" borderId="150" xfId="0" applyFont="1" applyFill="1" applyBorder="1" applyAlignment="1">
      <alignment horizontal="center" vertical="center" textRotation="255"/>
    </xf>
    <xf numFmtId="0" fontId="144" fillId="57" borderId="113" xfId="0" applyFont="1" applyFill="1" applyBorder="1" applyAlignment="1">
      <alignment horizontal="left" vertical="center" wrapText="1"/>
    </xf>
    <xf numFmtId="0" fontId="144" fillId="57" borderId="107" xfId="0" applyFont="1" applyFill="1" applyBorder="1" applyAlignment="1">
      <alignment horizontal="left" vertical="center" wrapText="1"/>
    </xf>
    <xf numFmtId="0" fontId="144" fillId="57" borderId="138" xfId="0" applyFont="1" applyFill="1" applyBorder="1" applyAlignment="1">
      <alignment horizontal="left" vertical="center" wrapText="1"/>
    </xf>
    <xf numFmtId="0" fontId="136" fillId="89" borderId="100" xfId="0" applyFont="1" applyFill="1" applyBorder="1" applyAlignment="1">
      <alignment vertical="center" wrapText="1"/>
    </xf>
    <xf numFmtId="0" fontId="136" fillId="89" borderId="137" xfId="0" applyFont="1" applyFill="1" applyBorder="1" applyAlignment="1">
      <alignment vertical="center" wrapText="1"/>
    </xf>
    <xf numFmtId="0" fontId="62" fillId="70" borderId="13" xfId="0" applyFont="1" applyFill="1" applyBorder="1" applyAlignment="1">
      <alignment vertical="center" wrapText="1"/>
    </xf>
    <xf numFmtId="0" fontId="62" fillId="70" borderId="57" xfId="0" applyFont="1" applyFill="1" applyBorder="1" applyAlignment="1">
      <alignment vertical="center" wrapText="1"/>
    </xf>
    <xf numFmtId="0" fontId="62" fillId="70" borderId="144" xfId="0" applyFont="1" applyFill="1" applyBorder="1" applyAlignment="1">
      <alignment vertical="center" wrapText="1"/>
    </xf>
    <xf numFmtId="0" fontId="61" fillId="79" borderId="147" xfId="0" applyFont="1" applyFill="1" applyBorder="1" applyAlignment="1">
      <alignment vertical="center" wrapText="1"/>
    </xf>
    <xf numFmtId="0" fontId="61" fillId="79" borderId="148" xfId="0" applyFont="1" applyFill="1" applyBorder="1" applyAlignment="1">
      <alignment vertical="center" wrapText="1"/>
    </xf>
    <xf numFmtId="0" fontId="61" fillId="79" borderId="149" xfId="0" applyFont="1" applyFill="1" applyBorder="1" applyAlignment="1">
      <alignment vertical="center" wrapText="1"/>
    </xf>
    <xf numFmtId="0" fontId="61" fillId="79" borderId="13" xfId="0" applyFont="1" applyFill="1" applyBorder="1" applyAlignment="1">
      <alignment vertical="center" wrapText="1"/>
    </xf>
    <xf numFmtId="0" fontId="61" fillId="79" borderId="57" xfId="0" applyFont="1" applyFill="1" applyBorder="1" applyAlignment="1">
      <alignment vertical="center" wrapText="1"/>
    </xf>
    <xf numFmtId="0" fontId="61" fillId="79" borderId="144" xfId="0" applyFont="1" applyFill="1" applyBorder="1" applyAlignment="1">
      <alignment vertical="center" wrapText="1"/>
    </xf>
    <xf numFmtId="0" fontId="64" fillId="78" borderId="13" xfId="0" applyFont="1" applyFill="1" applyBorder="1" applyAlignment="1">
      <alignment vertical="center" wrapText="1"/>
    </xf>
    <xf numFmtId="0" fontId="95" fillId="78" borderId="57" xfId="0" applyFont="1" applyFill="1" applyBorder="1" applyAlignment="1">
      <alignment vertical="center" wrapText="1"/>
    </xf>
    <xf numFmtId="0" fontId="95" fillId="78" borderId="144" xfId="0" applyFont="1" applyFill="1" applyBorder="1" applyAlignment="1">
      <alignment vertical="center" wrapText="1"/>
    </xf>
    <xf numFmtId="0" fontId="61" fillId="80" borderId="57" xfId="0" applyFont="1" applyFill="1" applyBorder="1" applyAlignment="1">
      <alignment horizontal="left" vertical="center" wrapText="1"/>
    </xf>
    <xf numFmtId="0" fontId="61" fillId="80" borderId="144" xfId="0" applyFont="1" applyFill="1" applyBorder="1" applyAlignment="1">
      <alignment horizontal="left" vertical="center" wrapText="1"/>
    </xf>
    <xf numFmtId="0" fontId="163" fillId="110" borderId="113" xfId="0" applyFont="1" applyFill="1" applyBorder="1" applyAlignment="1">
      <alignment wrapText="1"/>
    </xf>
    <xf numFmtId="0" fontId="163" fillId="110" borderId="107" xfId="0" applyFont="1" applyFill="1" applyBorder="1" applyAlignment="1">
      <alignment wrapText="1"/>
    </xf>
    <xf numFmtId="0" fontId="163" fillId="110" borderId="138" xfId="0" applyFont="1" applyFill="1" applyBorder="1" applyAlignment="1">
      <alignment wrapText="1"/>
    </xf>
    <xf numFmtId="0" fontId="136" fillId="89" borderId="100" xfId="0" applyFont="1" applyFill="1" applyBorder="1" applyAlignment="1">
      <alignment horizontal="left" vertical="center" wrapText="1"/>
    </xf>
    <xf numFmtId="0" fontId="136" fillId="89" borderId="137" xfId="0" applyFont="1" applyFill="1" applyBorder="1" applyAlignment="1">
      <alignment horizontal="left" vertical="center" wrapText="1"/>
    </xf>
    <xf numFmtId="0" fontId="68" fillId="86" borderId="109" xfId="0" applyFont="1" applyFill="1" applyBorder="1" applyAlignment="1">
      <alignment horizontal="center" vertical="center" wrapText="1"/>
    </xf>
    <xf numFmtId="0" fontId="68" fillId="86" borderId="110" xfId="0" applyFont="1" applyFill="1" applyBorder="1" applyAlignment="1">
      <alignment horizontal="center" vertical="center" wrapText="1"/>
    </xf>
    <xf numFmtId="0" fontId="68" fillId="86" borderId="111" xfId="0" applyFont="1" applyFill="1" applyBorder="1" applyAlignment="1">
      <alignment horizontal="center" vertical="center" wrapText="1"/>
    </xf>
    <xf numFmtId="0" fontId="68" fillId="86" borderId="99" xfId="0" applyFont="1" applyFill="1" applyBorder="1" applyAlignment="1">
      <alignment horizontal="center" vertical="center" wrapText="1"/>
    </xf>
    <xf numFmtId="0" fontId="68" fillId="86" borderId="112" xfId="0" applyFont="1" applyFill="1" applyBorder="1" applyAlignment="1">
      <alignment horizontal="center" vertical="center" wrapText="1"/>
    </xf>
    <xf numFmtId="0" fontId="68" fillId="86" borderId="101" xfId="0" applyFont="1" applyFill="1" applyBorder="1" applyAlignment="1">
      <alignment horizontal="center" vertical="center" wrapText="1"/>
    </xf>
    <xf numFmtId="0" fontId="137" fillId="57" borderId="109" xfId="0" applyFont="1" applyFill="1" applyBorder="1" applyAlignment="1">
      <alignment horizontal="left" vertical="center" wrapText="1"/>
    </xf>
    <xf numFmtId="0" fontId="137" fillId="57" borderId="108" xfId="0" applyFont="1" applyFill="1" applyBorder="1" applyAlignment="1">
      <alignment horizontal="left" vertical="center" wrapText="1"/>
    </xf>
    <xf numFmtId="0" fontId="137" fillId="57" borderId="141" xfId="0" applyFont="1" applyFill="1" applyBorder="1" applyAlignment="1">
      <alignment horizontal="left" vertical="center" wrapText="1"/>
    </xf>
    <xf numFmtId="0" fontId="137" fillId="57" borderId="112" xfId="0" applyFont="1" applyFill="1" applyBorder="1" applyAlignment="1">
      <alignment horizontal="left" vertical="center" wrapText="1"/>
    </xf>
    <xf numFmtId="0" fontId="137" fillId="57" borderId="114" xfId="0" applyFont="1" applyFill="1" applyBorder="1" applyAlignment="1">
      <alignment horizontal="left" vertical="center" wrapText="1"/>
    </xf>
    <xf numFmtId="0" fontId="137" fillId="57" borderId="142" xfId="0" applyFont="1" applyFill="1" applyBorder="1" applyAlignment="1">
      <alignment horizontal="left" vertical="center" wrapText="1"/>
    </xf>
    <xf numFmtId="0" fontId="165" fillId="85" borderId="2" xfId="116" applyFont="1" applyFill="1" applyBorder="1" applyAlignment="1">
      <alignment horizontal="center" vertical="center" wrapText="1"/>
    </xf>
    <xf numFmtId="0" fontId="165" fillId="85" borderId="3" xfId="116" applyFont="1" applyFill="1" applyBorder="1" applyAlignment="1">
      <alignment horizontal="center" vertical="center" wrapText="1"/>
    </xf>
    <xf numFmtId="0" fontId="46" fillId="79" borderId="3" xfId="116" applyFont="1" applyFill="1" applyBorder="1" applyAlignment="1">
      <alignment horizontal="center" vertical="center" wrapText="1"/>
    </xf>
    <xf numFmtId="0" fontId="46" fillId="79" borderId="62" xfId="116" applyFont="1" applyFill="1" applyBorder="1" applyAlignment="1">
      <alignment horizontal="center" vertical="center" wrapText="1"/>
    </xf>
    <xf numFmtId="0" fontId="61" fillId="78" borderId="13" xfId="0" applyFont="1" applyFill="1" applyBorder="1" applyAlignment="1">
      <alignment vertical="center" wrapText="1"/>
    </xf>
    <xf numFmtId="0" fontId="61" fillId="78" borderId="57" xfId="0" applyFont="1" applyFill="1" applyBorder="1" applyAlignment="1">
      <alignment vertical="center" wrapText="1"/>
    </xf>
    <xf numFmtId="0" fontId="61" fillId="78" borderId="144" xfId="0" applyFont="1" applyFill="1" applyBorder="1" applyAlignment="1">
      <alignment vertical="center" wrapText="1"/>
    </xf>
    <xf numFmtId="0" fontId="89" fillId="78" borderId="13" xfId="0" applyFont="1" applyFill="1" applyBorder="1" applyAlignment="1">
      <alignment vertical="center" wrapText="1"/>
    </xf>
    <xf numFmtId="0" fontId="89" fillId="78" borderId="57" xfId="0" applyFont="1" applyFill="1" applyBorder="1" applyAlignment="1">
      <alignment vertical="center" wrapText="1"/>
    </xf>
    <xf numFmtId="0" fontId="89" fillId="78" borderId="144" xfId="0" applyFont="1" applyFill="1" applyBorder="1" applyAlignment="1">
      <alignment vertical="center" wrapText="1"/>
    </xf>
    <xf numFmtId="0" fontId="62" fillId="78" borderId="16" xfId="0" applyFont="1" applyFill="1" applyBorder="1" applyAlignment="1">
      <alignment horizontal="left" vertical="center" wrapText="1"/>
    </xf>
    <xf numFmtId="0" fontId="62" fillId="78" borderId="17" xfId="0" applyFont="1" applyFill="1" applyBorder="1" applyAlignment="1">
      <alignment horizontal="left" vertical="center" wrapText="1"/>
    </xf>
    <xf numFmtId="0" fontId="62" fillId="78" borderId="19" xfId="0" applyFont="1" applyFill="1" applyBorder="1" applyAlignment="1">
      <alignment horizontal="left" vertical="center" wrapText="1"/>
    </xf>
    <xf numFmtId="0" fontId="62" fillId="78" borderId="21" xfId="0" applyFont="1" applyFill="1" applyBorder="1" applyAlignment="1">
      <alignment horizontal="left" vertical="center" wrapText="1"/>
    </xf>
    <xf numFmtId="0" fontId="95" fillId="78" borderId="57" xfId="0" applyFont="1" applyFill="1" applyBorder="1" applyAlignment="1">
      <alignment horizontal="left" vertical="center" wrapText="1"/>
    </xf>
    <xf numFmtId="0" fontId="95" fillId="78" borderId="144" xfId="0" applyFont="1" applyFill="1" applyBorder="1" applyAlignment="1">
      <alignment horizontal="left" vertical="center" wrapText="1"/>
    </xf>
    <xf numFmtId="0" fontId="115" fillId="89" borderId="139" xfId="0" applyFont="1" applyFill="1" applyBorder="1" applyAlignment="1">
      <alignment horizontal="center" vertical="center" textRotation="255"/>
    </xf>
    <xf numFmtId="0" fontId="136" fillId="89" borderId="143" xfId="0" applyFont="1" applyFill="1" applyBorder="1" applyAlignment="1">
      <alignment horizontal="center" vertical="center" textRotation="255"/>
    </xf>
    <xf numFmtId="0" fontId="136" fillId="89" borderId="145" xfId="0" applyFont="1" applyFill="1" applyBorder="1" applyAlignment="1">
      <alignment horizontal="center" vertical="center" textRotation="255"/>
    </xf>
    <xf numFmtId="0" fontId="136" fillId="89" borderId="146" xfId="0" applyFont="1" applyFill="1" applyBorder="1" applyAlignment="1">
      <alignment horizontal="center" vertical="center" textRotation="255"/>
    </xf>
    <xf numFmtId="0" fontId="61" fillId="80" borderId="16" xfId="0" applyFont="1" applyFill="1" applyBorder="1" applyAlignment="1">
      <alignment horizontal="center" vertical="center" wrapText="1"/>
    </xf>
    <xf numFmtId="0" fontId="61" fillId="80" borderId="15" xfId="0" applyFont="1" applyFill="1" applyBorder="1" applyAlignment="1">
      <alignment horizontal="center" vertical="center" wrapText="1"/>
    </xf>
    <xf numFmtId="0" fontId="61" fillId="80" borderId="1" xfId="0" applyFont="1" applyFill="1" applyBorder="1" applyAlignment="1">
      <alignment horizontal="center" vertical="center" wrapText="1"/>
    </xf>
    <xf numFmtId="0" fontId="61" fillId="80" borderId="0" xfId="0" applyFont="1" applyFill="1" applyAlignment="1">
      <alignment horizontal="center" vertical="center" wrapText="1"/>
    </xf>
    <xf numFmtId="0" fontId="165" fillId="85" borderId="54" xfId="116" applyFont="1" applyFill="1" applyBorder="1" applyAlignment="1">
      <alignment horizontal="center" vertical="center" wrapText="1"/>
    </xf>
    <xf numFmtId="0" fontId="165" fillId="85" borderId="11" xfId="116" applyFont="1" applyFill="1" applyBorder="1" applyAlignment="1">
      <alignment horizontal="center" vertical="center" wrapText="1"/>
    </xf>
    <xf numFmtId="0" fontId="46" fillId="79" borderId="11" xfId="116" applyFont="1" applyFill="1" applyBorder="1" applyAlignment="1">
      <alignment horizontal="center" vertical="center" wrapText="1"/>
    </xf>
    <xf numFmtId="0" fontId="46" fillId="79" borderId="56" xfId="116" applyFont="1" applyFill="1" applyBorder="1" applyAlignment="1">
      <alignment horizontal="center" vertical="center" wrapText="1"/>
    </xf>
    <xf numFmtId="0" fontId="165" fillId="85" borderId="73" xfId="116" applyFont="1" applyFill="1" applyBorder="1" applyAlignment="1">
      <alignment horizontal="center" vertical="center" wrapText="1"/>
    </xf>
    <xf numFmtId="0" fontId="165" fillId="85" borderId="65" xfId="116" applyFont="1" applyFill="1" applyBorder="1" applyAlignment="1">
      <alignment horizontal="center" vertical="center" wrapText="1"/>
    </xf>
    <xf numFmtId="0" fontId="46" fillId="79" borderId="65" xfId="116" applyFont="1" applyFill="1" applyBorder="1" applyAlignment="1">
      <alignment horizontal="center" vertical="center" wrapText="1"/>
    </xf>
    <xf numFmtId="0" fontId="46" fillId="79" borderId="66" xfId="116" applyFont="1" applyFill="1" applyBorder="1" applyAlignment="1">
      <alignment horizontal="center" vertical="center" wrapText="1"/>
    </xf>
    <xf numFmtId="0" fontId="143" fillId="57" borderId="113" xfId="0" applyFont="1" applyFill="1" applyBorder="1" applyAlignment="1">
      <alignment horizontal="left" vertical="center" wrapText="1"/>
    </xf>
    <xf numFmtId="0" fontId="143" fillId="57" borderId="107" xfId="0" applyFont="1" applyFill="1" applyBorder="1" applyAlignment="1">
      <alignment horizontal="left" vertical="center" wrapText="1"/>
    </xf>
    <xf numFmtId="0" fontId="143" fillId="57" borderId="138" xfId="0" applyFont="1" applyFill="1" applyBorder="1" applyAlignment="1">
      <alignment horizontal="left" vertical="center" wrapText="1"/>
    </xf>
    <xf numFmtId="0" fontId="113" fillId="86" borderId="109" xfId="0" applyFont="1" applyFill="1" applyBorder="1" applyAlignment="1">
      <alignment horizontal="left" vertical="center" wrapText="1"/>
    </xf>
    <xf numFmtId="0" fontId="113" fillId="86" borderId="108" xfId="0" applyFont="1" applyFill="1" applyBorder="1" applyAlignment="1">
      <alignment horizontal="left" vertical="center" wrapText="1"/>
    </xf>
    <xf numFmtId="0" fontId="113" fillId="86" borderId="110" xfId="0" applyFont="1" applyFill="1" applyBorder="1" applyAlignment="1">
      <alignment horizontal="left" vertical="center" wrapText="1"/>
    </xf>
    <xf numFmtId="0" fontId="113" fillId="86" borderId="111" xfId="0" applyFont="1" applyFill="1" applyBorder="1" applyAlignment="1">
      <alignment horizontal="left" vertical="center" wrapText="1"/>
    </xf>
    <xf numFmtId="0" fontId="113" fillId="86" borderId="0" xfId="0" applyFont="1" applyFill="1" applyAlignment="1">
      <alignment horizontal="left" vertical="center" wrapText="1"/>
    </xf>
    <xf numFmtId="0" fontId="113" fillId="86" borderId="99" xfId="0" applyFont="1" applyFill="1" applyBorder="1" applyAlignment="1">
      <alignment horizontal="left" vertical="center" wrapText="1"/>
    </xf>
    <xf numFmtId="0" fontId="113" fillId="86" borderId="112" xfId="0" applyFont="1" applyFill="1" applyBorder="1" applyAlignment="1">
      <alignment horizontal="left" vertical="center" wrapText="1"/>
    </xf>
    <xf numFmtId="0" fontId="113" fillId="86" borderId="114" xfId="0" applyFont="1" applyFill="1" applyBorder="1" applyAlignment="1">
      <alignment horizontal="left" vertical="center" wrapText="1"/>
    </xf>
    <xf numFmtId="0" fontId="113" fillId="86" borderId="101" xfId="0" applyFont="1" applyFill="1" applyBorder="1" applyAlignment="1">
      <alignment horizontal="left" vertical="center" wrapText="1"/>
    </xf>
    <xf numFmtId="0" fontId="137" fillId="57" borderId="113" xfId="0" applyFont="1" applyFill="1" applyBorder="1" applyAlignment="1">
      <alignment horizontal="left" vertical="center" wrapText="1"/>
    </xf>
    <xf numFmtId="0" fontId="137" fillId="57" borderId="107" xfId="0" applyFont="1" applyFill="1" applyBorder="1" applyAlignment="1">
      <alignment horizontal="left" vertical="center" wrapText="1"/>
    </xf>
    <xf numFmtId="0" fontId="137" fillId="57" borderId="138" xfId="0" applyFont="1" applyFill="1" applyBorder="1" applyAlignment="1">
      <alignment horizontal="left" vertical="center" wrapText="1"/>
    </xf>
    <xf numFmtId="0" fontId="110" fillId="57" borderId="113" xfId="0" applyFont="1" applyFill="1" applyBorder="1" applyAlignment="1">
      <alignment horizontal="left" vertical="center" wrapText="1"/>
    </xf>
    <xf numFmtId="0" fontId="110" fillId="57" borderId="107" xfId="0" applyFont="1" applyFill="1" applyBorder="1" applyAlignment="1">
      <alignment horizontal="left" vertical="center" wrapText="1"/>
    </xf>
    <xf numFmtId="0" fontId="110" fillId="57" borderId="138" xfId="0" applyFont="1" applyFill="1" applyBorder="1" applyAlignment="1">
      <alignment horizontal="left" vertical="center" wrapText="1"/>
    </xf>
    <xf numFmtId="0" fontId="61" fillId="78" borderId="13" xfId="0" applyFont="1" applyFill="1" applyBorder="1" applyAlignment="1">
      <alignment horizontal="left" vertical="center" wrapText="1"/>
    </xf>
    <xf numFmtId="0" fontId="61" fillId="78" borderId="57" xfId="0" applyFont="1" applyFill="1" applyBorder="1" applyAlignment="1">
      <alignment horizontal="left" vertical="center" wrapText="1"/>
    </xf>
    <xf numFmtId="0" fontId="61" fillId="78" borderId="144" xfId="0" applyFont="1" applyFill="1" applyBorder="1" applyAlignment="1">
      <alignment horizontal="left" vertical="center" wrapText="1"/>
    </xf>
    <xf numFmtId="0" fontId="61" fillId="80" borderId="13" xfId="0" applyFont="1" applyFill="1" applyBorder="1" applyAlignment="1">
      <alignment vertical="center" wrapText="1"/>
    </xf>
    <xf numFmtId="0" fontId="61" fillId="80" borderId="57" xfId="0" applyFont="1" applyFill="1" applyBorder="1" applyAlignment="1">
      <alignment vertical="center" wrapText="1"/>
    </xf>
    <xf numFmtId="0" fontId="61" fillId="80" borderId="15" xfId="0" applyFont="1" applyFill="1" applyBorder="1" applyAlignment="1">
      <alignment vertical="center" wrapText="1"/>
    </xf>
    <xf numFmtId="0" fontId="61" fillId="80" borderId="144" xfId="0" applyFont="1" applyFill="1" applyBorder="1" applyAlignment="1">
      <alignment vertical="center" wrapText="1"/>
    </xf>
    <xf numFmtId="0" fontId="4" fillId="58" borderId="46" xfId="0" applyFont="1" applyFill="1" applyBorder="1" applyAlignment="1">
      <alignment horizontal="center" vertical="center" wrapText="1"/>
    </xf>
    <xf numFmtId="0" fontId="4" fillId="58" borderId="9" xfId="0" applyFont="1" applyFill="1" applyBorder="1" applyAlignment="1">
      <alignment horizontal="center" vertical="center" wrapText="1"/>
    </xf>
    <xf numFmtId="0" fontId="4" fillId="58" borderId="10" xfId="0" applyFont="1" applyFill="1" applyBorder="1" applyAlignment="1">
      <alignment horizontal="center" vertical="center" wrapText="1"/>
    </xf>
    <xf numFmtId="0" fontId="5" fillId="51" borderId="7" xfId="0" applyFont="1" applyFill="1" applyBorder="1" applyAlignment="1">
      <alignment horizontal="center" vertical="center"/>
    </xf>
    <xf numFmtId="0" fontId="5" fillId="51" borderId="8" xfId="0" applyFont="1" applyFill="1" applyBorder="1" applyAlignment="1">
      <alignment horizontal="center" vertical="center"/>
    </xf>
    <xf numFmtId="0" fontId="5" fillId="51" borderId="41" xfId="0" applyFont="1" applyFill="1" applyBorder="1" applyAlignment="1">
      <alignment horizontal="center" vertical="center"/>
    </xf>
    <xf numFmtId="0" fontId="5" fillId="51" borderId="45" xfId="0" applyFont="1" applyFill="1" applyBorder="1" applyAlignment="1">
      <alignment horizontal="center" vertical="center"/>
    </xf>
    <xf numFmtId="0" fontId="5" fillId="51" borderId="37" xfId="0" applyFont="1" applyFill="1" applyBorder="1" applyAlignment="1">
      <alignment horizontal="center" vertical="center"/>
    </xf>
    <xf numFmtId="0" fontId="5" fillId="51" borderId="36" xfId="0" applyFont="1" applyFill="1" applyBorder="1" applyAlignment="1">
      <alignment horizontal="center" vertical="center"/>
    </xf>
    <xf numFmtId="0" fontId="4" fillId="58" borderId="51" xfId="0" applyFont="1" applyFill="1" applyBorder="1" applyAlignment="1">
      <alignment horizontal="center" vertical="center"/>
    </xf>
    <xf numFmtId="0" fontId="4" fillId="58" borderId="9" xfId="0" applyFont="1" applyFill="1" applyBorder="1" applyAlignment="1">
      <alignment horizontal="center" vertical="center"/>
    </xf>
    <xf numFmtId="0" fontId="4" fillId="58" borderId="10" xfId="0" applyFont="1" applyFill="1" applyBorder="1" applyAlignment="1">
      <alignment horizontal="center" vertical="center"/>
    </xf>
    <xf numFmtId="0" fontId="4" fillId="58" borderId="46" xfId="0" applyFont="1" applyFill="1" applyBorder="1" applyAlignment="1">
      <alignment horizontal="center" vertical="center"/>
    </xf>
    <xf numFmtId="0" fontId="4" fillId="58" borderId="49" xfId="0" applyFont="1" applyFill="1" applyBorder="1" applyAlignment="1">
      <alignment horizontal="center" vertical="center" wrapText="1"/>
    </xf>
    <xf numFmtId="0" fontId="4" fillId="58" borderId="51" xfId="0" applyFont="1" applyFill="1" applyBorder="1" applyAlignment="1">
      <alignment horizontal="center" vertical="center" wrapText="1"/>
    </xf>
    <xf numFmtId="0" fontId="4" fillId="58" borderId="7" xfId="0" applyFont="1" applyFill="1" applyBorder="1" applyAlignment="1">
      <alignment horizontal="center" vertical="center" wrapText="1"/>
    </xf>
    <xf numFmtId="0" fontId="4" fillId="58" borderId="8" xfId="0" applyFont="1" applyFill="1" applyBorder="1" applyAlignment="1">
      <alignment horizontal="center" vertical="center" wrapText="1"/>
    </xf>
    <xf numFmtId="0" fontId="4" fillId="58" borderId="41" xfId="0" applyFont="1" applyFill="1" applyBorder="1" applyAlignment="1">
      <alignment horizontal="center" vertical="center" wrapText="1"/>
    </xf>
    <xf numFmtId="0" fontId="4" fillId="58" borderId="49" xfId="0" applyFont="1" applyFill="1" applyBorder="1" applyAlignment="1">
      <alignment horizontal="center" vertical="center"/>
    </xf>
    <xf numFmtId="0" fontId="28" fillId="0" borderId="38" xfId="0" applyFont="1" applyBorder="1" applyAlignment="1">
      <alignment horizontal="center" vertical="center" wrapText="1"/>
    </xf>
    <xf numFmtId="0" fontId="28" fillId="0" borderId="39" xfId="0" applyFont="1" applyBorder="1" applyAlignment="1">
      <alignment horizontal="center" vertical="center" wrapText="1"/>
    </xf>
    <xf numFmtId="0" fontId="27" fillId="0" borderId="0" xfId="0" applyFont="1" applyAlignment="1">
      <alignment horizontal="center" vertical="center" wrapText="1"/>
    </xf>
    <xf numFmtId="0" fontId="25" fillId="49" borderId="4" xfId="0" applyFont="1" applyFill="1" applyBorder="1" applyAlignment="1">
      <alignment horizontal="center" vertical="center"/>
    </xf>
    <xf numFmtId="0" fontId="25" fillId="49" borderId="6" xfId="0" applyFont="1" applyFill="1" applyBorder="1" applyAlignment="1">
      <alignment horizontal="center" vertical="center"/>
    </xf>
    <xf numFmtId="0" fontId="28" fillId="0" borderId="45" xfId="0" applyFont="1" applyBorder="1" applyAlignment="1">
      <alignment horizontal="center" vertical="center" wrapText="1"/>
    </xf>
    <xf numFmtId="0" fontId="28" fillId="0" borderId="36" xfId="0" applyFont="1" applyBorder="1" applyAlignment="1">
      <alignment horizontal="center" vertical="center" wrapText="1"/>
    </xf>
    <xf numFmtId="0" fontId="4" fillId="0" borderId="0" xfId="0" applyFont="1" applyAlignment="1">
      <alignment horizontal="center" vertical="center" wrapText="1"/>
    </xf>
    <xf numFmtId="0" fontId="28" fillId="61" borderId="46" xfId="0" applyFont="1" applyFill="1" applyBorder="1" applyAlignment="1">
      <alignment horizontal="center" vertical="center"/>
    </xf>
    <xf numFmtId="0" fontId="28" fillId="61" borderId="10" xfId="0" applyFont="1" applyFill="1" applyBorder="1" applyAlignment="1">
      <alignment horizontal="center" vertical="center"/>
    </xf>
    <xf numFmtId="0" fontId="28" fillId="61" borderId="46" xfId="0" applyFont="1" applyFill="1" applyBorder="1" applyAlignment="1">
      <alignment horizontal="center" vertical="center" wrapText="1"/>
    </xf>
    <xf numFmtId="0" fontId="28" fillId="61" borderId="10" xfId="0" applyFont="1" applyFill="1" applyBorder="1" applyAlignment="1">
      <alignment horizontal="center" vertical="center" wrapText="1"/>
    </xf>
    <xf numFmtId="0" fontId="45" fillId="0" borderId="0" xfId="0" applyFont="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7" fillId="63" borderId="21" xfId="0" applyFont="1" applyFill="1" applyBorder="1" applyAlignment="1">
      <alignment horizontal="left" vertical="center" wrapText="1"/>
    </xf>
    <xf numFmtId="0" fontId="37" fillId="63" borderId="17" xfId="0" applyFont="1" applyFill="1" applyBorder="1" applyAlignment="1">
      <alignment horizontal="left" vertical="center" wrapText="1"/>
    </xf>
    <xf numFmtId="0" fontId="38" fillId="63" borderId="18" xfId="0" applyFont="1" applyFill="1" applyBorder="1" applyAlignment="1">
      <alignment horizontal="left" vertical="center" wrapText="1"/>
    </xf>
    <xf numFmtId="0" fontId="40" fillId="65" borderId="59" xfId="115" applyFont="1" applyFill="1" applyAlignment="1">
      <alignment horizontal="center" vertical="center" wrapText="1"/>
    </xf>
    <xf numFmtId="0" fontId="37" fillId="0" borderId="61" xfId="0" applyFont="1" applyBorder="1" applyAlignment="1">
      <alignment horizontal="left" vertical="center" wrapText="1"/>
    </xf>
    <xf numFmtId="0" fontId="37" fillId="0" borderId="14" xfId="0" applyFont="1" applyBorder="1" applyAlignment="1">
      <alignment horizontal="left" vertical="center" wrapText="1"/>
    </xf>
    <xf numFmtId="0" fontId="37" fillId="0" borderId="55" xfId="0" applyFont="1" applyBorder="1" applyAlignment="1">
      <alignment horizontal="left" vertical="center" wrapText="1"/>
    </xf>
    <xf numFmtId="0" fontId="38" fillId="0" borderId="5" xfId="0" applyFont="1" applyBorder="1" applyAlignment="1">
      <alignment horizontal="left" vertical="center" wrapText="1"/>
    </xf>
    <xf numFmtId="0" fontId="38" fillId="0" borderId="18" xfId="0" applyFont="1" applyBorder="1" applyAlignment="1">
      <alignment horizontal="left" vertical="center" wrapText="1"/>
    </xf>
    <xf numFmtId="0" fontId="38" fillId="0" borderId="64" xfId="0" applyFont="1" applyBorder="1" applyAlignment="1">
      <alignment horizontal="left" vertical="center" wrapText="1"/>
    </xf>
    <xf numFmtId="0" fontId="40" fillId="64" borderId="59" xfId="115" applyFont="1" applyFill="1" applyAlignment="1">
      <alignment horizontal="center" vertical="center" wrapText="1"/>
    </xf>
    <xf numFmtId="0" fontId="39" fillId="0" borderId="19" xfId="0" applyFont="1" applyBorder="1" applyAlignment="1">
      <alignment horizontal="center"/>
    </xf>
    <xf numFmtId="0" fontId="39" fillId="0" borderId="20" xfId="0" applyFont="1" applyBorder="1" applyAlignment="1">
      <alignment horizontal="center"/>
    </xf>
    <xf numFmtId="0" fontId="39" fillId="0" borderId="21" xfId="0" applyFont="1" applyBorder="1" applyAlignment="1">
      <alignment horizontal="center"/>
    </xf>
    <xf numFmtId="0" fontId="37" fillId="49" borderId="7" xfId="0" applyFont="1" applyFill="1" applyBorder="1" applyAlignment="1">
      <alignment horizontal="center" vertical="center" wrapText="1"/>
    </xf>
    <xf numFmtId="0" fontId="37" fillId="49" borderId="8" xfId="0" applyFont="1" applyFill="1" applyBorder="1" applyAlignment="1">
      <alignment horizontal="center" vertical="center" wrapText="1"/>
    </xf>
    <xf numFmtId="0" fontId="37" fillId="49" borderId="41" xfId="0" applyFont="1" applyFill="1" applyBorder="1" applyAlignment="1">
      <alignment horizontal="center" vertical="center" wrapText="1"/>
    </xf>
    <xf numFmtId="0" fontId="37" fillId="49" borderId="45" xfId="0" applyFont="1" applyFill="1" applyBorder="1" applyAlignment="1">
      <alignment horizontal="center" vertical="center" wrapText="1"/>
    </xf>
    <xf numFmtId="0" fontId="37" fillId="49" borderId="37" xfId="0" applyFont="1" applyFill="1" applyBorder="1" applyAlignment="1">
      <alignment horizontal="center" vertical="center" wrapText="1"/>
    </xf>
    <xf numFmtId="0" fontId="37" fillId="49" borderId="36" xfId="0" applyFont="1" applyFill="1" applyBorder="1" applyAlignment="1">
      <alignment horizontal="center" vertical="center" wrapText="1"/>
    </xf>
    <xf numFmtId="0" fontId="37" fillId="49" borderId="40" xfId="0" applyFont="1" applyFill="1" applyBorder="1" applyAlignment="1">
      <alignment horizontal="center" vertical="center" wrapText="1"/>
    </xf>
    <xf numFmtId="0" fontId="37" fillId="49" borderId="43" xfId="0" applyFont="1" applyFill="1" applyBorder="1" applyAlignment="1">
      <alignment horizontal="center" vertical="center" wrapText="1"/>
    </xf>
    <xf numFmtId="0" fontId="37" fillId="49" borderId="35" xfId="0" applyFont="1" applyFill="1" applyBorder="1" applyAlignment="1">
      <alignment horizontal="center" vertical="center" wrapText="1"/>
    </xf>
    <xf numFmtId="0" fontId="38" fillId="49" borderId="69" xfId="0" applyFont="1" applyFill="1" applyBorder="1" applyAlignment="1">
      <alignment horizontal="left" vertical="center" wrapText="1"/>
    </xf>
    <xf numFmtId="0" fontId="38" fillId="49" borderId="70" xfId="0" applyFont="1" applyFill="1" applyBorder="1" applyAlignment="1">
      <alignment horizontal="left" vertical="center" wrapText="1"/>
    </xf>
    <xf numFmtId="0" fontId="38" fillId="49" borderId="71" xfId="0" applyFont="1" applyFill="1" applyBorder="1" applyAlignment="1">
      <alignment horizontal="left" vertical="center" wrapText="1"/>
    </xf>
    <xf numFmtId="0" fontId="5" fillId="0" borderId="40"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38" fillId="0" borderId="60"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67" xfId="0" applyFont="1" applyBorder="1" applyAlignment="1">
      <alignment horizontal="center" vertical="center" wrapText="1"/>
    </xf>
    <xf numFmtId="0" fontId="37" fillId="63" borderId="14" xfId="0" applyFont="1" applyFill="1" applyBorder="1" applyAlignment="1">
      <alignment horizontal="left" vertical="center" wrapText="1"/>
    </xf>
    <xf numFmtId="0" fontId="40" fillId="64" borderId="59" xfId="115" applyFont="1" applyFill="1" applyAlignment="1">
      <alignment horizontal="center" vertical="center"/>
    </xf>
    <xf numFmtId="0" fontId="53" fillId="67" borderId="40" xfId="0" applyFont="1" applyFill="1" applyBorder="1" applyAlignment="1">
      <alignment horizontal="center" vertical="center" wrapText="1"/>
    </xf>
    <xf numFmtId="0" fontId="53" fillId="67" borderId="43" xfId="0" applyFont="1" applyFill="1" applyBorder="1" applyAlignment="1">
      <alignment horizontal="center" vertical="center" wrapText="1"/>
    </xf>
    <xf numFmtId="0" fontId="53" fillId="67" borderId="35" xfId="0" applyFont="1" applyFill="1" applyBorder="1" applyAlignment="1">
      <alignment horizontal="center" vertical="center" wrapText="1"/>
    </xf>
    <xf numFmtId="0" fontId="50" fillId="63" borderId="18" xfId="0" applyFont="1" applyFill="1" applyBorder="1" applyAlignment="1">
      <alignment horizontal="left" vertical="center" wrapText="1"/>
    </xf>
    <xf numFmtId="0" fontId="52" fillId="0" borderId="61" xfId="0" applyFont="1" applyBorder="1" applyAlignment="1">
      <alignment horizontal="center" vertical="center" wrapText="1"/>
    </xf>
    <xf numFmtId="0" fontId="52" fillId="0" borderId="55" xfId="0" applyFont="1" applyBorder="1" applyAlignment="1">
      <alignment horizontal="center" vertical="center" wrapText="1"/>
    </xf>
    <xf numFmtId="0" fontId="5" fillId="0" borderId="40"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49" fillId="0" borderId="60" xfId="0" applyFont="1" applyBorder="1" applyAlignment="1">
      <alignment horizontal="center" vertical="center" wrapText="1"/>
    </xf>
    <xf numFmtId="0" fontId="49" fillId="0" borderId="63" xfId="0" applyFont="1" applyBorder="1" applyAlignment="1">
      <alignment horizontal="center" vertical="center" wrapText="1"/>
    </xf>
    <xf numFmtId="0" fontId="49" fillId="0" borderId="67" xfId="0" applyFont="1" applyBorder="1" applyAlignment="1">
      <alignment horizontal="center" vertical="center" wrapText="1"/>
    </xf>
    <xf numFmtId="0" fontId="50" fillId="0" borderId="5" xfId="0" applyFont="1" applyBorder="1" applyAlignment="1">
      <alignment horizontal="left" vertical="center" wrapText="1"/>
    </xf>
    <xf numFmtId="0" fontId="50" fillId="0" borderId="64" xfId="0" applyFont="1" applyBorder="1" applyAlignment="1">
      <alignment horizontal="left" vertical="center" wrapText="1"/>
    </xf>
    <xf numFmtId="0" fontId="52" fillId="63" borderId="21" xfId="0" applyFont="1" applyFill="1" applyBorder="1" applyAlignment="1">
      <alignment horizontal="center" vertical="center" wrapText="1"/>
    </xf>
    <xf numFmtId="0" fontId="52" fillId="63" borderId="17" xfId="0" applyFont="1" applyFill="1" applyBorder="1" applyAlignment="1">
      <alignment horizontal="center" vertical="center" wrapText="1"/>
    </xf>
    <xf numFmtId="0" fontId="52" fillId="0" borderId="14" xfId="0" applyFont="1" applyBorder="1" applyAlignment="1">
      <alignment horizontal="center" vertical="center" wrapText="1"/>
    </xf>
    <xf numFmtId="0" fontId="50" fillId="0" borderId="18" xfId="0" applyFont="1" applyBorder="1" applyAlignment="1">
      <alignment horizontal="left" vertical="center" wrapText="1"/>
    </xf>
    <xf numFmtId="0" fontId="49" fillId="67" borderId="69" xfId="0" applyFont="1" applyFill="1" applyBorder="1" applyAlignment="1">
      <alignment horizontal="left" vertical="center" wrapText="1"/>
    </xf>
    <xf numFmtId="0" fontId="49" fillId="67" borderId="70" xfId="0" applyFont="1" applyFill="1" applyBorder="1" applyAlignment="1">
      <alignment horizontal="left" vertical="center" wrapText="1"/>
    </xf>
    <xf numFmtId="0" fontId="49" fillId="67" borderId="71" xfId="0" applyFont="1" applyFill="1" applyBorder="1" applyAlignment="1">
      <alignment horizontal="left" vertical="center" wrapText="1"/>
    </xf>
    <xf numFmtId="0" fontId="4" fillId="64" borderId="59" xfId="115" applyFont="1" applyFill="1" applyAlignment="1">
      <alignment horizontal="center" vertical="center" wrapText="1"/>
    </xf>
    <xf numFmtId="0" fontId="4" fillId="64" borderId="59" xfId="115" applyFont="1" applyFill="1" applyAlignment="1">
      <alignment horizontal="center" vertical="center"/>
    </xf>
    <xf numFmtId="0" fontId="4" fillId="65" borderId="59" xfId="115" applyFont="1" applyFill="1" applyAlignment="1">
      <alignment horizontal="center" vertical="center" wrapText="1"/>
    </xf>
    <xf numFmtId="0" fontId="50" fillId="0" borderId="13" xfId="0" applyFont="1" applyBorder="1" applyAlignment="1">
      <alignment horizontal="center" vertical="center"/>
    </xf>
    <xf numFmtId="0" fontId="50" fillId="0" borderId="14" xfId="0" applyFont="1" applyBorder="1" applyAlignment="1">
      <alignment horizontal="center" vertical="center"/>
    </xf>
    <xf numFmtId="0" fontId="50" fillId="0" borderId="72" xfId="0" applyFont="1" applyBorder="1" applyAlignment="1">
      <alignment horizontal="center" vertical="center"/>
    </xf>
    <xf numFmtId="0" fontId="50" fillId="0" borderId="48" xfId="0" applyFont="1" applyBorder="1" applyAlignment="1">
      <alignment horizontal="center" vertical="center"/>
    </xf>
    <xf numFmtId="0" fontId="50" fillId="0" borderId="61" xfId="0" applyFont="1" applyBorder="1" applyAlignment="1">
      <alignment horizontal="center" vertical="center"/>
    </xf>
    <xf numFmtId="0" fontId="51" fillId="67" borderId="69" xfId="0" applyFont="1" applyFill="1" applyBorder="1" applyAlignment="1">
      <alignment horizontal="left" vertical="center" wrapText="1"/>
    </xf>
    <xf numFmtId="0" fontId="51" fillId="67" borderId="70" xfId="0" applyFont="1" applyFill="1" applyBorder="1" applyAlignment="1">
      <alignment horizontal="left" vertical="center" wrapText="1"/>
    </xf>
    <xf numFmtId="0" fontId="51" fillId="67" borderId="71" xfId="0" applyFont="1" applyFill="1" applyBorder="1" applyAlignment="1">
      <alignment horizontal="left" vertical="center" wrapText="1"/>
    </xf>
    <xf numFmtId="0" fontId="0" fillId="0" borderId="0" xfId="0" applyAlignment="1" applyProtection="1">
      <alignment horizontal="left" wrapText="1"/>
      <protection locked="0"/>
    </xf>
    <xf numFmtId="0" fontId="39" fillId="0" borderId="13" xfId="0" applyFont="1" applyBorder="1" applyAlignment="1">
      <alignment horizontal="center" vertical="center"/>
    </xf>
    <xf numFmtId="0" fontId="39" fillId="0" borderId="14" xfId="0" applyFont="1" applyBorder="1" applyAlignment="1">
      <alignment horizontal="center" vertical="center"/>
    </xf>
    <xf numFmtId="0" fontId="53" fillId="67" borderId="7" xfId="0" applyFont="1" applyFill="1" applyBorder="1" applyAlignment="1">
      <alignment horizontal="center" vertical="center" wrapText="1"/>
    </xf>
    <xf numFmtId="0" fontId="53" fillId="67" borderId="8" xfId="0" applyFont="1" applyFill="1" applyBorder="1" applyAlignment="1">
      <alignment horizontal="center" vertical="center" wrapText="1"/>
    </xf>
    <xf numFmtId="0" fontId="53" fillId="67" borderId="41" xfId="0" applyFont="1" applyFill="1" applyBorder="1" applyAlignment="1">
      <alignment horizontal="center" vertical="center" wrapText="1"/>
    </xf>
    <xf numFmtId="0" fontId="53" fillId="67" borderId="45" xfId="0" applyFont="1" applyFill="1" applyBorder="1" applyAlignment="1">
      <alignment horizontal="center" vertical="center" wrapText="1"/>
    </xf>
    <xf numFmtId="0" fontId="53" fillId="67" borderId="37" xfId="0" applyFont="1" applyFill="1" applyBorder="1" applyAlignment="1">
      <alignment horizontal="center" vertical="center" wrapText="1"/>
    </xf>
    <xf numFmtId="0" fontId="53" fillId="67" borderId="36" xfId="0" applyFont="1" applyFill="1" applyBorder="1" applyAlignment="1">
      <alignment horizontal="center" vertical="center" wrapText="1"/>
    </xf>
    <xf numFmtId="0" fontId="52" fillId="63" borderId="14" xfId="0" applyFont="1" applyFill="1" applyBorder="1" applyAlignment="1">
      <alignment horizontal="center" vertical="center" wrapText="1"/>
    </xf>
    <xf numFmtId="0" fontId="52" fillId="67" borderId="40" xfId="0" applyFont="1" applyFill="1" applyBorder="1" applyAlignment="1">
      <alignment horizontal="center" vertical="center" wrapText="1"/>
    </xf>
    <xf numFmtId="0" fontId="52" fillId="67" borderId="43" xfId="0" applyFont="1" applyFill="1" applyBorder="1" applyAlignment="1">
      <alignment horizontal="center" vertical="center" wrapText="1"/>
    </xf>
    <xf numFmtId="0" fontId="3" fillId="0" borderId="4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5" fillId="49" borderId="40" xfId="0" applyFont="1" applyFill="1" applyBorder="1" applyAlignment="1" applyProtection="1">
      <alignment horizontal="center" vertical="center" wrapText="1"/>
      <protection locked="0"/>
    </xf>
    <xf numFmtId="0" fontId="5" fillId="49" borderId="43" xfId="0" applyFont="1" applyFill="1" applyBorder="1" applyAlignment="1" applyProtection="1">
      <alignment horizontal="center" vertical="center" wrapText="1"/>
      <protection locked="0"/>
    </xf>
    <xf numFmtId="0" fontId="5" fillId="49" borderId="35" xfId="0" applyFont="1" applyFill="1" applyBorder="1" applyAlignment="1" applyProtection="1">
      <alignment horizontal="center" vertical="center" wrapText="1"/>
      <protection locked="0"/>
    </xf>
    <xf numFmtId="0" fontId="5" fillId="49" borderId="7" xfId="0" applyFont="1" applyFill="1" applyBorder="1" applyAlignment="1" applyProtection="1">
      <alignment horizontal="center" vertical="center" wrapText="1"/>
      <protection locked="0"/>
    </xf>
    <xf numFmtId="0" fontId="5" fillId="49" borderId="41" xfId="0" applyFont="1" applyFill="1" applyBorder="1" applyAlignment="1" applyProtection="1">
      <alignment horizontal="center" vertical="center" wrapText="1"/>
      <protection locked="0"/>
    </xf>
    <xf numFmtId="0" fontId="5" fillId="49" borderId="45" xfId="0" applyFont="1" applyFill="1" applyBorder="1" applyAlignment="1" applyProtection="1">
      <alignment horizontal="center" vertical="center" wrapText="1"/>
      <protection locked="0"/>
    </xf>
    <xf numFmtId="0" fontId="5" fillId="49" borderId="36" xfId="0" applyFont="1" applyFill="1" applyBorder="1" applyAlignment="1" applyProtection="1">
      <alignment horizontal="center" vertical="center" wrapText="1"/>
      <protection locked="0"/>
    </xf>
    <xf numFmtId="0" fontId="3" fillId="0" borderId="4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2" xfId="0" applyFont="1" applyBorder="1" applyAlignment="1">
      <alignment horizontal="center" vertical="center" wrapText="1"/>
    </xf>
    <xf numFmtId="0" fontId="3" fillId="60" borderId="40" xfId="0" applyFont="1" applyFill="1" applyBorder="1" applyAlignment="1" applyProtection="1">
      <alignment horizontal="center" vertical="center" wrapText="1"/>
      <protection locked="0"/>
    </xf>
    <xf numFmtId="0" fontId="3" fillId="60" borderId="43" xfId="0" applyFont="1" applyFill="1" applyBorder="1" applyAlignment="1" applyProtection="1">
      <alignment horizontal="center" vertical="center" wrapText="1"/>
      <protection locked="0"/>
    </xf>
    <xf numFmtId="0" fontId="3" fillId="60" borderId="42" xfId="0" applyFont="1" applyFill="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5" fillId="49" borderId="40" xfId="0" applyFont="1" applyFill="1" applyBorder="1" applyAlignment="1" applyProtection="1">
      <alignment horizontal="center" vertical="center"/>
      <protection locked="0"/>
    </xf>
    <xf numFmtId="0" fontId="5" fillId="49" borderId="35" xfId="0" applyFont="1" applyFill="1" applyBorder="1" applyAlignment="1" applyProtection="1">
      <alignment horizontal="center" vertical="center"/>
      <protection locked="0"/>
    </xf>
    <xf numFmtId="0" fontId="5" fillId="49" borderId="46" xfId="0" applyFont="1" applyFill="1" applyBorder="1" applyAlignment="1" applyProtection="1">
      <alignment horizontal="center" vertical="center"/>
      <protection locked="0"/>
    </xf>
    <xf numFmtId="0" fontId="5" fillId="49" borderId="9" xfId="0" applyFont="1" applyFill="1" applyBorder="1" applyAlignment="1" applyProtection="1">
      <alignment horizontal="center" vertical="center"/>
      <protection locked="0"/>
    </xf>
    <xf numFmtId="0" fontId="5" fillId="49" borderId="10" xfId="0" applyFont="1" applyFill="1" applyBorder="1" applyAlignment="1" applyProtection="1">
      <alignment horizontal="center" vertical="center"/>
      <protection locked="0"/>
    </xf>
    <xf numFmtId="0" fontId="0" fillId="60" borderId="40" xfId="0" applyFill="1" applyBorder="1" applyAlignment="1" applyProtection="1">
      <alignment horizontal="center" vertical="center" wrapText="1"/>
      <protection locked="0"/>
    </xf>
    <xf numFmtId="0" fontId="4" fillId="0" borderId="0" xfId="0" applyFont="1" applyAlignment="1" applyProtection="1">
      <alignment horizontal="center" wrapText="1"/>
      <protection locked="0"/>
    </xf>
    <xf numFmtId="0" fontId="0" fillId="0" borderId="0" xfId="0" applyAlignment="1">
      <alignment horizontal="center"/>
    </xf>
    <xf numFmtId="0" fontId="0" fillId="0" borderId="37" xfId="0" applyBorder="1" applyAlignment="1">
      <alignment horizontal="center"/>
    </xf>
    <xf numFmtId="0" fontId="56" fillId="61" borderId="8" xfId="0" applyFont="1" applyFill="1" applyBorder="1" applyAlignment="1">
      <alignment horizontal="center" vertical="center"/>
    </xf>
    <xf numFmtId="0" fontId="85" fillId="82" borderId="13" xfId="0" applyFont="1" applyFill="1" applyBorder="1" applyAlignment="1">
      <alignment horizontal="center" vertical="center"/>
    </xf>
    <xf numFmtId="0" fontId="85" fillId="82" borderId="57" xfId="0" applyFont="1" applyFill="1" applyBorder="1" applyAlignment="1">
      <alignment horizontal="center" vertical="center"/>
    </xf>
    <xf numFmtId="0" fontId="85" fillId="82" borderId="14" xfId="0" applyFont="1" applyFill="1" applyBorder="1" applyAlignment="1">
      <alignment horizontal="center" vertical="center"/>
    </xf>
    <xf numFmtId="0" fontId="70" fillId="61" borderId="13" xfId="0" applyFont="1" applyFill="1" applyBorder="1" applyAlignment="1">
      <alignment horizontal="center" vertical="center"/>
    </xf>
    <xf numFmtId="0" fontId="70" fillId="61" borderId="57" xfId="0" applyFont="1" applyFill="1" applyBorder="1" applyAlignment="1">
      <alignment horizontal="center" vertical="center"/>
    </xf>
    <xf numFmtId="0" fontId="70" fillId="61" borderId="14" xfId="0" applyFont="1" applyFill="1" applyBorder="1" applyAlignment="1">
      <alignment horizontal="center" vertical="center"/>
    </xf>
    <xf numFmtId="0" fontId="70" fillId="61" borderId="1" xfId="0" applyFont="1" applyFill="1" applyBorder="1" applyAlignment="1">
      <alignment horizontal="center" vertical="center"/>
    </xf>
    <xf numFmtId="0" fontId="70" fillId="61" borderId="0" xfId="0" applyFont="1" applyFill="1" applyAlignment="1">
      <alignment horizontal="center" vertical="center"/>
    </xf>
    <xf numFmtId="0" fontId="70" fillId="61" borderId="23" xfId="0" applyFont="1" applyFill="1" applyBorder="1" applyAlignment="1">
      <alignment horizontal="center" vertical="center"/>
    </xf>
    <xf numFmtId="0" fontId="70" fillId="61" borderId="19" xfId="0" applyFont="1" applyFill="1" applyBorder="1" applyAlignment="1">
      <alignment horizontal="center" vertical="center"/>
    </xf>
    <xf numFmtId="0" fontId="70" fillId="61" borderId="20" xfId="0" applyFont="1" applyFill="1" applyBorder="1" applyAlignment="1">
      <alignment horizontal="center" vertical="center"/>
    </xf>
    <xf numFmtId="0" fontId="70" fillId="61" borderId="21" xfId="0" applyFont="1" applyFill="1" applyBorder="1" applyAlignment="1">
      <alignment horizontal="center" vertical="center"/>
    </xf>
    <xf numFmtId="0" fontId="81" fillId="84" borderId="80" xfId="0" applyFont="1" applyFill="1" applyBorder="1" applyAlignment="1">
      <alignment horizontal="center" vertical="center"/>
    </xf>
    <xf numFmtId="0" fontId="81" fillId="84" borderId="81" xfId="0" applyFont="1" applyFill="1" applyBorder="1" applyAlignment="1">
      <alignment horizontal="center" vertical="center"/>
    </xf>
    <xf numFmtId="0" fontId="79" fillId="0" borderId="33" xfId="0" applyFont="1" applyBorder="1" applyAlignment="1">
      <alignment horizontal="left" vertical="center" wrapText="1"/>
    </xf>
    <xf numFmtId="0" fontId="79" fillId="0" borderId="78" xfId="0" applyFont="1" applyBorder="1" applyAlignment="1">
      <alignment horizontal="left" vertical="center" wrapText="1"/>
    </xf>
    <xf numFmtId="0" fontId="79" fillId="0" borderId="11" xfId="0" applyFont="1" applyBorder="1" applyAlignment="1">
      <alignment horizontal="left" vertical="center" wrapText="1"/>
    </xf>
    <xf numFmtId="0" fontId="79" fillId="0" borderId="56" xfId="0" applyFont="1" applyBorder="1" applyAlignment="1">
      <alignment horizontal="left" vertical="center" wrapText="1"/>
    </xf>
    <xf numFmtId="0" fontId="80" fillId="82" borderId="4" xfId="116" applyFont="1" applyFill="1" applyBorder="1" applyAlignment="1">
      <alignment horizontal="center" vertical="center" wrapText="1"/>
    </xf>
    <xf numFmtId="0" fontId="80" fillId="82" borderId="5" xfId="116" applyFont="1" applyFill="1" applyBorder="1" applyAlignment="1">
      <alignment horizontal="center" vertical="center"/>
    </xf>
    <xf numFmtId="0" fontId="80" fillId="82" borderId="76" xfId="116" applyFont="1" applyFill="1" applyBorder="1" applyAlignment="1">
      <alignment horizontal="center" vertical="center"/>
    </xf>
    <xf numFmtId="0" fontId="76" fillId="82" borderId="4" xfId="116" applyFont="1" applyFill="1" applyBorder="1" applyAlignment="1">
      <alignment horizontal="center" vertical="center" wrapText="1"/>
    </xf>
    <xf numFmtId="0" fontId="67" fillId="82" borderId="5" xfId="116" applyFont="1" applyFill="1" applyBorder="1" applyAlignment="1">
      <alignment horizontal="center" vertical="center"/>
    </xf>
    <xf numFmtId="0" fontId="67" fillId="82" borderId="76" xfId="116" applyFont="1" applyFill="1" applyBorder="1" applyAlignment="1">
      <alignment horizontal="center" vertical="center"/>
    </xf>
    <xf numFmtId="0" fontId="79" fillId="0" borderId="65" xfId="0" applyFont="1" applyBorder="1" applyAlignment="1">
      <alignment horizontal="left" vertical="center" wrapText="1"/>
    </xf>
    <xf numFmtId="0" fontId="79" fillId="0" borderId="66" xfId="0" applyFont="1" applyBorder="1" applyAlignment="1">
      <alignment horizontal="left" vertical="center" wrapText="1"/>
    </xf>
    <xf numFmtId="0" fontId="80" fillId="82" borderId="7" xfId="116" applyFont="1" applyFill="1" applyBorder="1" applyAlignment="1">
      <alignment horizontal="center" vertical="center" wrapText="1"/>
    </xf>
    <xf numFmtId="0" fontId="80" fillId="82" borderId="8" xfId="116" applyFont="1" applyFill="1" applyBorder="1" applyAlignment="1">
      <alignment horizontal="center" vertical="center"/>
    </xf>
    <xf numFmtId="0" fontId="82" fillId="0" borderId="3" xfId="0" applyFont="1" applyBorder="1" applyAlignment="1">
      <alignment horizontal="left" vertical="center" wrapText="1"/>
    </xf>
    <xf numFmtId="0" fontId="82" fillId="0" borderId="11" xfId="0" applyFont="1" applyBorder="1" applyAlignment="1">
      <alignment horizontal="left" vertical="center" wrapText="1"/>
    </xf>
    <xf numFmtId="0" fontId="82" fillId="0" borderId="65" xfId="0" applyFont="1" applyBorder="1" applyAlignment="1">
      <alignment horizontal="left" vertical="center" wrapText="1"/>
    </xf>
    <xf numFmtId="0" fontId="76" fillId="82" borderId="7" xfId="116" applyFont="1" applyFill="1" applyBorder="1" applyAlignment="1">
      <alignment horizontal="center" vertical="center" wrapText="1"/>
    </xf>
    <xf numFmtId="0" fontId="67" fillId="82" borderId="8" xfId="116" applyFont="1" applyFill="1" applyBorder="1" applyAlignment="1">
      <alignment horizontal="center" vertical="center"/>
    </xf>
    <xf numFmtId="0" fontId="81" fillId="84" borderId="5" xfId="0" applyFont="1" applyFill="1" applyBorder="1" applyAlignment="1">
      <alignment horizontal="center" vertical="center" wrapText="1"/>
    </xf>
    <xf numFmtId="0" fontId="59" fillId="71" borderId="86" xfId="0" applyFont="1" applyFill="1" applyBorder="1" applyAlignment="1">
      <alignment horizontal="center" vertical="center" wrapText="1"/>
    </xf>
    <xf numFmtId="0" fontId="59" fillId="71" borderId="85" xfId="0" applyFont="1" applyFill="1" applyBorder="1" applyAlignment="1">
      <alignment horizontal="center" vertical="center" wrapText="1"/>
    </xf>
    <xf numFmtId="0" fontId="59" fillId="71" borderId="87" xfId="0" applyFont="1" applyFill="1" applyBorder="1" applyAlignment="1">
      <alignment horizontal="center" vertical="center" wrapText="1"/>
    </xf>
    <xf numFmtId="0" fontId="59" fillId="71" borderId="88" xfId="0" applyFont="1" applyFill="1" applyBorder="1" applyAlignment="1">
      <alignment horizontal="center" vertical="center" wrapText="1"/>
    </xf>
    <xf numFmtId="0" fontId="59" fillId="71" borderId="89" xfId="0" applyFont="1" applyFill="1" applyBorder="1" applyAlignment="1">
      <alignment horizontal="center" vertical="center" wrapText="1"/>
    </xf>
    <xf numFmtId="0" fontId="59" fillId="71" borderId="90" xfId="0" applyFont="1" applyFill="1" applyBorder="1" applyAlignment="1">
      <alignment horizontal="center" vertical="center" wrapText="1"/>
    </xf>
    <xf numFmtId="0" fontId="27" fillId="0" borderId="0" xfId="0" applyFont="1" applyAlignment="1">
      <alignment horizontal="left" vertical="center" wrapText="1"/>
    </xf>
    <xf numFmtId="0" fontId="60" fillId="68" borderId="40" xfId="0" applyFont="1" applyFill="1" applyBorder="1" applyAlignment="1">
      <alignment horizontal="center" vertical="center" textRotation="255" wrapText="1"/>
    </xf>
    <xf numFmtId="0" fontId="60" fillId="68" borderId="43" xfId="0" applyFont="1" applyFill="1" applyBorder="1" applyAlignment="1">
      <alignment horizontal="center" vertical="center" textRotation="255" wrapText="1"/>
    </xf>
    <xf numFmtId="0" fontId="60" fillId="68" borderId="35" xfId="0" applyFont="1" applyFill="1" applyBorder="1" applyAlignment="1">
      <alignment horizontal="center" vertical="center" textRotation="255" wrapText="1"/>
    </xf>
    <xf numFmtId="0" fontId="46" fillId="70" borderId="46" xfId="0" applyFont="1" applyFill="1" applyBorder="1" applyAlignment="1">
      <alignment horizontal="center" vertical="center" wrapText="1"/>
    </xf>
    <xf numFmtId="0" fontId="46" fillId="70" borderId="9" xfId="0" applyFont="1" applyFill="1" applyBorder="1" applyAlignment="1">
      <alignment horizontal="center" vertical="center" wrapText="1"/>
    </xf>
    <xf numFmtId="0" fontId="46" fillId="70" borderId="10" xfId="0" applyFont="1" applyFill="1" applyBorder="1" applyAlignment="1">
      <alignment horizontal="center" vertical="center" wrapText="1"/>
    </xf>
    <xf numFmtId="0" fontId="46" fillId="50" borderId="0" xfId="0" applyFont="1" applyFill="1" applyAlignment="1">
      <alignment horizontal="center" vertical="center" wrapText="1"/>
    </xf>
    <xf numFmtId="0" fontId="4" fillId="53" borderId="1" xfId="0" applyFont="1" applyFill="1" applyBorder="1" applyAlignment="1">
      <alignment horizontal="center" vertical="center"/>
    </xf>
    <xf numFmtId="0" fontId="4" fillId="53" borderId="0" xfId="0" applyFont="1" applyFill="1" applyAlignment="1">
      <alignment horizontal="center" vertical="center"/>
    </xf>
    <xf numFmtId="0" fontId="59" fillId="53" borderId="86" xfId="0" applyFont="1" applyFill="1" applyBorder="1" applyAlignment="1">
      <alignment horizontal="center" vertical="center" wrapText="1"/>
    </xf>
    <xf numFmtId="0" fontId="59" fillId="53" borderId="85" xfId="0" applyFont="1" applyFill="1" applyBorder="1" applyAlignment="1">
      <alignment horizontal="center" vertical="center" wrapText="1"/>
    </xf>
    <xf numFmtId="0" fontId="59" fillId="53" borderId="87" xfId="0" applyFont="1" applyFill="1" applyBorder="1" applyAlignment="1">
      <alignment horizontal="center" vertical="center" wrapText="1"/>
    </xf>
    <xf numFmtId="0" fontId="59" fillId="53" borderId="88" xfId="0" applyFont="1" applyFill="1" applyBorder="1" applyAlignment="1">
      <alignment horizontal="center" vertical="center" wrapText="1"/>
    </xf>
    <xf numFmtId="0" fontId="59" fillId="53" borderId="89" xfId="0" applyFont="1" applyFill="1" applyBorder="1" applyAlignment="1">
      <alignment horizontal="center" vertical="center" wrapText="1"/>
    </xf>
    <xf numFmtId="0" fontId="59" fillId="53" borderId="90" xfId="0" applyFont="1" applyFill="1" applyBorder="1" applyAlignment="1">
      <alignment horizontal="center" vertical="center" wrapText="1"/>
    </xf>
    <xf numFmtId="0" fontId="59" fillId="65" borderId="86" xfId="0" applyFont="1" applyFill="1" applyBorder="1" applyAlignment="1">
      <alignment horizontal="center" vertical="center" wrapText="1"/>
    </xf>
    <xf numFmtId="0" fontId="59" fillId="65" borderId="85" xfId="0" applyFont="1" applyFill="1" applyBorder="1" applyAlignment="1">
      <alignment horizontal="center" vertical="center" wrapText="1"/>
    </xf>
    <xf numFmtId="0" fontId="59" fillId="65" borderId="87" xfId="0" applyFont="1" applyFill="1" applyBorder="1" applyAlignment="1">
      <alignment horizontal="center" vertical="center" wrapText="1"/>
    </xf>
    <xf numFmtId="0" fontId="59" fillId="65" borderId="88" xfId="0" applyFont="1" applyFill="1" applyBorder="1" applyAlignment="1">
      <alignment horizontal="center" vertical="center" wrapText="1"/>
    </xf>
    <xf numFmtId="0" fontId="59" fillId="65" borderId="89" xfId="0" applyFont="1" applyFill="1" applyBorder="1" applyAlignment="1">
      <alignment horizontal="center" vertical="center" wrapText="1"/>
    </xf>
    <xf numFmtId="0" fontId="59" fillId="65" borderId="90" xfId="0" applyFont="1" applyFill="1" applyBorder="1" applyAlignment="1">
      <alignment horizontal="center" vertical="center" wrapText="1"/>
    </xf>
    <xf numFmtId="0" fontId="61" fillId="0" borderId="0" xfId="0" applyFont="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0" fillId="0" borderId="41" xfId="0"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53" xfId="0" applyFont="1" applyBorder="1" applyAlignment="1">
      <alignment horizontal="center"/>
    </xf>
    <xf numFmtId="0" fontId="61" fillId="0" borderId="11" xfId="0" applyFont="1" applyBorder="1" applyAlignment="1">
      <alignment horizontal="center"/>
    </xf>
    <xf numFmtId="0" fontId="62" fillId="0" borderId="12" xfId="0" applyFont="1" applyBorder="1" applyAlignment="1">
      <alignment horizontal="center"/>
    </xf>
    <xf numFmtId="0" fontId="62" fillId="0" borderId="13" xfId="0" applyFont="1" applyBorder="1" applyAlignment="1">
      <alignment horizontal="center"/>
    </xf>
    <xf numFmtId="0" fontId="62" fillId="0" borderId="53" xfId="0" applyFont="1" applyBorder="1" applyAlignment="1">
      <alignment horizontal="center"/>
    </xf>
    <xf numFmtId="0" fontId="61" fillId="0" borderId="7" xfId="0" applyFont="1" applyBorder="1" applyAlignment="1">
      <alignment horizontal="center"/>
    </xf>
    <xf numFmtId="0" fontId="61" fillId="0" borderId="8" xfId="0" applyFont="1" applyBorder="1" applyAlignment="1">
      <alignment horizontal="center"/>
    </xf>
    <xf numFmtId="0" fontId="61" fillId="0" borderId="41" xfId="0" applyFont="1" applyBorder="1" applyAlignment="1">
      <alignment horizontal="center"/>
    </xf>
    <xf numFmtId="0" fontId="61" fillId="0" borderId="20" xfId="0" applyFont="1" applyBorder="1" applyAlignment="1">
      <alignment horizontal="center" vertical="center"/>
    </xf>
    <xf numFmtId="0" fontId="27" fillId="0" borderId="11" xfId="0" applyFont="1" applyBorder="1" applyAlignment="1">
      <alignment horizontal="center"/>
    </xf>
    <xf numFmtId="0" fontId="124" fillId="51" borderId="206" xfId="0" applyFont="1" applyFill="1" applyBorder="1" applyAlignment="1">
      <alignment horizontal="center" vertical="center"/>
    </xf>
    <xf numFmtId="0" fontId="124" fillId="51" borderId="207" xfId="0" applyFont="1" applyFill="1" applyBorder="1" applyAlignment="1">
      <alignment horizontal="center" vertical="center"/>
    </xf>
    <xf numFmtId="0" fontId="124" fillId="51" borderId="208" xfId="0" applyFont="1" applyFill="1" applyBorder="1" applyAlignment="1">
      <alignment horizontal="center" vertical="center"/>
    </xf>
    <xf numFmtId="0" fontId="70" fillId="52" borderId="133" xfId="0" applyFont="1" applyFill="1" applyBorder="1" applyAlignment="1">
      <alignment horizontal="center" vertical="center"/>
    </xf>
    <xf numFmtId="0" fontId="70" fillId="52" borderId="134" xfId="0" applyFont="1" applyFill="1" applyBorder="1" applyAlignment="1">
      <alignment horizontal="center" vertical="center"/>
    </xf>
    <xf numFmtId="0" fontId="70" fillId="52" borderId="135" xfId="0" applyFont="1" applyFill="1" applyBorder="1" applyAlignment="1">
      <alignment horizontal="center" vertical="center"/>
    </xf>
    <xf numFmtId="0" fontId="70" fillId="52" borderId="126" xfId="0" applyFont="1" applyFill="1" applyBorder="1" applyAlignment="1">
      <alignment horizontal="center" vertical="center"/>
    </xf>
    <xf numFmtId="0" fontId="70" fillId="52" borderId="127" xfId="0" applyFont="1" applyFill="1" applyBorder="1" applyAlignment="1">
      <alignment horizontal="center" vertical="center"/>
    </xf>
    <xf numFmtId="0" fontId="70" fillId="61" borderId="159" xfId="0" applyFont="1" applyFill="1" applyBorder="1" applyAlignment="1">
      <alignment horizontal="center" vertical="center"/>
    </xf>
    <xf numFmtId="0" fontId="62" fillId="73" borderId="133" xfId="0" applyFont="1" applyFill="1" applyBorder="1" applyAlignment="1">
      <alignment horizontal="center" vertical="center"/>
    </xf>
    <xf numFmtId="0" fontId="62" fillId="73" borderId="209" xfId="0" applyFont="1" applyFill="1" applyBorder="1" applyAlignment="1">
      <alignment horizontal="center" vertical="center"/>
    </xf>
    <xf numFmtId="0" fontId="87" fillId="69" borderId="173" xfId="0" applyFont="1" applyFill="1" applyBorder="1" applyAlignment="1">
      <alignment horizontal="center" vertical="center" wrapText="1"/>
    </xf>
    <xf numFmtId="0" fontId="87" fillId="69" borderId="174" xfId="0" applyFont="1" applyFill="1" applyBorder="1" applyAlignment="1">
      <alignment horizontal="center" vertical="center" wrapText="1"/>
    </xf>
    <xf numFmtId="0" fontId="87" fillId="69" borderId="166" xfId="0" applyFont="1" applyFill="1" applyBorder="1" applyAlignment="1">
      <alignment horizontal="center" vertical="center" wrapText="1"/>
    </xf>
    <xf numFmtId="0" fontId="87" fillId="69" borderId="161" xfId="0" applyFont="1" applyFill="1" applyBorder="1" applyAlignment="1">
      <alignment horizontal="center" vertical="center" wrapText="1"/>
    </xf>
    <xf numFmtId="0" fontId="87" fillId="69" borderId="0" xfId="0" applyFont="1" applyFill="1" applyAlignment="1">
      <alignment horizontal="center" vertical="center" wrapText="1"/>
    </xf>
    <xf numFmtId="0" fontId="87" fillId="69" borderId="121" xfId="0" applyFont="1" applyFill="1" applyBorder="1" applyAlignment="1">
      <alignment horizontal="center" vertical="center" wrapText="1"/>
    </xf>
    <xf numFmtId="0" fontId="87" fillId="69" borderId="162" xfId="0" applyFont="1" applyFill="1" applyBorder="1" applyAlignment="1">
      <alignment horizontal="center" vertical="center" wrapText="1"/>
    </xf>
    <xf numFmtId="0" fontId="87" fillId="69" borderId="159" xfId="0" applyFont="1" applyFill="1" applyBorder="1" applyAlignment="1">
      <alignment horizontal="center" vertical="center" wrapText="1"/>
    </xf>
    <xf numFmtId="0" fontId="87" fillId="69" borderId="163" xfId="0" applyFont="1" applyFill="1" applyBorder="1" applyAlignment="1">
      <alignment horizontal="center" vertical="center" wrapText="1"/>
    </xf>
    <xf numFmtId="0" fontId="126" fillId="95" borderId="165" xfId="0" applyFont="1" applyFill="1" applyBorder="1" applyAlignment="1">
      <alignment horizontal="left" vertical="center" wrapText="1"/>
    </xf>
    <xf numFmtId="0" fontId="126" fillId="95" borderId="174" xfId="0" applyFont="1" applyFill="1" applyBorder="1" applyAlignment="1">
      <alignment horizontal="left" vertical="center" wrapText="1"/>
    </xf>
    <xf numFmtId="0" fontId="126" fillId="95" borderId="166" xfId="0" applyFont="1" applyFill="1" applyBorder="1" applyAlignment="1">
      <alignment horizontal="left" vertical="center" wrapText="1"/>
    </xf>
    <xf numFmtId="0" fontId="126" fillId="95" borderId="156" xfId="0" applyFont="1" applyFill="1" applyBorder="1" applyAlignment="1">
      <alignment horizontal="left" vertical="center" wrapText="1"/>
    </xf>
    <xf numFmtId="0" fontId="126" fillId="95" borderId="0" xfId="0" applyFont="1" applyFill="1" applyAlignment="1">
      <alignment horizontal="left" vertical="center" wrapText="1"/>
    </xf>
    <xf numFmtId="0" fontId="126" fillId="95" borderId="121" xfId="0" applyFont="1" applyFill="1" applyBorder="1" applyAlignment="1">
      <alignment horizontal="left" vertical="center" wrapText="1"/>
    </xf>
    <xf numFmtId="0" fontId="126" fillId="95" borderId="176" xfId="0" applyFont="1" applyFill="1" applyBorder="1" applyAlignment="1">
      <alignment horizontal="left" vertical="center" wrapText="1"/>
    </xf>
    <xf numFmtId="0" fontId="126" fillId="95" borderId="119" xfId="0" applyFont="1" applyFill="1" applyBorder="1" applyAlignment="1">
      <alignment horizontal="left" vertical="center" wrapText="1"/>
    </xf>
    <xf numFmtId="0" fontId="126" fillId="95" borderId="172" xfId="0" applyFont="1" applyFill="1" applyBorder="1" applyAlignment="1">
      <alignment horizontal="left" vertical="center" wrapText="1"/>
    </xf>
    <xf numFmtId="0" fontId="63" fillId="61" borderId="165" xfId="0" applyFont="1" applyFill="1" applyBorder="1" applyAlignment="1">
      <alignment horizontal="left" vertical="center" wrapText="1"/>
    </xf>
    <xf numFmtId="0" fontId="63" fillId="61" borderId="174" xfId="0" applyFont="1" applyFill="1" applyBorder="1" applyAlignment="1">
      <alignment horizontal="left" vertical="center" wrapText="1"/>
    </xf>
    <xf numFmtId="0" fontId="63" fillId="61" borderId="175" xfId="0" applyFont="1" applyFill="1" applyBorder="1" applyAlignment="1">
      <alignment horizontal="left" vertical="center" wrapText="1"/>
    </xf>
    <xf numFmtId="0" fontId="63" fillId="61" borderId="156" xfId="0" applyFont="1" applyFill="1" applyBorder="1" applyAlignment="1">
      <alignment horizontal="left" vertical="center" wrapText="1"/>
    </xf>
    <xf numFmtId="0" fontId="63" fillId="61" borderId="0" xfId="0" applyFont="1" applyFill="1" applyAlignment="1">
      <alignment horizontal="left" vertical="center" wrapText="1"/>
    </xf>
    <xf numFmtId="0" fontId="63" fillId="61" borderId="157" xfId="0" applyFont="1" applyFill="1" applyBorder="1" applyAlignment="1">
      <alignment horizontal="left" vertical="center" wrapText="1"/>
    </xf>
    <xf numFmtId="0" fontId="63" fillId="61" borderId="176" xfId="0" applyFont="1" applyFill="1" applyBorder="1" applyAlignment="1">
      <alignment horizontal="left" vertical="center" wrapText="1"/>
    </xf>
    <xf numFmtId="0" fontId="63" fillId="61" borderId="119" xfId="0" applyFont="1" applyFill="1" applyBorder="1" applyAlignment="1">
      <alignment horizontal="left" vertical="center" wrapText="1"/>
    </xf>
    <xf numFmtId="0" fontId="63" fillId="61" borderId="177" xfId="0" applyFont="1" applyFill="1" applyBorder="1" applyAlignment="1">
      <alignment horizontal="left" vertical="center" wrapText="1"/>
    </xf>
    <xf numFmtId="0" fontId="87" fillId="69" borderId="171" xfId="0" applyFont="1" applyFill="1" applyBorder="1" applyAlignment="1">
      <alignment horizontal="center" vertical="center" wrapText="1"/>
    </xf>
    <xf numFmtId="0" fontId="87" fillId="69" borderId="119" xfId="0" applyFont="1" applyFill="1" applyBorder="1" applyAlignment="1">
      <alignment horizontal="center" vertical="center" wrapText="1"/>
    </xf>
    <xf numFmtId="0" fontId="87" fillId="69" borderId="172" xfId="0" applyFont="1" applyFill="1" applyBorder="1" applyAlignment="1">
      <alignment horizontal="center" vertical="center" wrapText="1"/>
    </xf>
    <xf numFmtId="0" fontId="126" fillId="95" borderId="158" xfId="0" applyFont="1" applyFill="1" applyBorder="1" applyAlignment="1">
      <alignment horizontal="left" vertical="center" wrapText="1"/>
    </xf>
    <xf numFmtId="0" fontId="126" fillId="95" borderId="159" xfId="0" applyFont="1" applyFill="1" applyBorder="1" applyAlignment="1">
      <alignment horizontal="left" vertical="center" wrapText="1"/>
    </xf>
    <xf numFmtId="0" fontId="126" fillId="95" borderId="163" xfId="0" applyFont="1" applyFill="1" applyBorder="1" applyAlignment="1">
      <alignment horizontal="left" vertical="center" wrapText="1"/>
    </xf>
    <xf numFmtId="0" fontId="62" fillId="73" borderId="210" xfId="0" applyFont="1" applyFill="1" applyBorder="1" applyAlignment="1">
      <alignment horizontal="center" vertical="center"/>
    </xf>
    <xf numFmtId="0" fontId="62" fillId="73" borderId="135" xfId="0" applyFont="1" applyFill="1" applyBorder="1" applyAlignment="1">
      <alignment horizontal="center" vertical="center"/>
    </xf>
    <xf numFmtId="0" fontId="63" fillId="61" borderId="129" xfId="0" applyFont="1" applyFill="1" applyBorder="1" applyAlignment="1">
      <alignment vertical="center" wrapText="1"/>
    </xf>
    <xf numFmtId="0" fontId="63" fillId="61" borderId="178" xfId="0" applyFont="1" applyFill="1" applyBorder="1" applyAlignment="1">
      <alignment vertical="center" wrapText="1"/>
    </xf>
    <xf numFmtId="0" fontId="63" fillId="61" borderId="131" xfId="0" applyFont="1" applyFill="1" applyBorder="1" applyAlignment="1">
      <alignment vertical="center" wrapText="1"/>
    </xf>
    <xf numFmtId="0" fontId="63" fillId="69" borderId="120" xfId="0" applyFont="1" applyFill="1" applyBorder="1" applyAlignment="1">
      <alignment horizontal="center" vertical="center" wrapText="1"/>
    </xf>
    <xf numFmtId="0" fontId="113" fillId="82" borderId="120" xfId="0" applyFont="1" applyFill="1" applyBorder="1" applyAlignment="1">
      <alignment horizontal="center" vertical="center" wrapText="1"/>
    </xf>
    <xf numFmtId="0" fontId="63" fillId="61" borderId="120" xfId="0" applyFont="1" applyFill="1" applyBorder="1" applyAlignment="1">
      <alignment horizontal="left" vertical="center" wrapText="1"/>
    </xf>
    <xf numFmtId="0" fontId="70" fillId="52" borderId="130" xfId="0" applyFont="1" applyFill="1" applyBorder="1" applyAlignment="1">
      <alignment horizontal="center" vertical="center"/>
    </xf>
    <xf numFmtId="0" fontId="70" fillId="52" borderId="179" xfId="0" applyFont="1" applyFill="1" applyBorder="1" applyAlignment="1">
      <alignment horizontal="center" vertical="center"/>
    </xf>
    <xf numFmtId="0" fontId="70" fillId="52" borderId="132" xfId="0" applyFont="1" applyFill="1" applyBorder="1" applyAlignment="1">
      <alignment horizontal="center" vertical="center"/>
    </xf>
    <xf numFmtId="0" fontId="70" fillId="52" borderId="165" xfId="0" applyFont="1" applyFill="1" applyBorder="1" applyAlignment="1">
      <alignment horizontal="center" vertical="center"/>
    </xf>
    <xf numFmtId="0" fontId="70" fillId="52" borderId="174" xfId="0" applyFont="1" applyFill="1" applyBorder="1" applyAlignment="1">
      <alignment horizontal="center" vertical="center"/>
    </xf>
    <xf numFmtId="0" fontId="70" fillId="52" borderId="175" xfId="0" applyFont="1" applyFill="1" applyBorder="1" applyAlignment="1">
      <alignment horizontal="center" vertical="center"/>
    </xf>
    <xf numFmtId="0" fontId="63" fillId="61" borderId="129" xfId="0" applyFont="1" applyFill="1" applyBorder="1" applyAlignment="1">
      <alignment horizontal="left" vertical="center" wrapText="1"/>
    </xf>
    <xf numFmtId="0" fontId="63" fillId="61" borderId="178" xfId="0" applyFont="1" applyFill="1" applyBorder="1" applyAlignment="1">
      <alignment horizontal="left" vertical="center" wrapText="1"/>
    </xf>
    <xf numFmtId="0" fontId="63" fillId="61" borderId="131" xfId="0" applyFont="1" applyFill="1" applyBorder="1" applyAlignment="1">
      <alignment horizontal="left" vertical="center" wrapText="1"/>
    </xf>
    <xf numFmtId="0" fontId="63" fillId="61" borderId="173" xfId="0" applyFont="1" applyFill="1" applyBorder="1" applyAlignment="1">
      <alignment horizontal="center" vertical="center" wrapText="1"/>
    </xf>
    <xf numFmtId="0" fontId="63" fillId="61" borderId="174" xfId="0" applyFont="1" applyFill="1" applyBorder="1" applyAlignment="1">
      <alignment horizontal="center" vertical="center" wrapText="1"/>
    </xf>
    <xf numFmtId="0" fontId="63" fillId="61" borderId="166" xfId="0" applyFont="1" applyFill="1" applyBorder="1" applyAlignment="1">
      <alignment horizontal="center" vertical="center" wrapText="1"/>
    </xf>
    <xf numFmtId="0" fontId="63" fillId="61" borderId="161" xfId="0" applyFont="1" applyFill="1" applyBorder="1" applyAlignment="1">
      <alignment horizontal="center" vertical="center" wrapText="1"/>
    </xf>
    <xf numFmtId="0" fontId="63" fillId="61" borderId="0" xfId="0" applyFont="1" applyFill="1" applyAlignment="1">
      <alignment horizontal="center" vertical="center" wrapText="1"/>
    </xf>
    <xf numFmtId="0" fontId="63" fillId="61" borderId="121" xfId="0" applyFont="1" applyFill="1" applyBorder="1" applyAlignment="1">
      <alignment horizontal="center" vertical="center" wrapText="1"/>
    </xf>
    <xf numFmtId="0" fontId="63" fillId="61" borderId="171" xfId="0" applyFont="1" applyFill="1" applyBorder="1" applyAlignment="1">
      <alignment horizontal="center" vertical="center" wrapText="1"/>
    </xf>
    <xf numFmtId="0" fontId="63" fillId="61" borderId="119" xfId="0" applyFont="1" applyFill="1" applyBorder="1" applyAlignment="1">
      <alignment horizontal="center" vertical="center" wrapText="1"/>
    </xf>
    <xf numFmtId="0" fontId="63" fillId="61" borderId="172" xfId="0" applyFont="1" applyFill="1" applyBorder="1" applyAlignment="1">
      <alignment horizontal="center" vertical="center" wrapText="1"/>
    </xf>
    <xf numFmtId="0" fontId="64" fillId="96" borderId="120" xfId="0" applyFont="1" applyFill="1" applyBorder="1" applyAlignment="1">
      <alignment horizontal="center" vertical="center" wrapText="1"/>
    </xf>
    <xf numFmtId="0" fontId="63" fillId="68" borderId="120" xfId="0" applyFont="1" applyFill="1" applyBorder="1" applyAlignment="1">
      <alignment horizontal="center" vertical="center" wrapText="1"/>
    </xf>
    <xf numFmtId="0" fontId="63" fillId="61" borderId="120" xfId="0" applyFont="1" applyFill="1" applyBorder="1" applyAlignment="1">
      <alignment horizontal="right" vertical="center" wrapText="1"/>
    </xf>
    <xf numFmtId="0" fontId="124" fillId="51" borderId="180" xfId="0" applyFont="1" applyFill="1" applyBorder="1" applyAlignment="1">
      <alignment horizontal="center" vertical="center"/>
    </xf>
    <xf numFmtId="0" fontId="124" fillId="51" borderId="181" xfId="0" applyFont="1" applyFill="1" applyBorder="1" applyAlignment="1">
      <alignment horizontal="center" vertical="center"/>
    </xf>
    <xf numFmtId="0" fontId="124" fillId="51" borderId="170" xfId="0" applyFont="1" applyFill="1" applyBorder="1" applyAlignment="1">
      <alignment horizontal="center" vertical="center"/>
    </xf>
    <xf numFmtId="0" fontId="125" fillId="82" borderId="120" xfId="0" applyFont="1" applyFill="1" applyBorder="1" applyAlignment="1">
      <alignment horizontal="center" vertical="center" wrapText="1"/>
    </xf>
    <xf numFmtId="0" fontId="63" fillId="61" borderId="168" xfId="0" applyFont="1" applyFill="1" applyBorder="1" applyAlignment="1">
      <alignment vertical="center" wrapText="1"/>
    </xf>
    <xf numFmtId="0" fontId="63" fillId="61" borderId="167" xfId="0" applyFont="1" applyFill="1" applyBorder="1" applyAlignment="1">
      <alignment vertical="center" wrapText="1"/>
    </xf>
    <xf numFmtId="0" fontId="63" fillId="61" borderId="124" xfId="0" applyFont="1" applyFill="1" applyBorder="1" applyAlignment="1">
      <alignment vertical="center" wrapText="1"/>
    </xf>
    <xf numFmtId="0" fontId="63" fillId="61" borderId="120" xfId="0" applyFont="1" applyFill="1" applyBorder="1" applyAlignment="1">
      <alignment vertical="center" wrapText="1"/>
    </xf>
    <xf numFmtId="0" fontId="125" fillId="70" borderId="167" xfId="0" applyFont="1" applyFill="1" applyBorder="1" applyAlignment="1">
      <alignment horizontal="center" vertical="center" wrapText="1"/>
    </xf>
    <xf numFmtId="0" fontId="125" fillId="70" borderId="120" xfId="0" applyFont="1" applyFill="1" applyBorder="1" applyAlignment="1">
      <alignment horizontal="center" vertical="center" wrapText="1"/>
    </xf>
    <xf numFmtId="0" fontId="63" fillId="61" borderId="120" xfId="0" applyFont="1" applyFill="1" applyBorder="1" applyAlignment="1">
      <alignment horizontal="center" vertical="center" wrapText="1"/>
    </xf>
    <xf numFmtId="0" fontId="113" fillId="82" borderId="173" xfId="0" applyFont="1" applyFill="1" applyBorder="1" applyAlignment="1">
      <alignment horizontal="center" vertical="center" wrapText="1"/>
    </xf>
    <xf numFmtId="0" fontId="113" fillId="82" borderId="174" xfId="0" applyFont="1" applyFill="1" applyBorder="1" applyAlignment="1">
      <alignment horizontal="center" vertical="center" wrapText="1"/>
    </xf>
    <xf numFmtId="0" fontId="113" fillId="82" borderId="166" xfId="0" applyFont="1" applyFill="1" applyBorder="1" applyAlignment="1">
      <alignment horizontal="center" vertical="center" wrapText="1"/>
    </xf>
    <xf numFmtId="0" fontId="113" fillId="82" borderId="171" xfId="0" applyFont="1" applyFill="1" applyBorder="1" applyAlignment="1">
      <alignment horizontal="center" vertical="center" wrapText="1"/>
    </xf>
    <xf numFmtId="0" fontId="113" fillId="82" borderId="119" xfId="0" applyFont="1" applyFill="1" applyBorder="1" applyAlignment="1">
      <alignment horizontal="center" vertical="center" wrapText="1"/>
    </xf>
    <xf numFmtId="0" fontId="113" fillId="82" borderId="172" xfId="0" applyFont="1" applyFill="1" applyBorder="1" applyAlignment="1">
      <alignment horizontal="center" vertical="center" wrapText="1"/>
    </xf>
    <xf numFmtId="0" fontId="63" fillId="61" borderId="158" xfId="0" applyFont="1" applyFill="1" applyBorder="1" applyAlignment="1">
      <alignment horizontal="left" vertical="center" wrapText="1"/>
    </xf>
    <xf numFmtId="0" fontId="63" fillId="61" borderId="159" xfId="0" applyFont="1" applyFill="1" applyBorder="1" applyAlignment="1">
      <alignment horizontal="left" vertical="center" wrapText="1"/>
    </xf>
    <xf numFmtId="0" fontId="63" fillId="61" borderId="160" xfId="0" applyFont="1" applyFill="1" applyBorder="1" applyAlignment="1">
      <alignment horizontal="left" vertical="center" wrapText="1"/>
    </xf>
    <xf numFmtId="0" fontId="63" fillId="69" borderId="164" xfId="0" applyFont="1" applyFill="1" applyBorder="1" applyAlignment="1">
      <alignment horizontal="center" vertical="center" wrapText="1"/>
    </xf>
    <xf numFmtId="0" fontId="130" fillId="91" borderId="129" xfId="0" applyFont="1" applyFill="1" applyBorder="1" applyAlignment="1">
      <alignment horizontal="center"/>
    </xf>
    <xf numFmtId="0" fontId="130" fillId="91" borderId="178" xfId="0" applyFont="1" applyFill="1" applyBorder="1" applyAlignment="1">
      <alignment horizontal="center"/>
    </xf>
    <xf numFmtId="0" fontId="130" fillId="91" borderId="131" xfId="0" applyFont="1" applyFill="1" applyBorder="1" applyAlignment="1">
      <alignment horizontal="center"/>
    </xf>
    <xf numFmtId="0" fontId="63" fillId="69" borderId="129" xfId="0" applyFont="1" applyFill="1" applyBorder="1" applyAlignment="1">
      <alignment horizontal="center" vertical="center" wrapText="1"/>
    </xf>
    <xf numFmtId="0" fontId="63" fillId="56" borderId="185" xfId="0" applyFont="1" applyFill="1" applyBorder="1" applyAlignment="1">
      <alignment horizontal="center" vertical="center" wrapText="1"/>
    </xf>
    <xf numFmtId="0" fontId="63" fillId="56" borderId="183" xfId="0" applyFont="1" applyFill="1" applyBorder="1" applyAlignment="1">
      <alignment horizontal="center" vertical="center" wrapText="1"/>
    </xf>
    <xf numFmtId="0" fontId="63" fillId="56" borderId="190" xfId="0" applyFont="1" applyFill="1" applyBorder="1" applyAlignment="1">
      <alignment horizontal="center" vertical="center" wrapText="1"/>
    </xf>
    <xf numFmtId="0" fontId="63" fillId="61" borderId="186" xfId="0" applyFont="1" applyFill="1" applyBorder="1" applyAlignment="1">
      <alignment horizontal="left" vertical="center" wrapText="1"/>
    </xf>
    <xf numFmtId="0" fontId="63" fillId="61" borderId="187" xfId="0" applyFont="1" applyFill="1" applyBorder="1" applyAlignment="1">
      <alignment horizontal="left" vertical="center" wrapText="1"/>
    </xf>
    <xf numFmtId="0" fontId="63" fillId="61" borderId="183" xfId="0" applyFont="1" applyFill="1" applyBorder="1" applyAlignment="1">
      <alignment horizontal="left" vertical="center" wrapText="1"/>
    </xf>
    <xf numFmtId="0" fontId="63" fillId="61" borderId="184" xfId="0" applyFont="1" applyFill="1" applyBorder="1" applyAlignment="1">
      <alignment horizontal="left" vertical="center" wrapText="1"/>
    </xf>
    <xf numFmtId="0" fontId="127" fillId="61" borderId="173" xfId="0" applyFont="1" applyFill="1" applyBorder="1" applyAlignment="1">
      <alignment horizontal="center" vertical="center" wrapText="1"/>
    </xf>
    <xf numFmtId="0" fontId="127" fillId="61" borderId="174" xfId="0" applyFont="1" applyFill="1" applyBorder="1" applyAlignment="1">
      <alignment horizontal="center" vertical="center" wrapText="1"/>
    </xf>
    <xf numFmtId="0" fontId="127" fillId="61" borderId="166" xfId="0" applyFont="1" applyFill="1" applyBorder="1" applyAlignment="1">
      <alignment horizontal="center" vertical="center" wrapText="1"/>
    </xf>
    <xf numFmtId="0" fontId="127" fillId="61" borderId="162" xfId="0" applyFont="1" applyFill="1" applyBorder="1" applyAlignment="1">
      <alignment horizontal="center" vertical="center" wrapText="1"/>
    </xf>
    <xf numFmtId="0" fontId="127" fillId="61" borderId="159" xfId="0" applyFont="1" applyFill="1" applyBorder="1" applyAlignment="1">
      <alignment horizontal="center" vertical="center" wrapText="1"/>
    </xf>
    <xf numFmtId="0" fontId="127" fillId="61" borderId="163" xfId="0" applyFont="1" applyFill="1" applyBorder="1" applyAlignment="1">
      <alignment horizontal="center" vertical="center" wrapText="1"/>
    </xf>
    <xf numFmtId="0" fontId="63" fillId="61" borderId="169" xfId="0" applyFont="1" applyFill="1" applyBorder="1" applyAlignment="1">
      <alignment horizontal="left" vertical="center" wrapText="1"/>
    </xf>
    <xf numFmtId="0" fontId="131" fillId="82" borderId="129" xfId="0" applyFont="1" applyFill="1" applyBorder="1" applyAlignment="1">
      <alignment horizontal="center"/>
    </xf>
    <xf numFmtId="0" fontId="131" fillId="82" borderId="178" xfId="0" applyFont="1" applyFill="1" applyBorder="1" applyAlignment="1">
      <alignment horizontal="center"/>
    </xf>
    <xf numFmtId="0" fontId="131" fillId="82" borderId="131" xfId="0" applyFont="1" applyFill="1" applyBorder="1" applyAlignment="1">
      <alignment horizontal="center"/>
    </xf>
    <xf numFmtId="0" fontId="128" fillId="82" borderId="129" xfId="0" applyFont="1" applyFill="1" applyBorder="1" applyAlignment="1">
      <alignment horizontal="center"/>
    </xf>
    <xf numFmtId="0" fontId="128" fillId="82" borderId="178" xfId="0" applyFont="1" applyFill="1" applyBorder="1" applyAlignment="1">
      <alignment horizontal="center"/>
    </xf>
    <xf numFmtId="0" fontId="128" fillId="82" borderId="131" xfId="0" applyFont="1" applyFill="1" applyBorder="1" applyAlignment="1">
      <alignment horizontal="center"/>
    </xf>
    <xf numFmtId="0" fontId="0" fillId="69" borderId="129" xfId="0" applyFill="1" applyBorder="1" applyAlignment="1">
      <alignment horizontal="center"/>
    </xf>
    <xf numFmtId="0" fontId="0" fillId="69" borderId="178" xfId="0" applyFill="1" applyBorder="1" applyAlignment="1">
      <alignment horizontal="center"/>
    </xf>
    <xf numFmtId="0" fontId="0" fillId="69" borderId="131" xfId="0" applyFill="1" applyBorder="1" applyAlignment="1">
      <alignment horizontal="center"/>
    </xf>
    <xf numFmtId="0" fontId="0" fillId="69" borderId="165" xfId="0" applyFill="1" applyBorder="1" applyAlignment="1">
      <alignment horizontal="center" vertical="center"/>
    </xf>
    <xf numFmtId="0" fontId="0" fillId="69" borderId="174" xfId="0" applyFill="1" applyBorder="1" applyAlignment="1">
      <alignment horizontal="center" vertical="center"/>
    </xf>
    <xf numFmtId="0" fontId="0" fillId="69" borderId="166" xfId="0" applyFill="1" applyBorder="1" applyAlignment="1">
      <alignment horizontal="center" vertical="center"/>
    </xf>
    <xf numFmtId="0" fontId="0" fillId="69" borderId="176" xfId="0" applyFill="1" applyBorder="1" applyAlignment="1">
      <alignment horizontal="center" vertical="center"/>
    </xf>
    <xf numFmtId="0" fontId="0" fillId="69" borderId="119" xfId="0" applyFill="1" applyBorder="1" applyAlignment="1">
      <alignment horizontal="center" vertical="center"/>
    </xf>
    <xf numFmtId="0" fontId="0" fillId="69" borderId="172" xfId="0" applyFill="1" applyBorder="1" applyAlignment="1">
      <alignment horizontal="center" vertical="center"/>
    </xf>
    <xf numFmtId="0" fontId="63" fillId="61" borderId="190" xfId="0" applyFont="1" applyFill="1" applyBorder="1" applyAlignment="1">
      <alignment horizontal="left" vertical="center" wrapText="1"/>
    </xf>
    <xf numFmtId="0" fontId="63" fillId="61" borderId="189" xfId="0" applyFont="1" applyFill="1" applyBorder="1" applyAlignment="1">
      <alignment horizontal="left" vertical="center" wrapText="1"/>
    </xf>
    <xf numFmtId="0" fontId="64" fillId="91" borderId="120" xfId="0" applyFont="1" applyFill="1" applyBorder="1" applyAlignment="1">
      <alignment horizontal="center" vertical="center" wrapText="1"/>
    </xf>
    <xf numFmtId="0" fontId="79" fillId="0" borderId="164" xfId="0" applyFont="1" applyBorder="1" applyAlignment="1">
      <alignment horizontal="center"/>
    </xf>
    <xf numFmtId="0" fontId="79" fillId="0" borderId="182" xfId="0" applyFont="1" applyBorder="1" applyAlignment="1">
      <alignment horizontal="center"/>
    </xf>
    <xf numFmtId="0" fontId="129" fillId="82" borderId="129" xfId="0" applyFont="1" applyFill="1" applyBorder="1" applyAlignment="1">
      <alignment horizontal="center"/>
    </xf>
    <xf numFmtId="0" fontId="129" fillId="82" borderId="178" xfId="0" applyFont="1" applyFill="1" applyBorder="1" applyAlignment="1">
      <alignment horizontal="center"/>
    </xf>
    <xf numFmtId="0" fontId="129" fillId="82" borderId="131" xfId="0" applyFont="1" applyFill="1" applyBorder="1" applyAlignment="1">
      <alignment horizontal="center"/>
    </xf>
    <xf numFmtId="0" fontId="0" fillId="0" borderId="9" xfId="0" applyBorder="1" applyAlignment="1">
      <alignment horizontal="center"/>
    </xf>
    <xf numFmtId="0" fontId="69" fillId="57" borderId="11" xfId="117" applyFont="1" applyFill="1" applyBorder="1" applyAlignment="1">
      <alignment horizontal="left" vertical="center" wrapText="1"/>
    </xf>
    <xf numFmtId="0" fontId="69" fillId="57" borderId="13" xfId="117" applyFont="1" applyFill="1" applyBorder="1" applyAlignment="1">
      <alignment horizontal="left" vertical="center" wrapText="1"/>
    </xf>
    <xf numFmtId="0" fontId="69" fillId="57" borderId="2" xfId="117" applyFont="1" applyFill="1" applyBorder="1" applyAlignment="1">
      <alignment horizontal="center" vertical="center" wrapText="1"/>
    </xf>
    <xf numFmtId="0" fontId="69" fillId="57" borderId="73" xfId="117" applyFont="1" applyFill="1" applyBorder="1" applyAlignment="1">
      <alignment horizontal="center" vertical="center" wrapText="1"/>
    </xf>
    <xf numFmtId="0" fontId="69" fillId="57" borderId="3" xfId="117" applyFont="1" applyFill="1" applyBorder="1" applyAlignment="1">
      <alignment horizontal="center" vertical="center" wrapText="1"/>
    </xf>
    <xf numFmtId="0" fontId="69" fillId="57" borderId="72" xfId="117" applyFont="1" applyFill="1" applyBorder="1" applyAlignment="1">
      <alignment horizontal="center" vertical="center" wrapText="1"/>
    </xf>
    <xf numFmtId="0" fontId="69" fillId="57" borderId="4" xfId="117" applyFont="1" applyFill="1" applyBorder="1" applyAlignment="1">
      <alignment horizontal="center" vertical="center" wrapText="1"/>
    </xf>
    <xf numFmtId="0" fontId="69" fillId="57" borderId="76" xfId="117" applyFont="1" applyFill="1" applyBorder="1" applyAlignment="1">
      <alignment horizontal="center" vertical="center" wrapText="1"/>
    </xf>
    <xf numFmtId="0" fontId="69" fillId="57" borderId="65" xfId="117" applyFont="1" applyFill="1" applyBorder="1" applyAlignment="1">
      <alignment horizontal="center" vertical="center" wrapText="1"/>
    </xf>
    <xf numFmtId="0" fontId="69" fillId="57" borderId="74" xfId="117" applyFont="1" applyFill="1" applyBorder="1" applyAlignment="1">
      <alignment horizontal="center" vertical="center" wrapText="1"/>
    </xf>
    <xf numFmtId="0" fontId="69" fillId="74" borderId="33" xfId="117" applyFont="1" applyFill="1" applyBorder="1" applyAlignment="1">
      <alignment horizontal="left" vertical="center" wrapText="1"/>
    </xf>
    <xf numFmtId="0" fontId="69" fillId="74" borderId="19" xfId="117" applyFont="1" applyFill="1" applyBorder="1" applyAlignment="1">
      <alignment horizontal="left" vertical="center" wrapText="1"/>
    </xf>
    <xf numFmtId="0" fontId="69" fillId="74" borderId="11" xfId="117" applyFont="1" applyFill="1" applyBorder="1" applyAlignment="1">
      <alignment horizontal="left" vertical="center" wrapText="1"/>
    </xf>
    <xf numFmtId="0" fontId="69" fillId="74" borderId="13" xfId="117" applyFont="1" applyFill="1" applyBorder="1" applyAlignment="1">
      <alignment horizontal="left" vertical="center" wrapText="1"/>
    </xf>
    <xf numFmtId="0" fontId="73" fillId="0" borderId="83" xfId="0" applyFont="1" applyBorder="1" applyAlignment="1">
      <alignment horizontal="center" vertical="center" wrapText="1"/>
    </xf>
    <xf numFmtId="0" fontId="73" fillId="0" borderId="17" xfId="0" applyFont="1" applyBorder="1" applyAlignment="1">
      <alignment horizontal="center" vertical="center" wrapText="1"/>
    </xf>
    <xf numFmtId="0" fontId="73" fillId="0" borderId="82" xfId="0" applyFont="1" applyBorder="1" applyAlignment="1">
      <alignment horizontal="center" vertical="center" wrapText="1"/>
    </xf>
    <xf numFmtId="0" fontId="73" fillId="0" borderId="21" xfId="0" applyFont="1" applyBorder="1" applyAlignment="1">
      <alignment horizontal="center" vertical="center" wrapText="1"/>
    </xf>
    <xf numFmtId="0" fontId="73" fillId="0" borderId="92" xfId="0" applyFont="1" applyBorder="1" applyAlignment="1">
      <alignment horizontal="center" vertical="center" wrapText="1"/>
    </xf>
    <xf numFmtId="0" fontId="73" fillId="0" borderId="14" xfId="0" applyFont="1" applyBorder="1" applyAlignment="1">
      <alignment horizontal="center" vertical="center" wrapText="1"/>
    </xf>
    <xf numFmtId="0" fontId="69" fillId="74" borderId="65" xfId="117" applyFont="1" applyFill="1" applyBorder="1" applyAlignment="1">
      <alignment horizontal="left" vertical="center" wrapText="1"/>
    </xf>
    <xf numFmtId="0" fontId="69" fillId="74" borderId="74" xfId="117" applyFont="1" applyFill="1" applyBorder="1" applyAlignment="1">
      <alignment horizontal="left" vertical="center" wrapText="1"/>
    </xf>
    <xf numFmtId="0" fontId="26" fillId="0" borderId="11" xfId="0" applyFont="1" applyBorder="1" applyAlignment="1">
      <alignment horizontal="center" vertical="center" wrapText="1"/>
    </xf>
    <xf numFmtId="9" fontId="47" fillId="0" borderId="11" xfId="0" applyNumberFormat="1" applyFont="1" applyBorder="1" applyAlignment="1">
      <alignment horizontal="center" vertical="center" wrapText="1"/>
    </xf>
    <xf numFmtId="9" fontId="47" fillId="0" borderId="56" xfId="0" applyNumberFormat="1" applyFont="1" applyBorder="1" applyAlignment="1">
      <alignment horizontal="center" vertical="center" wrapText="1"/>
    </xf>
    <xf numFmtId="0" fontId="122" fillId="82" borderId="7" xfId="0" applyFont="1" applyFill="1" applyBorder="1" applyAlignment="1">
      <alignment horizontal="center" vertical="center" wrapText="1"/>
    </xf>
    <xf numFmtId="0" fontId="123" fillId="82" borderId="8" xfId="0" applyFont="1" applyFill="1" applyBorder="1" applyAlignment="1">
      <alignment horizontal="center" vertical="center" wrapText="1"/>
    </xf>
    <xf numFmtId="0" fontId="123" fillId="82" borderId="41" xfId="0" applyFont="1" applyFill="1" applyBorder="1" applyAlignment="1">
      <alignment horizontal="center" vertical="center" wrapText="1"/>
    </xf>
    <xf numFmtId="0" fontId="123" fillId="82" borderId="45" xfId="0" applyFont="1" applyFill="1" applyBorder="1" applyAlignment="1">
      <alignment horizontal="center" vertical="center" wrapText="1"/>
    </xf>
    <xf numFmtId="0" fontId="123" fillId="82" borderId="37" xfId="0" applyFont="1" applyFill="1" applyBorder="1" applyAlignment="1">
      <alignment horizontal="center" vertical="center" wrapText="1"/>
    </xf>
    <xf numFmtId="0" fontId="123" fillId="82" borderId="36" xfId="0" applyFont="1" applyFill="1" applyBorder="1" applyAlignment="1">
      <alignment horizontal="center" vertical="center" wrapText="1"/>
    </xf>
    <xf numFmtId="0" fontId="57" fillId="84" borderId="46" xfId="0" applyFont="1" applyFill="1" applyBorder="1" applyAlignment="1">
      <alignment horizontal="center" vertical="center" wrapText="1"/>
    </xf>
    <xf numFmtId="0" fontId="57" fillId="84" borderId="9" xfId="0" applyFont="1" applyFill="1" applyBorder="1" applyAlignment="1">
      <alignment horizontal="center" vertical="center" wrapText="1"/>
    </xf>
    <xf numFmtId="0" fontId="57" fillId="84" borderId="10" xfId="0" applyFont="1" applyFill="1" applyBorder="1" applyAlignment="1">
      <alignment horizontal="center" vertical="center" wrapText="1"/>
    </xf>
    <xf numFmtId="0" fontId="120" fillId="82" borderId="7" xfId="116" applyFont="1" applyFill="1" applyBorder="1" applyAlignment="1">
      <alignment horizontal="center" vertical="center" wrapText="1"/>
    </xf>
    <xf numFmtId="0" fontId="120" fillId="82" borderId="8" xfId="116" applyFont="1" applyFill="1" applyBorder="1" applyAlignment="1">
      <alignment horizontal="center" vertical="center" wrapText="1"/>
    </xf>
    <xf numFmtId="0" fontId="120" fillId="82" borderId="41" xfId="116" applyFont="1" applyFill="1" applyBorder="1" applyAlignment="1">
      <alignment horizontal="center" vertical="center" wrapText="1"/>
    </xf>
    <xf numFmtId="0" fontId="120" fillId="82" borderId="52" xfId="116" applyFont="1" applyFill="1" applyBorder="1" applyAlignment="1">
      <alignment horizontal="center" vertical="center" wrapText="1"/>
    </xf>
    <xf numFmtId="0" fontId="120" fillId="82" borderId="0" xfId="116" applyFont="1" applyFill="1" applyAlignment="1">
      <alignment horizontal="center" vertical="center" wrapText="1"/>
    </xf>
    <xf numFmtId="0" fontId="120" fillId="82" borderId="44" xfId="116" applyFont="1" applyFill="1" applyBorder="1" applyAlignment="1">
      <alignment horizontal="center" vertical="center" wrapText="1"/>
    </xf>
    <xf numFmtId="0" fontId="80" fillId="82" borderId="8" xfId="116" applyFont="1" applyFill="1" applyBorder="1" applyAlignment="1">
      <alignment horizontal="center" vertical="center" wrapText="1"/>
    </xf>
    <xf numFmtId="0" fontId="80" fillId="82" borderId="41" xfId="116" applyFont="1" applyFill="1" applyBorder="1" applyAlignment="1">
      <alignment horizontal="center" vertical="center" wrapText="1"/>
    </xf>
    <xf numFmtId="0" fontId="80" fillId="82" borderId="82" xfId="116" applyFont="1" applyFill="1" applyBorder="1" applyAlignment="1">
      <alignment horizontal="center" vertical="center" wrapText="1"/>
    </xf>
    <xf numFmtId="0" fontId="80" fillId="82" borderId="20" xfId="116" applyFont="1" applyFill="1" applyBorder="1" applyAlignment="1">
      <alignment horizontal="center" vertical="center" wrapText="1"/>
    </xf>
    <xf numFmtId="0" fontId="80" fillId="82" borderId="22" xfId="116" applyFont="1" applyFill="1" applyBorder="1" applyAlignment="1">
      <alignment horizontal="center" vertical="center" wrapText="1"/>
    </xf>
    <xf numFmtId="0" fontId="26" fillId="0" borderId="65" xfId="0" applyFont="1" applyBorder="1" applyAlignment="1">
      <alignment horizontal="center" vertical="center" wrapText="1"/>
    </xf>
    <xf numFmtId="9" fontId="47" fillId="0" borderId="65" xfId="0" applyNumberFormat="1" applyFont="1" applyBorder="1" applyAlignment="1">
      <alignment horizontal="center" vertical="center" wrapText="1"/>
    </xf>
    <xf numFmtId="9" fontId="47" fillId="0" borderId="66" xfId="0" applyNumberFormat="1" applyFont="1" applyBorder="1" applyAlignment="1">
      <alignment horizontal="center" vertical="center" wrapText="1"/>
    </xf>
    <xf numFmtId="0" fontId="121" fillId="68" borderId="11" xfId="0" applyFont="1" applyFill="1" applyBorder="1" applyAlignment="1">
      <alignment horizontal="center" vertical="center"/>
    </xf>
    <xf numFmtId="0" fontId="121" fillId="50" borderId="65" xfId="0" applyFont="1" applyFill="1" applyBorder="1" applyAlignment="1">
      <alignment horizontal="center" vertical="center"/>
    </xf>
    <xf numFmtId="0" fontId="121" fillId="52" borderId="11" xfId="0" applyFont="1" applyFill="1" applyBorder="1" applyAlignment="1">
      <alignment horizontal="center" vertical="center"/>
    </xf>
    <xf numFmtId="0" fontId="121" fillId="51" borderId="11" xfId="0" applyFont="1" applyFill="1" applyBorder="1" applyAlignment="1">
      <alignment horizontal="center" vertical="center"/>
    </xf>
    <xf numFmtId="0" fontId="77" fillId="84" borderId="11" xfId="0" applyFont="1" applyFill="1" applyBorder="1" applyAlignment="1">
      <alignment horizontal="center" vertical="center" wrapText="1"/>
    </xf>
    <xf numFmtId="0" fontId="77" fillId="84" borderId="11" xfId="0" applyFont="1" applyFill="1" applyBorder="1" applyAlignment="1">
      <alignment horizontal="center" vertical="center"/>
    </xf>
    <xf numFmtId="0" fontId="77" fillId="84" borderId="56" xfId="0" applyFont="1" applyFill="1" applyBorder="1" applyAlignment="1">
      <alignment horizontal="center" vertical="center"/>
    </xf>
    <xf numFmtId="0" fontId="78" fillId="84" borderId="11" xfId="0" applyFont="1" applyFill="1" applyBorder="1" applyAlignment="1">
      <alignment horizontal="center" vertical="center"/>
    </xf>
    <xf numFmtId="0" fontId="121" fillId="53" borderId="11" xfId="0" applyFont="1" applyFill="1" applyBorder="1" applyAlignment="1">
      <alignment horizontal="center" vertical="center"/>
    </xf>
    <xf numFmtId="0" fontId="44" fillId="0" borderId="91" xfId="0" applyFont="1" applyBorder="1" applyAlignment="1">
      <alignment horizontal="center" vertical="center" wrapText="1"/>
    </xf>
    <xf numFmtId="0" fontId="44" fillId="0" borderId="94" xfId="0" applyFont="1" applyBorder="1" applyAlignment="1">
      <alignment horizontal="center" vertical="center" wrapText="1"/>
    </xf>
    <xf numFmtId="0" fontId="76" fillId="82" borderId="116" xfId="0" applyFont="1" applyFill="1" applyBorder="1" applyAlignment="1">
      <alignment horizontal="center" vertical="center"/>
    </xf>
    <xf numFmtId="0" fontId="76" fillId="82" borderId="48" xfId="0" applyFont="1" applyFill="1" applyBorder="1" applyAlignment="1">
      <alignment horizontal="center" vertical="center"/>
    </xf>
    <xf numFmtId="0" fontId="76" fillId="82" borderId="117" xfId="0" applyFont="1" applyFill="1" applyBorder="1" applyAlignment="1">
      <alignment horizontal="center" vertical="center"/>
    </xf>
    <xf numFmtId="0" fontId="5" fillId="70" borderId="92" xfId="0" applyFont="1" applyFill="1" applyBorder="1" applyAlignment="1">
      <alignment horizontal="center" vertical="center" wrapText="1"/>
    </xf>
    <xf numFmtId="0" fontId="5" fillId="70" borderId="57" xfId="0" applyFont="1" applyFill="1" applyBorder="1" applyAlignment="1">
      <alignment horizontal="center" vertical="center" wrapText="1"/>
    </xf>
    <xf numFmtId="0" fontId="5" fillId="70" borderId="14" xfId="0" applyFont="1" applyFill="1" applyBorder="1" applyAlignment="1">
      <alignment horizontal="center" vertical="center" wrapText="1"/>
    </xf>
    <xf numFmtId="0" fontId="59" fillId="53" borderId="7" xfId="0" applyFont="1" applyFill="1" applyBorder="1" applyAlignment="1">
      <alignment horizontal="center" vertical="center" wrapText="1"/>
    </xf>
    <xf numFmtId="0" fontId="59" fillId="53" borderId="8" xfId="0" applyFont="1" applyFill="1" applyBorder="1" applyAlignment="1">
      <alignment horizontal="center" vertical="center" wrapText="1"/>
    </xf>
    <xf numFmtId="0" fontId="59" fillId="53" borderId="41" xfId="0" applyFont="1" applyFill="1" applyBorder="1" applyAlignment="1">
      <alignment horizontal="center" vertical="center" wrapText="1"/>
    </xf>
    <xf numFmtId="0" fontId="59" fillId="53" borderId="45" xfId="0" applyFont="1" applyFill="1" applyBorder="1" applyAlignment="1">
      <alignment horizontal="center" vertical="center" wrapText="1"/>
    </xf>
    <xf numFmtId="0" fontId="59" fillId="53" borderId="37" xfId="0" applyFont="1" applyFill="1" applyBorder="1" applyAlignment="1">
      <alignment horizontal="center" vertical="center" wrapText="1"/>
    </xf>
    <xf numFmtId="0" fontId="59" fillId="53" borderId="36" xfId="0" applyFont="1" applyFill="1" applyBorder="1" applyAlignment="1">
      <alignment horizontal="center" vertical="center" wrapText="1"/>
    </xf>
    <xf numFmtId="0" fontId="74" fillId="0" borderId="8" xfId="0" applyFont="1" applyBorder="1" applyAlignment="1">
      <alignment horizontal="center" vertical="center" wrapText="1"/>
    </xf>
    <xf numFmtId="0" fontId="74" fillId="0" borderId="37"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115" xfId="0" applyFont="1" applyBorder="1" applyAlignment="1">
      <alignment horizontal="center" vertical="center" wrapText="1"/>
    </xf>
    <xf numFmtId="0" fontId="44" fillId="0" borderId="75" xfId="0" applyFont="1" applyBorder="1" applyAlignment="1">
      <alignment horizontal="center" vertical="center" wrapText="1"/>
    </xf>
    <xf numFmtId="0" fontId="69" fillId="61" borderId="11" xfId="117" applyFont="1" applyFill="1" applyBorder="1" applyAlignment="1">
      <alignment horizontal="left" vertical="center" wrapText="1"/>
    </xf>
    <xf numFmtId="0" fontId="69" fillId="61" borderId="13" xfId="117" applyFont="1" applyFill="1" applyBorder="1" applyAlignment="1">
      <alignment horizontal="left" vertical="center" wrapText="1"/>
    </xf>
    <xf numFmtId="0" fontId="5" fillId="70" borderId="13" xfId="0" applyFont="1" applyFill="1" applyBorder="1" applyAlignment="1">
      <alignment horizontal="center" vertical="center" wrapText="1"/>
    </xf>
    <xf numFmtId="0" fontId="72" fillId="74" borderId="97" xfId="117" applyFont="1" applyFill="1" applyBorder="1" applyAlignment="1">
      <alignment horizontal="center" vertical="center" wrapText="1"/>
    </xf>
    <xf numFmtId="0" fontId="72" fillId="74" borderId="77" xfId="117" applyFont="1" applyFill="1" applyBorder="1" applyAlignment="1">
      <alignment horizontal="center" vertical="center" wrapText="1"/>
    </xf>
    <xf numFmtId="0" fontId="71" fillId="74" borderId="91" xfId="117" applyFont="1" applyFill="1" applyBorder="1" applyAlignment="1">
      <alignment horizontal="center" vertical="center" wrapText="1"/>
    </xf>
    <xf numFmtId="0" fontId="71" fillId="74" borderId="78" xfId="117" applyFont="1" applyFill="1" applyBorder="1" applyAlignment="1">
      <alignment horizontal="center" vertical="center" wrapText="1"/>
    </xf>
    <xf numFmtId="0" fontId="73" fillId="68" borderId="12" xfId="0" applyFont="1" applyFill="1" applyBorder="1" applyAlignment="1">
      <alignment horizontal="center" vertical="center" textRotation="255" wrapText="1"/>
    </xf>
    <xf numFmtId="0" fontId="73" fillId="68" borderId="18" xfId="0" applyFont="1" applyFill="1" applyBorder="1" applyAlignment="1">
      <alignment horizontal="center" vertical="center" textRotation="255" wrapText="1"/>
    </xf>
    <xf numFmtId="0" fontId="73" fillId="68" borderId="33" xfId="0" applyFont="1" applyFill="1" applyBorder="1" applyAlignment="1">
      <alignment horizontal="center" vertical="center" textRotation="255" wrapText="1"/>
    </xf>
    <xf numFmtId="0" fontId="5" fillId="83" borderId="74" xfId="0" applyFont="1" applyFill="1" applyBorder="1" applyAlignment="1">
      <alignment horizontal="center" vertical="center"/>
    </xf>
    <xf numFmtId="0" fontId="5" fillId="83" borderId="55" xfId="0" applyFont="1" applyFill="1" applyBorder="1" applyAlignment="1">
      <alignment horizontal="center" vertical="center"/>
    </xf>
    <xf numFmtId="0" fontId="45" fillId="61" borderId="97" xfId="0" applyFont="1" applyFill="1" applyBorder="1" applyAlignment="1">
      <alignment horizontal="center" vertical="center"/>
    </xf>
    <xf numFmtId="0" fontId="45" fillId="61" borderId="96" xfId="0" applyFont="1" applyFill="1" applyBorder="1" applyAlignment="1">
      <alignment horizontal="center" vertical="center"/>
    </xf>
    <xf numFmtId="0" fontId="0" fillId="0" borderId="12" xfId="0" applyBorder="1" applyAlignment="1">
      <alignment horizontal="center"/>
    </xf>
    <xf numFmtId="0" fontId="0" fillId="0" borderId="64" xfId="0" applyBorder="1" applyAlignment="1">
      <alignment horizontal="center"/>
    </xf>
    <xf numFmtId="0" fontId="45" fillId="51" borderId="12" xfId="0" applyFont="1" applyFill="1" applyBorder="1" applyAlignment="1">
      <alignment horizontal="center" vertical="center"/>
    </xf>
    <xf numFmtId="0" fontId="45" fillId="51" borderId="64" xfId="0" applyFont="1" applyFill="1" applyBorder="1" applyAlignment="1">
      <alignment horizontal="center" vertical="center"/>
    </xf>
    <xf numFmtId="0" fontId="45" fillId="53" borderId="91" xfId="0" applyFont="1" applyFill="1" applyBorder="1" applyAlignment="1">
      <alignment horizontal="center" vertical="center"/>
    </xf>
    <xf numFmtId="0" fontId="45" fillId="53" borderId="94" xfId="0" applyFont="1" applyFill="1" applyBorder="1" applyAlignment="1">
      <alignment horizontal="center" vertical="center"/>
    </xf>
    <xf numFmtId="0" fontId="74" fillId="50" borderId="12" xfId="0" applyFont="1" applyFill="1" applyBorder="1" applyAlignment="1">
      <alignment horizontal="center" vertical="center" wrapText="1"/>
    </xf>
    <xf numFmtId="0" fontId="74" fillId="50" borderId="33" xfId="0" applyFont="1" applyFill="1" applyBorder="1" applyAlignment="1">
      <alignment horizontal="center" vertical="center" wrapText="1"/>
    </xf>
    <xf numFmtId="0" fontId="0" fillId="0" borderId="93" xfId="0" applyBorder="1" applyAlignment="1">
      <alignment horizontal="center"/>
    </xf>
    <xf numFmtId="0" fontId="5" fillId="50" borderId="74" xfId="0" applyFont="1" applyFill="1" applyBorder="1" applyAlignment="1">
      <alignment horizontal="center" vertical="center"/>
    </xf>
    <xf numFmtId="0" fontId="5" fillId="50" borderId="39" xfId="0" applyFont="1" applyFill="1" applyBorder="1" applyAlignment="1">
      <alignment horizontal="center" vertical="center"/>
    </xf>
    <xf numFmtId="0" fontId="46" fillId="70" borderId="0" xfId="0" applyFont="1" applyFill="1" applyAlignment="1">
      <alignment horizontal="center" vertical="center" wrapText="1"/>
    </xf>
    <xf numFmtId="0" fontId="46" fillId="70" borderId="44" xfId="0" applyFont="1" applyFill="1" applyBorder="1" applyAlignment="1">
      <alignment horizontal="center" vertical="center" wrapText="1"/>
    </xf>
    <xf numFmtId="0" fontId="160" fillId="103" borderId="7" xfId="0" applyFont="1" applyFill="1" applyBorder="1" applyAlignment="1">
      <alignment horizontal="center" wrapText="1"/>
    </xf>
    <xf numFmtId="0" fontId="160" fillId="103" borderId="8" xfId="0" applyFont="1" applyFill="1" applyBorder="1" applyAlignment="1">
      <alignment horizontal="center" wrapText="1"/>
    </xf>
    <xf numFmtId="0" fontId="160" fillId="103" borderId="247" xfId="0" applyFont="1" applyFill="1" applyBorder="1" applyAlignment="1">
      <alignment horizontal="center" wrapText="1"/>
    </xf>
    <xf numFmtId="0" fontId="161" fillId="103" borderId="7" xfId="0" applyFont="1" applyFill="1" applyBorder="1" applyAlignment="1">
      <alignment wrapText="1"/>
    </xf>
    <xf numFmtId="0" fontId="161" fillId="103" borderId="8" xfId="0" applyFont="1" applyFill="1" applyBorder="1" applyAlignment="1">
      <alignment wrapText="1"/>
    </xf>
    <xf numFmtId="0" fontId="161" fillId="103" borderId="247" xfId="0" applyFont="1" applyFill="1" applyBorder="1" applyAlignment="1">
      <alignment wrapText="1"/>
    </xf>
    <xf numFmtId="0" fontId="81" fillId="104" borderId="9" xfId="0" applyFont="1" applyFill="1" applyBorder="1" applyAlignment="1"/>
    <xf numFmtId="0" fontId="81" fillId="104" borderId="49" xfId="0" applyFont="1" applyFill="1" applyBorder="1" applyAlignment="1"/>
    <xf numFmtId="0" fontId="79" fillId="106" borderId="48" xfId="0" applyFont="1" applyFill="1" applyBorder="1" applyAlignment="1">
      <alignment wrapText="1"/>
    </xf>
    <xf numFmtId="0" fontId="79" fillId="106" borderId="248" xfId="0" applyFont="1" applyFill="1" applyBorder="1" applyAlignment="1">
      <alignment wrapText="1"/>
    </xf>
    <xf numFmtId="0" fontId="79" fillId="106" borderId="57" xfId="0" applyFont="1" applyFill="1" applyBorder="1" applyAlignment="1">
      <alignment wrapText="1"/>
    </xf>
    <xf numFmtId="0" fontId="79" fillId="106" borderId="249" xfId="0" applyFont="1" applyFill="1" applyBorder="1" applyAlignment="1">
      <alignment wrapText="1"/>
    </xf>
    <xf numFmtId="0" fontId="79" fillId="106" borderId="118" xfId="0" applyFont="1" applyFill="1" applyBorder="1" applyAlignment="1">
      <alignment wrapText="1"/>
    </xf>
    <xf numFmtId="0" fontId="79" fillId="106" borderId="250" xfId="0" applyFont="1" applyFill="1" applyBorder="1" applyAlignment="1">
      <alignment wrapText="1"/>
    </xf>
    <xf numFmtId="0" fontId="74" fillId="0" borderId="83" xfId="0" applyFont="1" applyBorder="1" applyAlignment="1">
      <alignment horizontal="center" vertical="center" wrapText="1"/>
    </xf>
    <xf numFmtId="0" fontId="74" fillId="0" borderId="15" xfId="0" applyFont="1" applyBorder="1" applyAlignment="1">
      <alignment horizontal="center" vertical="center" wrapText="1"/>
    </xf>
    <xf numFmtId="0" fontId="74" fillId="0" borderId="17" xfId="0" applyFont="1" applyBorder="1" applyAlignment="1">
      <alignment horizontal="center" vertical="center" wrapText="1"/>
    </xf>
    <xf numFmtId="0" fontId="74" fillId="0" borderId="45" xfId="0" applyFont="1" applyBorder="1" applyAlignment="1">
      <alignment horizontal="center" vertical="center" wrapText="1"/>
    </xf>
    <xf numFmtId="0" fontId="74" fillId="0" borderId="75" xfId="0" applyFont="1" applyBorder="1" applyAlignment="1">
      <alignment horizontal="center" vertical="center" wrapText="1"/>
    </xf>
    <xf numFmtId="0" fontId="5" fillId="53" borderId="38" xfId="0" applyFont="1" applyFill="1" applyBorder="1" applyAlignment="1">
      <alignment horizontal="center" vertical="center"/>
    </xf>
    <xf numFmtId="0" fontId="5" fillId="53" borderId="55" xfId="0" applyFont="1" applyFill="1" applyBorder="1" applyAlignment="1">
      <alignment horizontal="center" vertical="center"/>
    </xf>
    <xf numFmtId="0" fontId="68" fillId="77" borderId="73" xfId="116" applyFont="1" applyFill="1" applyBorder="1" applyAlignment="1">
      <alignment horizontal="center" vertical="center" wrapText="1"/>
    </xf>
    <xf numFmtId="0" fontId="68" fillId="77" borderId="65" xfId="116" applyFont="1" applyFill="1" applyBorder="1" applyAlignment="1">
      <alignment horizontal="center" vertical="center" wrapText="1"/>
    </xf>
    <xf numFmtId="0" fontId="65" fillId="77" borderId="65" xfId="116" applyFont="1" applyFill="1" applyBorder="1" applyAlignment="1">
      <alignment horizontal="center" vertical="center" wrapText="1"/>
    </xf>
    <xf numFmtId="0" fontId="65" fillId="77" borderId="66" xfId="116" applyFont="1" applyFill="1" applyBorder="1" applyAlignment="1">
      <alignment horizontal="center" vertical="center" wrapText="1"/>
    </xf>
    <xf numFmtId="0" fontId="68" fillId="76" borderId="54" xfId="116" applyFont="1" applyFill="1" applyBorder="1" applyAlignment="1">
      <alignment horizontal="center" vertical="center" wrapText="1"/>
    </xf>
    <xf numFmtId="0" fontId="68" fillId="76" borderId="11" xfId="116" applyFont="1" applyFill="1" applyBorder="1" applyAlignment="1">
      <alignment horizontal="center" vertical="center" wrapText="1"/>
    </xf>
    <xf numFmtId="0" fontId="65" fillId="76" borderId="13" xfId="116" applyFont="1" applyFill="1" applyBorder="1" applyAlignment="1">
      <alignment horizontal="center" vertical="center" wrapText="1"/>
    </xf>
    <xf numFmtId="0" fontId="65" fillId="76" borderId="53" xfId="116" applyFont="1" applyFill="1" applyBorder="1" applyAlignment="1">
      <alignment horizontal="center" vertical="center" wrapText="1"/>
    </xf>
    <xf numFmtId="0" fontId="0" fillId="57" borderId="7" xfId="0" applyFill="1" applyBorder="1" applyAlignment="1">
      <alignment horizontal="left" vertical="center"/>
    </xf>
    <xf numFmtId="0" fontId="0" fillId="57" borderId="8" xfId="0" applyFill="1" applyBorder="1" applyAlignment="1">
      <alignment horizontal="left" vertical="center"/>
    </xf>
    <xf numFmtId="0" fontId="0" fillId="57" borderId="52" xfId="0" applyFill="1" applyBorder="1" applyAlignment="1">
      <alignment horizontal="left" vertical="center"/>
    </xf>
    <xf numFmtId="0" fontId="0" fillId="57" borderId="0" xfId="0" applyFill="1" applyAlignment="1">
      <alignment horizontal="left" vertical="center"/>
    </xf>
    <xf numFmtId="0" fontId="0" fillId="57" borderId="52" xfId="0" applyFill="1" applyBorder="1" applyAlignment="1">
      <alignment horizontal="center" vertical="center"/>
    </xf>
    <xf numFmtId="0" fontId="0" fillId="57" borderId="0" xfId="0" applyFill="1" applyAlignment="1">
      <alignment horizontal="center" vertical="center"/>
    </xf>
    <xf numFmtId="0" fontId="44" fillId="57" borderId="3" xfId="0" applyFont="1" applyFill="1" applyBorder="1" applyAlignment="1">
      <alignment horizontal="center" vertical="center"/>
    </xf>
    <xf numFmtId="0" fontId="44" fillId="57" borderId="11" xfId="0" applyFont="1" applyFill="1" applyBorder="1" applyAlignment="1">
      <alignment horizontal="center" vertical="center"/>
    </xf>
    <xf numFmtId="0" fontId="44" fillId="57" borderId="12" xfId="0" applyFont="1" applyFill="1" applyBorder="1" applyAlignment="1">
      <alignment horizontal="center" vertical="center"/>
    </xf>
    <xf numFmtId="0" fontId="0" fillId="57" borderId="62" xfId="0" applyFill="1" applyBorder="1" applyAlignment="1">
      <alignment horizontal="center" vertical="center"/>
    </xf>
    <xf numFmtId="0" fontId="0" fillId="57" borderId="56" xfId="0" applyFill="1" applyBorder="1" applyAlignment="1">
      <alignment horizontal="center" vertical="center"/>
    </xf>
    <xf numFmtId="0" fontId="0" fillId="57" borderId="91" xfId="0" applyFill="1" applyBorder="1" applyAlignment="1">
      <alignment horizontal="center" vertical="center"/>
    </xf>
    <xf numFmtId="0" fontId="68" fillId="75" borderId="7" xfId="116" applyFont="1" applyFill="1" applyBorder="1" applyAlignment="1">
      <alignment horizontal="center" vertical="center" wrapText="1"/>
    </xf>
    <xf numFmtId="0" fontId="68" fillId="75" borderId="98" xfId="116" applyFont="1" applyFill="1" applyBorder="1" applyAlignment="1">
      <alignment horizontal="center" vertical="center" wrapText="1"/>
    </xf>
    <xf numFmtId="0" fontId="68" fillId="75" borderId="82" xfId="116" applyFont="1" applyFill="1" applyBorder="1" applyAlignment="1">
      <alignment horizontal="center" vertical="center" wrapText="1"/>
    </xf>
    <xf numFmtId="0" fontId="68" fillId="75" borderId="21" xfId="116" applyFont="1" applyFill="1" applyBorder="1" applyAlignment="1">
      <alignment horizontal="center" vertical="center" wrapText="1"/>
    </xf>
    <xf numFmtId="0" fontId="65" fillId="75" borderId="5" xfId="116" applyFont="1" applyFill="1" applyBorder="1" applyAlignment="1">
      <alignment horizontal="center" vertical="center" wrapText="1"/>
    </xf>
    <xf numFmtId="0" fontId="65" fillId="75" borderId="33" xfId="116" applyFont="1" applyFill="1" applyBorder="1" applyAlignment="1">
      <alignment horizontal="center" vertical="center" wrapText="1"/>
    </xf>
    <xf numFmtId="0" fontId="65" fillId="75" borderId="6" xfId="116" applyFont="1" applyFill="1" applyBorder="1" applyAlignment="1">
      <alignment horizontal="center" vertical="center" wrapText="1"/>
    </xf>
    <xf numFmtId="0" fontId="65" fillId="75" borderId="41" xfId="116" applyFont="1" applyFill="1" applyBorder="1" applyAlignment="1">
      <alignment horizontal="center" vertical="center" wrapText="1"/>
    </xf>
    <xf numFmtId="0" fontId="65" fillId="75" borderId="19" xfId="116" applyFont="1" applyFill="1" applyBorder="1" applyAlignment="1">
      <alignment horizontal="center" vertical="center" wrapText="1"/>
    </xf>
    <xf numFmtId="0" fontId="65" fillId="75" borderId="22" xfId="116" applyFont="1" applyFill="1" applyBorder="1" applyAlignment="1">
      <alignment horizontal="center" vertical="center" wrapText="1"/>
    </xf>
    <xf numFmtId="0" fontId="69" fillId="74" borderId="97" xfId="117" applyFont="1" applyFill="1" applyBorder="1" applyAlignment="1">
      <alignment horizontal="center" vertical="center" wrapText="1"/>
    </xf>
    <xf numFmtId="0" fontId="69" fillId="74" borderId="77" xfId="117" applyFont="1" applyFill="1" applyBorder="1" applyAlignment="1">
      <alignment horizontal="center" vertical="center" wrapText="1"/>
    </xf>
    <xf numFmtId="0" fontId="69" fillId="74" borderId="16" xfId="117" applyFont="1" applyFill="1" applyBorder="1" applyAlignment="1">
      <alignment horizontal="left" vertical="center" wrapText="1"/>
    </xf>
    <xf numFmtId="0" fontId="69" fillId="74" borderId="84" xfId="117" applyFont="1" applyFill="1" applyBorder="1" applyAlignment="1">
      <alignment horizontal="left" vertical="center" wrapText="1"/>
    </xf>
    <xf numFmtId="0" fontId="69" fillId="74" borderId="22" xfId="117" applyFont="1" applyFill="1" applyBorder="1" applyAlignment="1">
      <alignment horizontal="left" vertical="center" wrapText="1"/>
    </xf>
    <xf numFmtId="0" fontId="87" fillId="101" borderId="5" xfId="1" applyFont="1" applyFill="1" applyBorder="1" applyAlignment="1" applyProtection="1">
      <alignment horizontal="center" vertical="center" wrapText="1"/>
      <protection locked="0"/>
    </xf>
    <xf numFmtId="0" fontId="68" fillId="101" borderId="18" xfId="1" applyFont="1" applyFill="1" applyBorder="1" applyAlignment="1" applyProtection="1">
      <alignment horizontal="center" vertical="center" wrapText="1"/>
      <protection locked="0"/>
    </xf>
    <xf numFmtId="0" fontId="68" fillId="101" borderId="64" xfId="1" applyFont="1" applyFill="1" applyBorder="1" applyAlignment="1" applyProtection="1">
      <alignment horizontal="center" vertical="center" wrapText="1"/>
      <protection locked="0"/>
    </xf>
    <xf numFmtId="0" fontId="87" fillId="101" borderId="18" xfId="1" applyFont="1" applyFill="1" applyBorder="1" applyAlignment="1" applyProtection="1">
      <alignment horizontal="center" vertical="center" wrapText="1"/>
      <protection locked="0"/>
    </xf>
    <xf numFmtId="0" fontId="87" fillId="101" borderId="64" xfId="1" applyFont="1" applyFill="1" applyBorder="1" applyAlignment="1" applyProtection="1">
      <alignment horizontal="center" vertical="center" wrapText="1"/>
      <protection locked="0"/>
    </xf>
    <xf numFmtId="0" fontId="70" fillId="66" borderId="3" xfId="1" applyFont="1" applyFill="1" applyBorder="1" applyAlignment="1">
      <alignment horizontal="center" vertical="center" wrapText="1"/>
    </xf>
    <xf numFmtId="0" fontId="70" fillId="66" borderId="11" xfId="1" applyFont="1" applyFill="1" applyBorder="1" applyAlignment="1">
      <alignment horizontal="center" vertical="center" wrapText="1"/>
    </xf>
    <xf numFmtId="0" fontId="70" fillId="66" borderId="65" xfId="1" applyFont="1" applyFill="1" applyBorder="1" applyAlignment="1">
      <alignment horizontal="center" vertical="center" wrapText="1"/>
    </xf>
    <xf numFmtId="0" fontId="90" fillId="72" borderId="5" xfId="1" applyFont="1" applyFill="1" applyBorder="1" applyAlignment="1" applyProtection="1">
      <alignment horizontal="center" vertical="center" wrapText="1"/>
      <protection locked="0"/>
    </xf>
    <xf numFmtId="0" fontId="90" fillId="72" borderId="18" xfId="1" applyFont="1" applyFill="1" applyBorder="1" applyAlignment="1" applyProtection="1">
      <alignment horizontal="center" vertical="center" wrapText="1"/>
      <protection locked="0"/>
    </xf>
    <xf numFmtId="0" fontId="90" fillId="72" borderId="64" xfId="1" applyFont="1" applyFill="1" applyBorder="1" applyAlignment="1" applyProtection="1">
      <alignment horizontal="center" vertical="center" wrapText="1"/>
      <protection locked="0"/>
    </xf>
    <xf numFmtId="0" fontId="70" fillId="69" borderId="5" xfId="1" applyFont="1" applyFill="1" applyBorder="1" applyAlignment="1" applyProtection="1">
      <alignment horizontal="center" vertical="center" wrapText="1"/>
      <protection locked="0"/>
    </xf>
    <xf numFmtId="0" fontId="70" fillId="69" borderId="18" xfId="1" applyFont="1" applyFill="1" applyBorder="1" applyAlignment="1" applyProtection="1">
      <alignment horizontal="center" vertical="center" wrapText="1"/>
      <protection locked="0"/>
    </xf>
    <xf numFmtId="0" fontId="70" fillId="69" borderId="64" xfId="1" applyFont="1" applyFill="1" applyBorder="1" applyAlignment="1" applyProtection="1">
      <alignment horizontal="center" vertical="center" wrapText="1"/>
      <protection locked="0"/>
    </xf>
    <xf numFmtId="0" fontId="70" fillId="56" borderId="5" xfId="1" applyFont="1" applyFill="1" applyBorder="1" applyAlignment="1" applyProtection="1">
      <alignment horizontal="center" vertical="center" wrapText="1"/>
      <protection locked="0"/>
    </xf>
    <xf numFmtId="0" fontId="70" fillId="56" borderId="18" xfId="1" applyFont="1" applyFill="1" applyBorder="1" applyAlignment="1" applyProtection="1">
      <alignment horizontal="center" vertical="center" wrapText="1"/>
      <protection locked="0"/>
    </xf>
    <xf numFmtId="0" fontId="70" fillId="56" borderId="64" xfId="1" applyFont="1" applyFill="1" applyBorder="1" applyAlignment="1" applyProtection="1">
      <alignment horizontal="center" vertical="center" wrapText="1"/>
      <protection locked="0"/>
    </xf>
    <xf numFmtId="0" fontId="70" fillId="72" borderId="5" xfId="1" applyFont="1" applyFill="1" applyBorder="1" applyAlignment="1" applyProtection="1">
      <alignment horizontal="center" vertical="center" wrapText="1"/>
      <protection locked="0"/>
    </xf>
    <xf numFmtId="0" fontId="70" fillId="72" borderId="18" xfId="1" applyFont="1" applyFill="1" applyBorder="1" applyAlignment="1" applyProtection="1">
      <alignment horizontal="center" vertical="center" wrapText="1"/>
      <protection locked="0"/>
    </xf>
    <xf numFmtId="0" fontId="70" fillId="72" borderId="64" xfId="1" applyFont="1" applyFill="1" applyBorder="1" applyAlignment="1" applyProtection="1">
      <alignment horizontal="center" vertical="center" wrapText="1"/>
      <protection locked="0"/>
    </xf>
    <xf numFmtId="0" fontId="146" fillId="72" borderId="4" xfId="1" applyFont="1" applyFill="1" applyBorder="1" applyAlignment="1" applyProtection="1">
      <alignment horizontal="center" vertical="center" wrapText="1"/>
      <protection locked="0"/>
    </xf>
    <xf numFmtId="0" fontId="146" fillId="72" borderId="95" xfId="1" applyFont="1" applyFill="1" applyBorder="1" applyAlignment="1" applyProtection="1">
      <alignment horizontal="center" vertical="center" wrapText="1"/>
      <protection locked="0"/>
    </xf>
    <xf numFmtId="0" fontId="146" fillId="72" borderId="96" xfId="1" applyFont="1" applyFill="1" applyBorder="1" applyAlignment="1" applyProtection="1">
      <alignment horizontal="center" vertical="center" wrapText="1"/>
      <protection locked="0"/>
    </xf>
    <xf numFmtId="0" fontId="134" fillId="88" borderId="46" xfId="1" applyFont="1" applyFill="1" applyBorder="1" applyAlignment="1" applyProtection="1">
      <alignment horizontal="center" vertical="center" wrapText="1"/>
      <protection locked="0"/>
    </xf>
    <xf numFmtId="0" fontId="134" fillId="88" borderId="9" xfId="1" applyFont="1" applyFill="1" applyBorder="1" applyAlignment="1" applyProtection="1">
      <alignment horizontal="center" vertical="center" wrapText="1"/>
      <protection locked="0"/>
    </xf>
    <xf numFmtId="0" fontId="134" fillId="88" borderId="10" xfId="1" applyFont="1" applyFill="1" applyBorder="1" applyAlignment="1" applyProtection="1">
      <alignment horizontal="center" vertical="center" wrapText="1"/>
      <protection locked="0"/>
    </xf>
    <xf numFmtId="0" fontId="55" fillId="0" borderId="16" xfId="0" applyFont="1" applyBorder="1" applyAlignment="1">
      <alignment horizontal="center"/>
    </xf>
    <xf numFmtId="0" fontId="55" fillId="0" borderId="15" xfId="0" applyFont="1" applyBorder="1" applyAlignment="1">
      <alignment horizontal="center"/>
    </xf>
    <xf numFmtId="0" fontId="55" fillId="0" borderId="17" xfId="0" applyFont="1" applyBorder="1" applyAlignment="1">
      <alignment horizontal="center"/>
    </xf>
    <xf numFmtId="0" fontId="55" fillId="0" borderId="19" xfId="0" applyFont="1" applyBorder="1" applyAlignment="1">
      <alignment horizontal="center"/>
    </xf>
    <xf numFmtId="0" fontId="55" fillId="0" borderId="20" xfId="0" applyFont="1" applyBorder="1" applyAlignment="1">
      <alignment horizontal="center"/>
    </xf>
    <xf numFmtId="0" fontId="55" fillId="0" borderId="21" xfId="0" applyFont="1" applyBorder="1" applyAlignment="1">
      <alignment horizontal="center"/>
    </xf>
    <xf numFmtId="0" fontId="164" fillId="0" borderId="11" xfId="0" applyFont="1" applyBorder="1" applyAlignment="1">
      <alignment horizontal="center" vertical="center"/>
    </xf>
    <xf numFmtId="0" fontId="164" fillId="0" borderId="33" xfId="0" applyFont="1" applyBorder="1" applyAlignment="1">
      <alignment horizontal="center" vertical="center"/>
    </xf>
    <xf numFmtId="0" fontId="91" fillId="0" borderId="0" xfId="0" applyFont="1" applyAlignment="1" applyProtection="1">
      <alignment horizontal="center"/>
      <protection locked="0"/>
    </xf>
    <xf numFmtId="0" fontId="102" fillId="51" borderId="11" xfId="116" applyFont="1" applyFill="1" applyBorder="1" applyAlignment="1" applyProtection="1">
      <alignment horizontal="left" vertical="center" wrapText="1"/>
      <protection locked="0"/>
    </xf>
    <xf numFmtId="0" fontId="102" fillId="53" borderId="11" xfId="1" applyFont="1" applyFill="1" applyBorder="1" applyAlignment="1" applyProtection="1">
      <alignment horizontal="left" vertical="center" wrapText="1"/>
      <protection locked="0"/>
    </xf>
    <xf numFmtId="0" fontId="102" fillId="51" borderId="11" xfId="1" applyFont="1" applyFill="1" applyBorder="1" applyAlignment="1" applyProtection="1">
      <alignment horizontal="left" vertical="center" wrapText="1"/>
      <protection locked="0"/>
    </xf>
    <xf numFmtId="0" fontId="117" fillId="51" borderId="11" xfId="116" applyFont="1" applyFill="1" applyBorder="1" applyAlignment="1" applyProtection="1">
      <alignment horizontal="center" vertical="center" wrapText="1"/>
      <protection locked="0"/>
    </xf>
    <xf numFmtId="0" fontId="102" fillId="53" borderId="11" xfId="1" applyFont="1" applyFill="1" applyBorder="1" applyAlignment="1" applyProtection="1">
      <alignment horizontal="center" vertical="center" wrapText="1"/>
      <protection locked="0"/>
    </xf>
    <xf numFmtId="0" fontId="133" fillId="51" borderId="11" xfId="1" applyFont="1" applyFill="1" applyBorder="1" applyAlignment="1" applyProtection="1">
      <alignment horizontal="center" vertical="center" wrapText="1"/>
      <protection locked="0"/>
    </xf>
    <xf numFmtId="0" fontId="133" fillId="53" borderId="11" xfId="1" applyFont="1" applyFill="1" applyBorder="1" applyAlignment="1" applyProtection="1">
      <alignment horizontal="center" vertical="center" wrapText="1"/>
      <protection locked="0"/>
    </xf>
    <xf numFmtId="0" fontId="135" fillId="88" borderId="46" xfId="1" applyFont="1" applyFill="1" applyBorder="1" applyAlignment="1" applyProtection="1">
      <alignment horizontal="center" vertical="center" wrapText="1"/>
      <protection locked="0"/>
    </xf>
    <xf numFmtId="0" fontId="135" fillId="88" borderId="9" xfId="1" applyFont="1" applyFill="1" applyBorder="1" applyAlignment="1" applyProtection="1">
      <alignment horizontal="center" vertical="center" wrapText="1"/>
      <protection locked="0"/>
    </xf>
    <xf numFmtId="0" fontId="135" fillId="88" borderId="10" xfId="1" applyFont="1" applyFill="1" applyBorder="1" applyAlignment="1" applyProtection="1">
      <alignment horizontal="center" vertical="center" wrapText="1"/>
      <protection locked="0"/>
    </xf>
    <xf numFmtId="0" fontId="70" fillId="61" borderId="241" xfId="116" applyFont="1" applyFill="1" applyBorder="1" applyAlignment="1" applyProtection="1">
      <alignment horizontal="center" vertical="center"/>
      <protection locked="0"/>
    </xf>
    <xf numFmtId="0" fontId="70" fillId="61" borderId="243" xfId="116" applyFont="1" applyFill="1" applyBorder="1" applyAlignment="1" applyProtection="1">
      <alignment horizontal="center" vertical="center"/>
      <protection locked="0"/>
    </xf>
    <xf numFmtId="0" fontId="70" fillId="61" borderId="244" xfId="116" applyFont="1" applyFill="1" applyBorder="1" applyAlignment="1" applyProtection="1">
      <alignment horizontal="center" vertical="center"/>
      <protection locked="0"/>
    </xf>
    <xf numFmtId="0" fontId="70" fillId="85" borderId="241" xfId="116" applyFont="1" applyFill="1" applyBorder="1" applyAlignment="1" applyProtection="1">
      <alignment horizontal="center" vertical="center" wrapText="1"/>
      <protection locked="0"/>
    </xf>
    <xf numFmtId="0" fontId="70" fillId="85" borderId="243" xfId="116" applyFont="1" applyFill="1" applyBorder="1" applyAlignment="1" applyProtection="1">
      <alignment horizontal="center" vertical="center"/>
      <protection locked="0"/>
    </xf>
    <xf numFmtId="0" fontId="70" fillId="85" borderId="244" xfId="116" applyFont="1" applyFill="1" applyBorder="1" applyAlignment="1" applyProtection="1">
      <alignment horizontal="center" vertical="center"/>
      <protection locked="0"/>
    </xf>
    <xf numFmtId="0" fontId="70" fillId="100" borderId="76" xfId="116" applyFont="1" applyFill="1" applyBorder="1" applyAlignment="1" applyProtection="1">
      <alignment horizontal="center" vertical="center" wrapText="1"/>
      <protection locked="0"/>
    </xf>
    <xf numFmtId="0" fontId="70" fillId="100" borderId="93" xfId="116" applyFont="1" applyFill="1" applyBorder="1" applyAlignment="1" applyProtection="1">
      <alignment horizontal="center" vertical="center" wrapText="1"/>
      <protection locked="0"/>
    </xf>
    <xf numFmtId="0" fontId="70" fillId="100" borderId="94" xfId="116" applyFont="1" applyFill="1" applyBorder="1" applyAlignment="1" applyProtection="1">
      <alignment horizontal="center" vertical="center" wrapText="1"/>
      <protection locked="0"/>
    </xf>
    <xf numFmtId="16" fontId="70" fillId="56" borderId="4" xfId="116" applyNumberFormat="1" applyFont="1" applyFill="1" applyBorder="1" applyAlignment="1" applyProtection="1">
      <alignment horizontal="center" vertical="center" wrapText="1"/>
      <protection locked="0"/>
    </xf>
    <xf numFmtId="16" fontId="70" fillId="56" borderId="95" xfId="116" applyNumberFormat="1" applyFont="1" applyFill="1" applyBorder="1" applyAlignment="1" applyProtection="1">
      <alignment horizontal="center" vertical="center"/>
      <protection locked="0"/>
    </xf>
    <xf numFmtId="16" fontId="70" fillId="56" borderId="96" xfId="116" applyNumberFormat="1" applyFont="1" applyFill="1" applyBorder="1" applyAlignment="1" applyProtection="1">
      <alignment horizontal="center" vertical="center"/>
      <protection locked="0"/>
    </xf>
    <xf numFmtId="0" fontId="70" fillId="69" borderId="5" xfId="116" applyFont="1" applyFill="1" applyBorder="1" applyAlignment="1" applyProtection="1">
      <alignment horizontal="center" vertical="center" wrapText="1"/>
      <protection locked="0"/>
    </xf>
    <xf numFmtId="0" fontId="70" fillId="69" borderId="18" xfId="116" applyFont="1" applyFill="1" applyBorder="1" applyAlignment="1" applyProtection="1">
      <alignment horizontal="center" vertical="center"/>
      <protection locked="0"/>
    </xf>
    <xf numFmtId="0" fontId="70" fillId="69" borderId="64" xfId="116" applyFont="1" applyFill="1" applyBorder="1" applyAlignment="1" applyProtection="1">
      <alignment horizontal="center" vertical="center"/>
      <protection locked="0"/>
    </xf>
    <xf numFmtId="0" fontId="70" fillId="70" borderId="5" xfId="116" applyFont="1" applyFill="1" applyBorder="1" applyAlignment="1" applyProtection="1">
      <alignment horizontal="center" vertical="center" wrapText="1"/>
      <protection locked="0"/>
    </xf>
    <xf numFmtId="0" fontId="70" fillId="70" borderId="18" xfId="116" applyFont="1" applyFill="1" applyBorder="1" applyAlignment="1" applyProtection="1">
      <alignment horizontal="center" vertical="center"/>
      <protection locked="0"/>
    </xf>
    <xf numFmtId="0" fontId="70" fillId="70" borderId="64" xfId="116" applyFont="1" applyFill="1" applyBorder="1" applyAlignment="1" applyProtection="1">
      <alignment horizontal="center" vertical="center"/>
      <protection locked="0"/>
    </xf>
    <xf numFmtId="0" fontId="70" fillId="61" borderId="5" xfId="116" applyFont="1" applyFill="1" applyBorder="1" applyAlignment="1" applyProtection="1">
      <alignment horizontal="center" vertical="center"/>
      <protection locked="0"/>
    </xf>
    <xf numFmtId="0" fontId="70" fillId="61" borderId="18" xfId="116" applyFont="1" applyFill="1" applyBorder="1" applyAlignment="1" applyProtection="1">
      <alignment horizontal="center" vertical="center"/>
      <protection locked="0"/>
    </xf>
    <xf numFmtId="0" fontId="70" fillId="61" borderId="64" xfId="116" applyFont="1" applyFill="1" applyBorder="1" applyAlignment="1" applyProtection="1">
      <alignment horizontal="center" vertical="center"/>
      <protection locked="0"/>
    </xf>
    <xf numFmtId="0" fontId="70" fillId="66" borderId="13" xfId="1" applyFont="1" applyFill="1" applyBorder="1" applyAlignment="1" applyProtection="1">
      <alignment horizontal="center" vertical="center"/>
      <protection locked="0"/>
    </xf>
    <xf numFmtId="0" fontId="70" fillId="66" borderId="14" xfId="1" applyFont="1" applyFill="1" applyBorder="1" applyAlignment="1" applyProtection="1">
      <alignment horizontal="center" vertical="center"/>
      <protection locked="0"/>
    </xf>
    <xf numFmtId="0" fontId="70" fillId="72" borderId="74" xfId="1" applyFont="1" applyFill="1" applyBorder="1" applyAlignment="1" applyProtection="1">
      <alignment horizontal="center" vertical="center"/>
      <protection locked="0"/>
    </xf>
    <xf numFmtId="0" fontId="70" fillId="72" borderId="55" xfId="1" applyFont="1" applyFill="1" applyBorder="1" applyAlignment="1" applyProtection="1">
      <alignment horizontal="center" vertical="center"/>
      <protection locked="0"/>
    </xf>
    <xf numFmtId="0" fontId="93" fillId="61" borderId="76" xfId="116" applyFont="1" applyFill="1" applyBorder="1" applyAlignment="1" applyProtection="1">
      <alignment horizontal="center" vertical="center" wrapText="1"/>
      <protection locked="0"/>
    </xf>
    <xf numFmtId="0" fontId="93" fillId="61" borderId="93" xfId="116" applyFont="1" applyFill="1" applyBorder="1" applyAlignment="1" applyProtection="1">
      <alignment horizontal="center" vertical="center" wrapText="1"/>
      <protection locked="0"/>
    </xf>
    <xf numFmtId="0" fontId="93" fillId="61" borderId="94" xfId="116" applyFont="1" applyFill="1" applyBorder="1" applyAlignment="1" applyProtection="1">
      <alignment horizontal="center" vertical="center" wrapText="1"/>
      <protection locked="0"/>
    </xf>
    <xf numFmtId="0" fontId="68" fillId="86" borderId="76" xfId="116" applyFont="1" applyFill="1" applyBorder="1" applyAlignment="1" applyProtection="1">
      <alignment horizontal="center" vertical="center"/>
      <protection locked="0"/>
    </xf>
    <xf numFmtId="0" fontId="68" fillId="86" borderId="93" xfId="116" applyFont="1" applyFill="1" applyBorder="1" applyAlignment="1" applyProtection="1">
      <alignment horizontal="center" vertical="center"/>
      <protection locked="0"/>
    </xf>
    <xf numFmtId="0" fontId="68" fillId="86" borderId="94" xfId="116" applyFont="1" applyFill="1" applyBorder="1" applyAlignment="1" applyProtection="1">
      <alignment horizontal="center" vertical="center"/>
      <protection locked="0"/>
    </xf>
    <xf numFmtId="0" fontId="70" fillId="66" borderId="74" xfId="1" applyFont="1" applyFill="1" applyBorder="1" applyAlignment="1" applyProtection="1">
      <alignment horizontal="center" vertical="center"/>
      <protection locked="0"/>
    </xf>
    <xf numFmtId="0" fontId="70" fillId="66" borderId="55" xfId="1" applyFont="1" applyFill="1" applyBorder="1" applyAlignment="1" applyProtection="1">
      <alignment horizontal="center" vertical="center"/>
      <protection locked="0"/>
    </xf>
    <xf numFmtId="0" fontId="70" fillId="72" borderId="13" xfId="1" applyFont="1" applyFill="1" applyBorder="1" applyAlignment="1" applyProtection="1">
      <alignment horizontal="center" vertical="center"/>
      <protection locked="0"/>
    </xf>
    <xf numFmtId="0" fontId="70" fillId="72" borderId="14" xfId="1" applyFont="1" applyFill="1" applyBorder="1" applyAlignment="1" applyProtection="1">
      <alignment horizontal="center" vertical="center"/>
      <protection locked="0"/>
    </xf>
    <xf numFmtId="0" fontId="70" fillId="72" borderId="13" xfId="1" applyFont="1" applyFill="1" applyBorder="1" applyAlignment="1" applyProtection="1">
      <alignment horizontal="center" vertical="center" wrapText="1"/>
      <protection locked="0"/>
    </xf>
    <xf numFmtId="0" fontId="70" fillId="72" borderId="14" xfId="1" applyFont="1" applyFill="1" applyBorder="1" applyAlignment="1" applyProtection="1">
      <alignment horizontal="center" vertical="center" wrapText="1"/>
      <protection locked="0"/>
    </xf>
    <xf numFmtId="0" fontId="70" fillId="61" borderId="4" xfId="116" applyFont="1" applyFill="1" applyBorder="1" applyAlignment="1" applyProtection="1">
      <alignment horizontal="justify" vertical="center" wrapText="1"/>
      <protection locked="0"/>
    </xf>
    <xf numFmtId="0" fontId="70" fillId="61" borderId="95" xfId="116" applyFont="1" applyFill="1" applyBorder="1" applyAlignment="1" applyProtection="1">
      <alignment horizontal="justify" vertical="center" wrapText="1"/>
      <protection locked="0"/>
    </xf>
    <xf numFmtId="0" fontId="70" fillId="61" borderId="96" xfId="116" applyFont="1" applyFill="1" applyBorder="1" applyAlignment="1" applyProtection="1">
      <alignment horizontal="justify" vertical="center" wrapText="1"/>
      <protection locked="0"/>
    </xf>
    <xf numFmtId="0" fontId="93" fillId="61" borderId="5" xfId="116" applyFont="1" applyFill="1" applyBorder="1" applyAlignment="1" applyProtection="1">
      <alignment horizontal="center" vertical="center" wrapText="1"/>
      <protection locked="0"/>
    </xf>
    <xf numFmtId="0" fontId="93" fillId="61" borderId="18" xfId="116" applyFont="1" applyFill="1" applyBorder="1" applyAlignment="1" applyProtection="1">
      <alignment horizontal="center" vertical="center" wrapText="1"/>
      <protection locked="0"/>
    </xf>
    <xf numFmtId="0" fontId="93" fillId="61" borderId="64" xfId="116" applyFont="1" applyFill="1" applyBorder="1" applyAlignment="1" applyProtection="1">
      <alignment horizontal="center" vertical="center" wrapText="1"/>
      <protection locked="0"/>
    </xf>
    <xf numFmtId="0" fontId="70" fillId="61" borderId="4" xfId="116" applyFont="1" applyFill="1" applyBorder="1" applyAlignment="1" applyProtection="1">
      <alignment horizontal="left" vertical="center" wrapText="1"/>
      <protection locked="0"/>
    </xf>
    <xf numFmtId="0" fontId="70" fillId="61" borderId="95" xfId="116" applyFont="1" applyFill="1" applyBorder="1" applyAlignment="1" applyProtection="1">
      <alignment horizontal="left" vertical="center" wrapText="1"/>
      <protection locked="0"/>
    </xf>
    <xf numFmtId="0" fontId="70" fillId="61" borderId="96" xfId="116" applyFont="1" applyFill="1" applyBorder="1" applyAlignment="1" applyProtection="1">
      <alignment horizontal="left" vertical="center" wrapText="1"/>
      <protection locked="0"/>
    </xf>
    <xf numFmtId="0" fontId="87" fillId="61" borderId="5" xfId="116" applyFont="1" applyFill="1" applyBorder="1" applyAlignment="1" applyProtection="1">
      <alignment horizontal="center" vertical="center" wrapText="1"/>
      <protection locked="0"/>
    </xf>
    <xf numFmtId="0" fontId="96" fillId="61" borderId="18" xfId="116" applyFont="1" applyFill="1" applyBorder="1" applyAlignment="1" applyProtection="1">
      <alignment horizontal="center" vertical="center" wrapText="1"/>
      <protection locked="0"/>
    </xf>
    <xf numFmtId="0" fontId="96" fillId="61" borderId="64" xfId="116" applyFont="1" applyFill="1" applyBorder="1" applyAlignment="1" applyProtection="1">
      <alignment horizontal="center" vertical="center" wrapText="1"/>
      <protection locked="0"/>
    </xf>
    <xf numFmtId="0" fontId="70" fillId="61" borderId="242" xfId="116" applyFont="1" applyFill="1" applyBorder="1" applyAlignment="1" applyProtection="1">
      <alignment horizontal="center" vertical="center"/>
      <protection locked="0"/>
    </xf>
    <xf numFmtId="0" fontId="70" fillId="61" borderId="192" xfId="116" applyFont="1" applyFill="1" applyBorder="1" applyAlignment="1" applyProtection="1">
      <alignment horizontal="center" vertical="center"/>
      <protection locked="0"/>
    </xf>
    <xf numFmtId="0" fontId="70" fillId="61" borderId="111" xfId="116" applyFont="1" applyFill="1" applyBorder="1" applyAlignment="1" applyProtection="1">
      <alignment horizontal="center" vertical="center"/>
      <protection locked="0"/>
    </xf>
    <xf numFmtId="0" fontId="70" fillId="61" borderId="99" xfId="116" applyFont="1" applyFill="1" applyBorder="1" applyAlignment="1" applyProtection="1">
      <alignment horizontal="center" vertical="center"/>
      <protection locked="0"/>
    </xf>
    <xf numFmtId="0" fontId="70" fillId="61" borderId="245" xfId="116" applyFont="1" applyFill="1" applyBorder="1" applyAlignment="1" applyProtection="1">
      <alignment horizontal="center" vertical="center"/>
      <protection locked="0"/>
    </xf>
    <xf numFmtId="0" fontId="70" fillId="61" borderId="246" xfId="116" applyFont="1" applyFill="1" applyBorder="1" applyAlignment="1" applyProtection="1">
      <alignment horizontal="center" vertical="center"/>
      <protection locked="0"/>
    </xf>
    <xf numFmtId="0" fontId="87" fillId="61" borderId="18" xfId="116" applyFont="1" applyFill="1" applyBorder="1" applyAlignment="1" applyProtection="1">
      <alignment horizontal="center" vertical="center" wrapText="1"/>
      <protection locked="0"/>
    </xf>
    <xf numFmtId="0" fontId="87" fillId="61" borderId="64" xfId="116" applyFont="1" applyFill="1" applyBorder="1" applyAlignment="1" applyProtection="1">
      <alignment horizontal="center" vertical="center" wrapText="1"/>
      <protection locked="0"/>
    </xf>
    <xf numFmtId="0" fontId="70" fillId="66" borderId="72" xfId="1" applyFont="1" applyFill="1" applyBorder="1" applyAlignment="1" applyProtection="1">
      <alignment horizontal="center" vertical="center"/>
      <protection locked="0"/>
    </xf>
    <xf numFmtId="0" fontId="70" fillId="66" borderId="61" xfId="1" applyFont="1" applyFill="1" applyBorder="1" applyAlignment="1" applyProtection="1">
      <alignment horizontal="center" vertical="center"/>
      <protection locked="0"/>
    </xf>
    <xf numFmtId="9" fontId="70" fillId="61" borderId="5" xfId="118" applyFont="1" applyFill="1" applyBorder="1" applyAlignment="1">
      <alignment horizontal="center" vertical="center"/>
    </xf>
    <xf numFmtId="9" fontId="70" fillId="61" borderId="18" xfId="118" applyFont="1" applyFill="1" applyBorder="1" applyAlignment="1">
      <alignment horizontal="center" vertical="center"/>
    </xf>
    <xf numFmtId="9" fontId="70" fillId="61" borderId="64" xfId="118" applyFont="1" applyFill="1" applyBorder="1" applyAlignment="1">
      <alignment horizontal="center" vertical="center"/>
    </xf>
    <xf numFmtId="0" fontId="70" fillId="72" borderId="72" xfId="1" applyFont="1" applyFill="1" applyBorder="1" applyAlignment="1" applyProtection="1">
      <alignment horizontal="center" vertical="center"/>
      <protection locked="0"/>
    </xf>
    <xf numFmtId="0" fontId="70" fillId="72" borderId="61" xfId="1" applyFont="1" applyFill="1" applyBorder="1" applyAlignment="1" applyProtection="1">
      <alignment horizontal="center" vertical="center"/>
      <protection locked="0"/>
    </xf>
    <xf numFmtId="0" fontId="70" fillId="72" borderId="72" xfId="1" applyFont="1" applyFill="1" applyBorder="1" applyAlignment="1" applyProtection="1">
      <alignment horizontal="center" vertical="center" wrapText="1"/>
      <protection locked="0"/>
    </xf>
    <xf numFmtId="0" fontId="70" fillId="72" borderId="61" xfId="1" applyFont="1" applyFill="1" applyBorder="1" applyAlignment="1" applyProtection="1">
      <alignment horizontal="center" vertical="center" wrapText="1"/>
      <protection locked="0"/>
    </xf>
    <xf numFmtId="10" fontId="70" fillId="66" borderId="4" xfId="1" applyNumberFormat="1" applyFont="1" applyFill="1" applyBorder="1" applyAlignment="1" applyProtection="1">
      <alignment horizontal="center" vertical="center" wrapText="1"/>
    </xf>
    <xf numFmtId="10" fontId="70" fillId="66" borderId="95" xfId="1" applyNumberFormat="1" applyFont="1" applyFill="1" applyBorder="1" applyAlignment="1" applyProtection="1">
      <alignment horizontal="center" vertical="center" wrapText="1"/>
    </xf>
    <xf numFmtId="10" fontId="70" fillId="66" borderId="96" xfId="1" applyNumberFormat="1" applyFont="1" applyFill="1" applyBorder="1" applyAlignment="1" applyProtection="1">
      <alignment horizontal="center" vertical="center" wrapText="1"/>
    </xf>
    <xf numFmtId="0" fontId="70" fillId="0" borderId="5" xfId="0" applyFont="1" applyBorder="1" applyAlignment="1">
      <alignment horizontal="center" vertical="center"/>
    </xf>
    <xf numFmtId="0" fontId="70" fillId="0" borderId="18" xfId="0" applyFont="1" applyBorder="1" applyAlignment="1">
      <alignment horizontal="center" vertical="center"/>
    </xf>
    <xf numFmtId="0" fontId="70" fillId="0" borderId="64" xfId="0" applyFont="1" applyBorder="1" applyAlignment="1">
      <alignment horizontal="center" vertical="center"/>
    </xf>
    <xf numFmtId="10" fontId="70" fillId="66" borderId="5" xfId="1" applyNumberFormat="1" applyFont="1" applyFill="1" applyBorder="1" applyAlignment="1" applyProtection="1">
      <alignment horizontal="center" vertical="center" wrapText="1"/>
    </xf>
    <xf numFmtId="10" fontId="70" fillId="66" borderId="18" xfId="1" applyNumberFormat="1" applyFont="1" applyFill="1" applyBorder="1" applyAlignment="1" applyProtection="1">
      <alignment horizontal="center" vertical="center" wrapText="1"/>
    </xf>
    <xf numFmtId="10" fontId="70" fillId="66" borderId="64" xfId="1" applyNumberFormat="1" applyFont="1" applyFill="1" applyBorder="1" applyAlignment="1" applyProtection="1">
      <alignment horizontal="center" vertical="center" wrapText="1"/>
    </xf>
    <xf numFmtId="0" fontId="70" fillId="61" borderId="5" xfId="116" applyFont="1" applyFill="1" applyBorder="1" applyAlignment="1">
      <alignment horizontal="center" vertical="center" wrapText="1"/>
    </xf>
    <xf numFmtId="0" fontId="70" fillId="61" borderId="18" xfId="116" applyFont="1" applyFill="1" applyBorder="1" applyAlignment="1">
      <alignment horizontal="center" vertical="center" wrapText="1"/>
    </xf>
    <xf numFmtId="0" fontId="70" fillId="61" borderId="64" xfId="116" applyFont="1" applyFill="1" applyBorder="1" applyAlignment="1">
      <alignment horizontal="center" vertical="center" wrapText="1"/>
    </xf>
    <xf numFmtId="0" fontId="70" fillId="61" borderId="76" xfId="1" applyFont="1" applyFill="1" applyBorder="1" applyAlignment="1" applyProtection="1">
      <alignment horizontal="center" vertical="center"/>
      <protection locked="0"/>
    </xf>
    <xf numFmtId="0" fontId="70" fillId="61" borderId="93" xfId="1" applyFont="1" applyFill="1" applyBorder="1" applyAlignment="1" applyProtection="1">
      <alignment horizontal="center" vertical="center"/>
      <protection locked="0"/>
    </xf>
    <xf numFmtId="0" fontId="70" fillId="61" borderId="94" xfId="1" applyFont="1" applyFill="1" applyBorder="1" applyAlignment="1" applyProtection="1">
      <alignment horizontal="center" vertical="center"/>
      <protection locked="0"/>
    </xf>
    <xf numFmtId="0" fontId="145" fillId="99" borderId="203" xfId="0" applyFont="1" applyFill="1" applyBorder="1" applyAlignment="1">
      <alignment horizontal="left" vertical="center" wrapText="1"/>
    </xf>
    <xf numFmtId="0" fontId="3" fillId="0" borderId="204" xfId="0" applyFont="1" applyBorder="1" applyAlignment="1">
      <alignment horizontal="left"/>
    </xf>
    <xf numFmtId="0" fontId="3" fillId="0" borderId="205" xfId="0" applyFont="1" applyBorder="1" applyAlignment="1">
      <alignment horizontal="left"/>
    </xf>
    <xf numFmtId="0" fontId="145" fillId="99" borderId="198" xfId="0" applyFont="1" applyFill="1" applyBorder="1" applyAlignment="1">
      <alignment horizontal="center" vertical="center" wrapText="1"/>
    </xf>
    <xf numFmtId="0" fontId="3" fillId="0" borderId="199" xfId="0" applyFont="1" applyBorder="1" applyAlignment="1"/>
    <xf numFmtId="0" fontId="3" fillId="0" borderId="201" xfId="0" applyFont="1" applyBorder="1" applyAlignment="1"/>
    <xf numFmtId="0" fontId="70" fillId="72" borderId="74" xfId="1" applyFont="1" applyFill="1" applyBorder="1" applyAlignment="1" applyProtection="1">
      <alignment horizontal="center" vertical="center" wrapText="1"/>
      <protection locked="0"/>
    </xf>
    <xf numFmtId="0" fontId="70" fillId="72" borderId="55" xfId="1" applyFont="1" applyFill="1" applyBorder="1" applyAlignment="1" applyProtection="1">
      <alignment horizontal="center" vertical="center" wrapText="1"/>
      <protection locked="0"/>
    </xf>
    <xf numFmtId="0" fontId="70" fillId="61" borderId="76" xfId="116" applyFont="1" applyFill="1" applyBorder="1" applyAlignment="1">
      <alignment horizontal="center" vertical="center" wrapText="1"/>
    </xf>
    <xf numFmtId="0" fontId="70" fillId="61" borderId="93" xfId="116" applyFont="1" applyFill="1" applyBorder="1" applyAlignment="1">
      <alignment horizontal="center" vertical="center" wrapText="1"/>
    </xf>
    <xf numFmtId="0" fontId="70" fillId="61" borderId="94" xfId="116" applyFont="1" applyFill="1" applyBorder="1" applyAlignment="1">
      <alignment horizontal="center" vertical="center" wrapText="1"/>
    </xf>
    <xf numFmtId="0" fontId="66" fillId="94" borderId="5" xfId="1" applyFont="1" applyFill="1" applyBorder="1" applyAlignment="1" applyProtection="1">
      <alignment horizontal="center" vertical="center" wrapText="1"/>
    </xf>
    <xf numFmtId="0" fontId="66" fillId="94" borderId="18" xfId="1" applyFont="1" applyFill="1" applyBorder="1" applyAlignment="1" applyProtection="1">
      <alignment horizontal="center" vertical="center" wrapText="1"/>
    </xf>
    <xf numFmtId="0" fontId="66" fillId="94" borderId="64" xfId="1" applyFont="1" applyFill="1" applyBorder="1" applyAlignment="1" applyProtection="1">
      <alignment horizontal="center" vertical="center" wrapText="1"/>
    </xf>
    <xf numFmtId="0" fontId="87" fillId="53" borderId="40" xfId="0" applyFont="1" applyFill="1" applyBorder="1" applyAlignment="1" applyProtection="1">
      <alignment horizontal="center" vertical="center" textRotation="255"/>
      <protection locked="0"/>
    </xf>
    <xf numFmtId="0" fontId="87" fillId="53" borderId="43" xfId="0" applyFont="1" applyFill="1" applyBorder="1" applyAlignment="1" applyProtection="1">
      <alignment horizontal="center" vertical="center" textRotation="255"/>
      <protection locked="0"/>
    </xf>
    <xf numFmtId="0" fontId="87" fillId="53" borderId="35" xfId="0" applyFont="1" applyFill="1" applyBorder="1" applyAlignment="1" applyProtection="1">
      <alignment horizontal="center" vertical="center" textRotation="255"/>
      <protection locked="0"/>
    </xf>
    <xf numFmtId="0" fontId="68" fillId="81" borderId="5" xfId="1" applyFont="1" applyFill="1" applyBorder="1" applyAlignment="1">
      <alignment horizontal="center" vertical="center" wrapText="1"/>
    </xf>
    <xf numFmtId="0" fontId="68" fillId="81" borderId="18" xfId="1" applyFont="1" applyFill="1" applyBorder="1" applyAlignment="1">
      <alignment horizontal="center" vertical="center" wrapText="1"/>
    </xf>
    <xf numFmtId="0" fontId="68" fillId="81" borderId="64" xfId="1" applyFont="1" applyFill="1" applyBorder="1" applyAlignment="1">
      <alignment horizontal="center" vertical="center" wrapText="1"/>
    </xf>
    <xf numFmtId="0" fontId="102" fillId="51" borderId="5" xfId="1" applyFont="1" applyFill="1" applyBorder="1" applyAlignment="1" applyProtection="1">
      <alignment horizontal="center" vertical="center" wrapText="1"/>
      <protection locked="0"/>
    </xf>
    <xf numFmtId="0" fontId="102" fillId="51" borderId="18" xfId="1" applyFont="1" applyFill="1" applyBorder="1" applyAlignment="1" applyProtection="1">
      <alignment horizontal="center" vertical="center" wrapText="1"/>
      <protection locked="0"/>
    </xf>
    <xf numFmtId="0" fontId="102" fillId="51" borderId="64" xfId="1" applyFont="1" applyFill="1" applyBorder="1" applyAlignment="1" applyProtection="1">
      <alignment horizontal="center" vertical="center" wrapText="1"/>
      <protection locked="0"/>
    </xf>
    <xf numFmtId="0" fontId="102" fillId="93" borderId="76" xfId="1" applyFont="1" applyFill="1" applyBorder="1" applyAlignment="1" applyProtection="1">
      <alignment horizontal="center" vertical="center" wrapText="1"/>
      <protection locked="0"/>
    </xf>
    <xf numFmtId="0" fontId="102" fillId="93" borderId="93" xfId="1" applyFont="1" applyFill="1" applyBorder="1" applyAlignment="1" applyProtection="1">
      <alignment horizontal="center" vertical="center" wrapText="1"/>
      <protection locked="0"/>
    </xf>
    <xf numFmtId="0" fontId="102" fillId="93" borderId="94" xfId="1" applyFont="1" applyFill="1" applyBorder="1" applyAlignment="1" applyProtection="1">
      <alignment horizontal="center" vertical="center" wrapText="1"/>
      <protection locked="0"/>
    </xf>
    <xf numFmtId="0" fontId="90" fillId="70" borderId="4" xfId="0" applyFont="1" applyFill="1" applyBorder="1" applyAlignment="1" applyProtection="1">
      <alignment horizontal="center" vertical="center" wrapText="1"/>
      <protection locked="0"/>
    </xf>
    <xf numFmtId="0" fontId="90" fillId="70" borderId="95" xfId="0" applyFont="1" applyFill="1" applyBorder="1" applyAlignment="1" applyProtection="1">
      <alignment horizontal="center" vertical="center" wrapText="1"/>
      <protection locked="0"/>
    </xf>
    <xf numFmtId="0" fontId="90" fillId="70" borderId="96" xfId="0" applyFont="1" applyFill="1" applyBorder="1" applyAlignment="1" applyProtection="1">
      <alignment horizontal="center" vertical="center" wrapText="1"/>
      <protection locked="0"/>
    </xf>
    <xf numFmtId="9" fontId="70" fillId="66" borderId="5" xfId="118" applyFont="1" applyFill="1" applyBorder="1" applyAlignment="1">
      <alignment horizontal="center" vertical="center" wrapText="1"/>
    </xf>
    <xf numFmtId="9" fontId="70" fillId="66" borderId="18" xfId="118" applyFont="1" applyFill="1" applyBorder="1" applyAlignment="1">
      <alignment horizontal="center" vertical="center" wrapText="1"/>
    </xf>
    <xf numFmtId="9" fontId="70" fillId="66" borderId="64" xfId="118" applyFont="1" applyFill="1" applyBorder="1" applyAlignment="1">
      <alignment horizontal="center" vertical="center" wrapText="1"/>
    </xf>
    <xf numFmtId="9" fontId="70" fillId="72" borderId="5" xfId="118" applyFont="1" applyFill="1" applyBorder="1" applyAlignment="1">
      <alignment horizontal="center" vertical="center" wrapText="1"/>
    </xf>
    <xf numFmtId="9" fontId="70" fillId="72" borderId="18" xfId="118" applyFont="1" applyFill="1" applyBorder="1" applyAlignment="1">
      <alignment horizontal="center" vertical="center" wrapText="1"/>
    </xf>
    <xf numFmtId="9" fontId="70" fillId="72" borderId="64" xfId="118" applyFont="1" applyFill="1" applyBorder="1" applyAlignment="1">
      <alignment horizontal="center" vertical="center" wrapText="1"/>
    </xf>
    <xf numFmtId="0" fontId="70" fillId="66" borderId="5" xfId="1" applyFont="1" applyFill="1" applyBorder="1" applyAlignment="1" applyProtection="1">
      <alignment horizontal="center" vertical="center" wrapText="1"/>
      <protection locked="0"/>
    </xf>
    <xf numFmtId="0" fontId="70" fillId="66" borderId="18" xfId="1" applyFont="1" applyFill="1" applyBorder="1" applyAlignment="1" applyProtection="1">
      <alignment horizontal="center" vertical="center" wrapText="1"/>
      <protection locked="0"/>
    </xf>
    <xf numFmtId="0" fontId="70" fillId="66" borderId="64" xfId="1" applyFont="1" applyFill="1" applyBorder="1" applyAlignment="1" applyProtection="1">
      <alignment horizontal="center" vertical="center" wrapText="1"/>
      <protection locked="0"/>
    </xf>
    <xf numFmtId="0" fontId="70" fillId="72" borderId="5" xfId="1" applyFont="1" applyFill="1" applyBorder="1" applyAlignment="1">
      <alignment horizontal="center" vertical="center" wrapText="1"/>
    </xf>
    <xf numFmtId="0" fontId="70" fillId="72" borderId="18" xfId="1" applyFont="1" applyFill="1" applyBorder="1" applyAlignment="1">
      <alignment horizontal="center" vertical="center" wrapText="1"/>
    </xf>
    <xf numFmtId="0" fontId="70" fillId="72" borderId="64" xfId="1" applyFont="1" applyFill="1" applyBorder="1" applyAlignment="1">
      <alignment horizontal="center" vertical="center" wrapText="1"/>
    </xf>
    <xf numFmtId="0" fontId="66" fillId="94" borderId="5" xfId="1" applyFont="1" applyFill="1" applyBorder="1" applyAlignment="1">
      <alignment horizontal="center" vertical="center" wrapText="1"/>
    </xf>
    <xf numFmtId="0" fontId="66" fillId="94" borderId="18" xfId="1" applyFont="1" applyFill="1" applyBorder="1" applyAlignment="1">
      <alignment horizontal="center" vertical="center" wrapText="1"/>
    </xf>
    <xf numFmtId="0" fontId="66" fillId="94" borderId="64" xfId="1" applyFont="1" applyFill="1" applyBorder="1" applyAlignment="1">
      <alignment horizontal="center" vertical="center" wrapText="1"/>
    </xf>
    <xf numFmtId="0" fontId="68" fillId="81" borderId="5" xfId="1" applyFont="1" applyFill="1" applyBorder="1" applyAlignment="1" applyProtection="1">
      <alignment horizontal="center" vertical="center" wrapText="1"/>
    </xf>
    <xf numFmtId="0" fontId="68" fillId="81" borderId="18" xfId="1" applyFont="1" applyFill="1" applyBorder="1" applyAlignment="1" applyProtection="1">
      <alignment horizontal="center" vertical="center" wrapText="1"/>
    </xf>
    <xf numFmtId="0" fontId="68" fillId="81" borderId="64" xfId="1" applyFont="1" applyFill="1" applyBorder="1" applyAlignment="1" applyProtection="1">
      <alignment horizontal="center" vertical="center" wrapText="1"/>
    </xf>
    <xf numFmtId="0" fontId="70" fillId="72" borderId="3" xfId="1" applyFont="1" applyFill="1" applyBorder="1" applyAlignment="1" applyProtection="1">
      <alignment horizontal="center" vertical="center" wrapText="1"/>
      <protection locked="0"/>
    </xf>
    <xf numFmtId="0" fontId="93" fillId="61" borderId="4" xfId="116" applyFont="1" applyFill="1" applyBorder="1" applyAlignment="1" applyProtection="1">
      <alignment horizontal="left" vertical="center" wrapText="1"/>
      <protection locked="0"/>
    </xf>
    <xf numFmtId="0" fontId="93" fillId="61" borderId="95" xfId="116" applyFont="1" applyFill="1" applyBorder="1" applyAlignment="1" applyProtection="1">
      <alignment horizontal="left" vertical="center" wrapText="1"/>
      <protection locked="0"/>
    </xf>
    <xf numFmtId="0" fontId="93" fillId="61" borderId="96" xfId="116" applyFont="1" applyFill="1" applyBorder="1" applyAlignment="1" applyProtection="1">
      <alignment horizontal="left" vertical="center" wrapText="1"/>
      <protection locked="0"/>
    </xf>
    <xf numFmtId="9" fontId="70" fillId="61" borderId="5" xfId="118" applyFont="1" applyFill="1" applyBorder="1" applyAlignment="1" applyProtection="1">
      <alignment horizontal="center" vertical="center"/>
    </xf>
    <xf numFmtId="9" fontId="70" fillId="61" borderId="18" xfId="118" applyFont="1" applyFill="1" applyBorder="1" applyAlignment="1" applyProtection="1">
      <alignment horizontal="center" vertical="center"/>
    </xf>
    <xf numFmtId="9" fontId="70" fillId="61" borderId="64" xfId="118" applyFont="1" applyFill="1" applyBorder="1" applyAlignment="1" applyProtection="1">
      <alignment horizontal="center" vertical="center"/>
    </xf>
    <xf numFmtId="0" fontId="87" fillId="102" borderId="5" xfId="0" applyFont="1" applyFill="1" applyBorder="1" applyAlignment="1">
      <alignment horizontal="center" vertical="center" wrapText="1"/>
    </xf>
    <xf numFmtId="0" fontId="87" fillId="102" borderId="18" xfId="0" applyFont="1" applyFill="1" applyBorder="1" applyAlignment="1">
      <alignment horizontal="center" vertical="center" wrapText="1"/>
    </xf>
    <xf numFmtId="0" fontId="87" fillId="102" borderId="64" xfId="0" applyFont="1" applyFill="1" applyBorder="1" applyAlignment="1">
      <alignment horizontal="center" vertical="center" wrapText="1"/>
    </xf>
    <xf numFmtId="0" fontId="87" fillId="50" borderId="40" xfId="0" applyFont="1" applyFill="1" applyBorder="1" applyAlignment="1" applyProtection="1">
      <alignment horizontal="center" vertical="center" textRotation="255"/>
      <protection locked="0"/>
    </xf>
    <xf numFmtId="0" fontId="87" fillId="50" borderId="43" xfId="0" applyFont="1" applyFill="1" applyBorder="1" applyAlignment="1" applyProtection="1">
      <alignment horizontal="center" vertical="center" textRotation="255"/>
      <protection locked="0"/>
    </xf>
    <xf numFmtId="0" fontId="87" fillId="50" borderId="35" xfId="0" applyFont="1" applyFill="1" applyBorder="1" applyAlignment="1" applyProtection="1">
      <alignment horizontal="center" vertical="center" textRotation="255"/>
      <protection locked="0"/>
    </xf>
    <xf numFmtId="0" fontId="87" fillId="84" borderId="40" xfId="0" applyFont="1" applyFill="1" applyBorder="1" applyAlignment="1" applyProtection="1">
      <alignment horizontal="center" vertical="center" textRotation="255"/>
      <protection locked="0"/>
    </xf>
    <xf numFmtId="0" fontId="87" fillId="84" borderId="43" xfId="0" applyFont="1" applyFill="1" applyBorder="1" applyAlignment="1" applyProtection="1">
      <alignment horizontal="center" vertical="center" textRotation="255"/>
      <protection locked="0"/>
    </xf>
    <xf numFmtId="0" fontId="87" fillId="84" borderId="35" xfId="0" applyFont="1" applyFill="1" applyBorder="1" applyAlignment="1" applyProtection="1">
      <alignment horizontal="center" vertical="center" textRotation="255"/>
      <protection locked="0"/>
    </xf>
    <xf numFmtId="0" fontId="87" fillId="97" borderId="198" xfId="0" applyFont="1" applyFill="1" applyBorder="1" applyAlignment="1">
      <alignment horizontal="center" vertical="center" wrapText="1"/>
    </xf>
    <xf numFmtId="10" fontId="151" fillId="66" borderId="4" xfId="1" applyNumberFormat="1" applyFont="1" applyFill="1" applyBorder="1" applyAlignment="1" applyProtection="1">
      <alignment horizontal="center" vertical="center" wrapText="1"/>
    </xf>
    <xf numFmtId="10" fontId="151" fillId="66" borderId="95" xfId="1" applyNumberFormat="1" applyFont="1" applyFill="1" applyBorder="1" applyAlignment="1" applyProtection="1">
      <alignment horizontal="center" vertical="center" wrapText="1"/>
    </xf>
    <xf numFmtId="10" fontId="151" fillId="66" borderId="96" xfId="1" applyNumberFormat="1" applyFont="1" applyFill="1" applyBorder="1" applyAlignment="1" applyProtection="1">
      <alignment horizontal="center" vertical="center" wrapText="1"/>
    </xf>
    <xf numFmtId="0" fontId="93" fillId="61" borderId="5" xfId="116" applyFont="1" applyFill="1" applyBorder="1" applyAlignment="1" applyProtection="1">
      <alignment horizontal="center" vertical="center"/>
      <protection locked="0"/>
    </xf>
    <xf numFmtId="0" fontId="93" fillId="61" borderId="18" xfId="116" applyFont="1" applyFill="1" applyBorder="1" applyAlignment="1" applyProtection="1">
      <alignment horizontal="center" vertical="center"/>
      <protection locked="0"/>
    </xf>
    <xf numFmtId="0" fontId="93" fillId="61" borderId="64" xfId="116" applyFont="1" applyFill="1" applyBorder="1" applyAlignment="1" applyProtection="1">
      <alignment horizontal="center" vertical="center"/>
      <protection locked="0"/>
    </xf>
    <xf numFmtId="0" fontId="70" fillId="61" borderId="5" xfId="116" applyFont="1" applyFill="1" applyBorder="1" applyAlignment="1" applyProtection="1">
      <alignment horizontal="center" vertical="center" wrapText="1"/>
      <protection locked="0"/>
    </xf>
    <xf numFmtId="0" fontId="70" fillId="61" borderId="18" xfId="116" applyFont="1" applyFill="1" applyBorder="1" applyAlignment="1" applyProtection="1">
      <alignment horizontal="center" vertical="center" wrapText="1"/>
      <protection locked="0"/>
    </xf>
    <xf numFmtId="0" fontId="70" fillId="61" borderId="64" xfId="116" applyFont="1" applyFill="1" applyBorder="1" applyAlignment="1" applyProtection="1">
      <alignment horizontal="center" vertical="center" wrapText="1"/>
      <protection locked="0"/>
    </xf>
    <xf numFmtId="0" fontId="70" fillId="66" borderId="16" xfId="1" applyFont="1" applyFill="1" applyBorder="1" applyAlignment="1" applyProtection="1">
      <alignment horizontal="center" vertical="center"/>
      <protection locked="0"/>
    </xf>
    <xf numFmtId="0" fontId="70" fillId="66" borderId="17" xfId="1" applyFont="1" applyFill="1" applyBorder="1" applyAlignment="1" applyProtection="1">
      <alignment horizontal="center" vertical="center"/>
      <protection locked="0"/>
    </xf>
    <xf numFmtId="0" fontId="70" fillId="66" borderId="57" xfId="1" applyFont="1" applyFill="1" applyBorder="1" applyAlignment="1" applyProtection="1">
      <alignment horizontal="center" vertical="center"/>
      <protection locked="0"/>
    </xf>
    <xf numFmtId="0" fontId="70" fillId="66" borderId="115" xfId="1" applyFont="1" applyFill="1" applyBorder="1" applyAlignment="1" applyProtection="1">
      <alignment horizontal="center" vertical="center"/>
      <protection locked="0"/>
    </xf>
    <xf numFmtId="0" fontId="70" fillId="66" borderId="75" xfId="1" applyFont="1" applyFill="1" applyBorder="1" applyAlignment="1" applyProtection="1">
      <alignment horizontal="center" vertical="center"/>
      <protection locked="0"/>
    </xf>
    <xf numFmtId="0" fontId="87" fillId="51" borderId="40" xfId="0" applyFont="1" applyFill="1" applyBorder="1" applyAlignment="1" applyProtection="1">
      <alignment horizontal="center" vertical="center" textRotation="255"/>
      <protection locked="0"/>
    </xf>
    <xf numFmtId="0" fontId="87" fillId="51" borderId="43" xfId="0" applyFont="1" applyFill="1" applyBorder="1" applyAlignment="1" applyProtection="1">
      <alignment horizontal="center" vertical="center" textRotation="255"/>
      <protection locked="0"/>
    </xf>
    <xf numFmtId="0" fontId="87" fillId="51" borderId="35" xfId="0" applyFont="1" applyFill="1" applyBorder="1" applyAlignment="1" applyProtection="1">
      <alignment horizontal="center" vertical="center" textRotation="255"/>
      <protection locked="0"/>
    </xf>
    <xf numFmtId="0" fontId="70" fillId="87" borderId="5" xfId="1" applyFont="1" applyFill="1" applyBorder="1" applyAlignment="1" applyProtection="1">
      <alignment horizontal="center" vertical="center" wrapText="1"/>
    </xf>
    <xf numFmtId="0" fontId="70" fillId="87" borderId="18" xfId="1" applyFont="1" applyFill="1" applyBorder="1" applyAlignment="1" applyProtection="1">
      <alignment horizontal="center" vertical="center" wrapText="1"/>
    </xf>
    <xf numFmtId="0" fontId="70" fillId="87" borderId="64" xfId="1" applyFont="1" applyFill="1" applyBorder="1" applyAlignment="1" applyProtection="1">
      <alignment horizontal="center" vertical="center" wrapText="1"/>
    </xf>
    <xf numFmtId="0" fontId="70" fillId="72" borderId="7" xfId="1" applyFont="1" applyFill="1" applyBorder="1" applyAlignment="1" applyProtection="1">
      <alignment horizontal="center" vertical="center" wrapText="1"/>
    </xf>
    <xf numFmtId="0" fontId="70" fillId="72" borderId="98" xfId="1" applyFont="1" applyFill="1" applyBorder="1" applyAlignment="1" applyProtection="1">
      <alignment horizontal="center" vertical="center" wrapText="1"/>
    </xf>
    <xf numFmtId="0" fontId="70" fillId="72" borderId="82" xfId="1" applyFont="1" applyFill="1" applyBorder="1" applyAlignment="1" applyProtection="1">
      <alignment horizontal="center" vertical="center" wrapText="1"/>
    </xf>
    <xf numFmtId="0" fontId="70" fillId="72" borderId="21" xfId="1" applyFont="1" applyFill="1" applyBorder="1" applyAlignment="1" applyProtection="1">
      <alignment horizontal="center" vertical="center" wrapText="1"/>
    </xf>
    <xf numFmtId="0" fontId="70" fillId="61" borderId="0" xfId="1" applyFont="1" applyFill="1" applyAlignment="1" applyProtection="1">
      <alignment horizontal="center" vertical="center" wrapText="1"/>
      <protection locked="0"/>
    </xf>
    <xf numFmtId="0" fontId="68" fillId="61" borderId="8" xfId="116" applyFont="1" applyFill="1" applyBorder="1" applyAlignment="1">
      <alignment horizontal="center" vertical="center"/>
    </xf>
    <xf numFmtId="0" fontId="68" fillId="61" borderId="0" xfId="116" applyFont="1" applyFill="1" applyAlignment="1">
      <alignment horizontal="center" vertical="center"/>
    </xf>
    <xf numFmtId="0" fontId="70" fillId="87" borderId="76" xfId="1" applyFont="1" applyFill="1" applyBorder="1" applyAlignment="1" applyProtection="1">
      <alignment horizontal="center" vertical="center"/>
    </xf>
    <xf numFmtId="0" fontId="70" fillId="87" borderId="93" xfId="1" applyFont="1" applyFill="1" applyBorder="1" applyAlignment="1" applyProtection="1">
      <alignment horizontal="center" vertical="center"/>
    </xf>
    <xf numFmtId="0" fontId="70" fillId="87" borderId="94" xfId="1" applyFont="1" applyFill="1" applyBorder="1" applyAlignment="1" applyProtection="1">
      <alignment horizontal="center" vertical="center"/>
    </xf>
    <xf numFmtId="0" fontId="70" fillId="72" borderId="6" xfId="1" applyFont="1" applyFill="1" applyBorder="1" applyAlignment="1" applyProtection="1">
      <alignment horizontal="center" vertical="center" wrapText="1"/>
    </xf>
    <xf numFmtId="0" fontId="70" fillId="72" borderId="19" xfId="1" applyFont="1" applyFill="1" applyBorder="1" applyAlignment="1" applyProtection="1">
      <alignment horizontal="center" vertical="center" wrapText="1"/>
    </xf>
    <xf numFmtId="0" fontId="70" fillId="72" borderId="13" xfId="1" applyFont="1" applyFill="1" applyBorder="1" applyAlignment="1" applyProtection="1">
      <alignment horizontal="center" vertical="center" wrapText="1"/>
    </xf>
    <xf numFmtId="0" fontId="70" fillId="72" borderId="14" xfId="1" applyFont="1" applyFill="1" applyBorder="1" applyAlignment="1" applyProtection="1">
      <alignment horizontal="center" vertical="center" wrapText="1"/>
    </xf>
    <xf numFmtId="0" fontId="68" fillId="86" borderId="12" xfId="1" applyFont="1" applyFill="1" applyBorder="1" applyAlignment="1" applyProtection="1">
      <alignment horizontal="center" vertical="center" wrapText="1"/>
    </xf>
    <xf numFmtId="0" fontId="68" fillId="86" borderId="64" xfId="1" applyFont="1" applyFill="1" applyBorder="1" applyAlignment="1" applyProtection="1">
      <alignment horizontal="center" vertical="center" wrapText="1"/>
    </xf>
    <xf numFmtId="0" fontId="93" fillId="61" borderId="4" xfId="116" applyFont="1" applyFill="1" applyBorder="1" applyAlignment="1" applyProtection="1">
      <alignment horizontal="center" vertical="center" wrapText="1"/>
      <protection locked="0"/>
    </xf>
    <xf numFmtId="0" fontId="93" fillId="61" borderId="95" xfId="116" applyFont="1" applyFill="1" applyBorder="1" applyAlignment="1" applyProtection="1">
      <alignment horizontal="center" vertical="center" wrapText="1"/>
      <protection locked="0"/>
    </xf>
    <xf numFmtId="0" fontId="93" fillId="61" borderId="96" xfId="116" applyFont="1" applyFill="1" applyBorder="1" applyAlignment="1" applyProtection="1">
      <alignment horizontal="center" vertical="center" wrapText="1"/>
      <protection locked="0"/>
    </xf>
    <xf numFmtId="0" fontId="93" fillId="61" borderId="214" xfId="116" applyFont="1" applyFill="1" applyBorder="1" applyAlignment="1" applyProtection="1">
      <alignment horizontal="center" vertical="center" wrapText="1"/>
      <protection locked="0"/>
    </xf>
    <xf numFmtId="0" fontId="93" fillId="61" borderId="215" xfId="116" applyFont="1" applyFill="1" applyBorder="1" applyAlignment="1" applyProtection="1">
      <alignment horizontal="center" vertical="center" wrapText="1"/>
      <protection locked="0"/>
    </xf>
    <xf numFmtId="0" fontId="93" fillId="61" borderId="216" xfId="116" applyFont="1" applyFill="1" applyBorder="1" applyAlignment="1" applyProtection="1">
      <alignment horizontal="center" vertical="center" wrapText="1"/>
      <protection locked="0"/>
    </xf>
    <xf numFmtId="0" fontId="145" fillId="99" borderId="198" xfId="0" applyFont="1" applyFill="1" applyBorder="1" applyAlignment="1">
      <alignment horizontal="center" vertical="center"/>
    </xf>
    <xf numFmtId="0" fontId="145" fillId="99" borderId="199" xfId="0" applyFont="1" applyFill="1" applyBorder="1" applyAlignment="1">
      <alignment horizontal="center" vertical="center"/>
    </xf>
    <xf numFmtId="0" fontId="145" fillId="99" borderId="201" xfId="0" applyFont="1" applyFill="1" applyBorder="1" applyAlignment="1">
      <alignment horizontal="center" vertical="center"/>
    </xf>
    <xf numFmtId="0" fontId="68" fillId="86" borderId="217" xfId="116" applyFont="1" applyFill="1" applyBorder="1" applyAlignment="1" applyProtection="1">
      <alignment horizontal="center" vertical="center"/>
      <protection locked="0"/>
    </xf>
    <xf numFmtId="0" fontId="68" fillId="86" borderId="218" xfId="116" applyFont="1" applyFill="1" applyBorder="1" applyAlignment="1" applyProtection="1">
      <alignment horizontal="center" vertical="center"/>
      <protection locked="0"/>
    </xf>
    <xf numFmtId="0" fontId="68" fillId="86" borderId="219" xfId="116" applyFont="1" applyFill="1" applyBorder="1" applyAlignment="1" applyProtection="1">
      <alignment horizontal="center" vertical="center"/>
      <protection locked="0"/>
    </xf>
    <xf numFmtId="0" fontId="119" fillId="50" borderId="7" xfId="1" applyFont="1" applyFill="1" applyBorder="1" applyAlignment="1" applyProtection="1">
      <alignment horizontal="center" vertical="center" wrapText="1"/>
    </xf>
    <xf numFmtId="0" fontId="119" fillId="50" borderId="8" xfId="1" applyFont="1" applyFill="1" applyBorder="1" applyAlignment="1" applyProtection="1">
      <alignment horizontal="center" vertical="center" wrapText="1"/>
    </xf>
    <xf numFmtId="0" fontId="119" fillId="50" borderId="41" xfId="1" applyFont="1" applyFill="1" applyBorder="1" applyAlignment="1" applyProtection="1">
      <alignment horizontal="center" vertical="center" wrapText="1"/>
    </xf>
    <xf numFmtId="0" fontId="119" fillId="50" borderId="52" xfId="1" applyFont="1" applyFill="1" applyBorder="1" applyAlignment="1" applyProtection="1">
      <alignment horizontal="center" vertical="center" wrapText="1"/>
    </xf>
    <xf numFmtId="0" fontId="119" fillId="50" borderId="0" xfId="1" applyFont="1" applyFill="1" applyAlignment="1" applyProtection="1">
      <alignment horizontal="center" vertical="center" wrapText="1"/>
    </xf>
    <xf numFmtId="0" fontId="119" fillId="50" borderId="44" xfId="1" applyFont="1" applyFill="1" applyBorder="1" applyAlignment="1" applyProtection="1">
      <alignment horizontal="center" vertical="center" wrapText="1"/>
    </xf>
    <xf numFmtId="0" fontId="119" fillId="50" borderId="45" xfId="1" applyFont="1" applyFill="1" applyBorder="1" applyAlignment="1" applyProtection="1">
      <alignment horizontal="center" vertical="center" wrapText="1"/>
    </xf>
    <xf numFmtId="0" fontId="119" fillId="50" borderId="37" xfId="1" applyFont="1" applyFill="1" applyBorder="1" applyAlignment="1" applyProtection="1">
      <alignment horizontal="center" vertical="center" wrapText="1"/>
    </xf>
    <xf numFmtId="0" fontId="119" fillId="50" borderId="36" xfId="1" applyFont="1" applyFill="1" applyBorder="1" applyAlignment="1" applyProtection="1">
      <alignment horizontal="center" vertical="center" wrapText="1"/>
    </xf>
    <xf numFmtId="0" fontId="68" fillId="82" borderId="8" xfId="116" applyFont="1" applyFill="1" applyBorder="1" applyAlignment="1">
      <alignment horizontal="center" vertical="center"/>
    </xf>
    <xf numFmtId="0" fontId="68" fillId="82" borderId="41" xfId="116" applyFont="1" applyFill="1" applyBorder="1" applyAlignment="1">
      <alignment horizontal="center" vertical="center"/>
    </xf>
    <xf numFmtId="0" fontId="68" fillId="82" borderId="0" xfId="116" applyFont="1" applyFill="1" applyAlignment="1">
      <alignment horizontal="center" vertical="center"/>
    </xf>
    <xf numFmtId="0" fontId="68" fillId="82" borderId="44" xfId="116" applyFont="1" applyFill="1" applyBorder="1" applyAlignment="1">
      <alignment horizontal="center" vertical="center"/>
    </xf>
    <xf numFmtId="0" fontId="68" fillId="82" borderId="20" xfId="116" applyFont="1" applyFill="1" applyBorder="1" applyAlignment="1">
      <alignment horizontal="center" vertical="center"/>
    </xf>
    <xf numFmtId="0" fontId="68" fillId="82" borderId="22" xfId="116" applyFont="1" applyFill="1" applyBorder="1" applyAlignment="1">
      <alignment horizontal="center" vertical="center"/>
    </xf>
    <xf numFmtId="0" fontId="68" fillId="82" borderId="46" xfId="116" applyFont="1" applyFill="1" applyBorder="1" applyAlignment="1">
      <alignment horizontal="center" vertical="center"/>
    </xf>
    <xf numFmtId="0" fontId="68" fillId="82" borderId="9" xfId="116" applyFont="1" applyFill="1" applyBorder="1" applyAlignment="1">
      <alignment horizontal="center" vertical="center"/>
    </xf>
    <xf numFmtId="0" fontId="68" fillId="82" borderId="10" xfId="116" applyFont="1" applyFill="1" applyBorder="1" applyAlignment="1">
      <alignment horizontal="center" vertical="center"/>
    </xf>
    <xf numFmtId="0" fontId="96" fillId="81" borderId="7" xfId="1" applyFont="1" applyFill="1" applyBorder="1" applyAlignment="1" applyProtection="1">
      <alignment horizontal="center" vertical="center" wrapText="1"/>
    </xf>
    <xf numFmtId="0" fontId="96" fillId="81" borderId="8" xfId="1" applyFont="1" applyFill="1" applyBorder="1" applyAlignment="1" applyProtection="1">
      <alignment horizontal="center" vertical="center" wrapText="1"/>
    </xf>
    <xf numFmtId="0" fontId="96" fillId="81" borderId="41" xfId="1" applyFont="1" applyFill="1" applyBorder="1" applyAlignment="1" applyProtection="1">
      <alignment horizontal="center" vertical="center" wrapText="1"/>
    </xf>
    <xf numFmtId="0" fontId="93" fillId="61" borderId="95" xfId="116" applyFont="1" applyFill="1" applyBorder="1" applyAlignment="1" applyProtection="1">
      <alignment horizontal="left" vertical="center"/>
      <protection locked="0"/>
    </xf>
    <xf numFmtId="0" fontId="93" fillId="61" borderId="96" xfId="116" applyFont="1" applyFill="1" applyBorder="1" applyAlignment="1" applyProtection="1">
      <alignment horizontal="left" vertical="center"/>
      <protection locked="0"/>
    </xf>
    <xf numFmtId="15" fontId="93" fillId="61" borderId="5" xfId="116" applyNumberFormat="1" applyFont="1" applyFill="1" applyBorder="1" applyAlignment="1" applyProtection="1">
      <alignment horizontal="center" vertical="center"/>
      <protection locked="0"/>
    </xf>
    <xf numFmtId="0" fontId="84" fillId="89" borderId="7" xfId="116" applyFont="1" applyFill="1" applyBorder="1" applyAlignment="1">
      <alignment horizontal="center" vertical="center"/>
    </xf>
    <xf numFmtId="0" fontId="84" fillId="89" borderId="8" xfId="116" applyFont="1" applyFill="1" applyBorder="1" applyAlignment="1">
      <alignment horizontal="center" vertical="center"/>
    </xf>
    <xf numFmtId="0" fontId="84" fillId="89" borderId="41" xfId="116" applyFont="1" applyFill="1" applyBorder="1" applyAlignment="1">
      <alignment horizontal="center" vertical="center"/>
    </xf>
    <xf numFmtId="0" fontId="84" fillId="89" borderId="45" xfId="116" applyFont="1" applyFill="1" applyBorder="1" applyAlignment="1">
      <alignment horizontal="center" vertical="center"/>
    </xf>
    <xf numFmtId="0" fontId="84" fillId="89" borderId="37" xfId="116" applyFont="1" applyFill="1" applyBorder="1" applyAlignment="1">
      <alignment horizontal="center" vertical="center"/>
    </xf>
    <xf numFmtId="0" fontId="84" fillId="89" borderId="36" xfId="116" applyFont="1" applyFill="1" applyBorder="1" applyAlignment="1">
      <alignment horizontal="center" vertical="center"/>
    </xf>
    <xf numFmtId="0" fontId="70" fillId="57" borderId="52" xfId="1" applyFont="1" applyFill="1" applyBorder="1" applyAlignment="1" applyProtection="1">
      <alignment horizontal="center" vertical="center" wrapText="1"/>
    </xf>
    <xf numFmtId="0" fontId="70" fillId="57" borderId="0" xfId="1" applyFont="1" applyFill="1" applyAlignment="1" applyProtection="1">
      <alignment horizontal="center" vertical="center" wrapText="1"/>
    </xf>
    <xf numFmtId="0" fontId="70" fillId="57" borderId="44" xfId="1" applyFont="1" applyFill="1" applyBorder="1" applyAlignment="1" applyProtection="1">
      <alignment horizontal="center" vertical="center" wrapText="1"/>
    </xf>
    <xf numFmtId="0" fontId="96" fillId="81" borderId="46" xfId="1" applyFont="1" applyFill="1" applyBorder="1" applyAlignment="1" applyProtection="1">
      <alignment horizontal="center" vertical="center" wrapText="1"/>
    </xf>
    <xf numFmtId="0" fontId="96" fillId="81" borderId="9" xfId="1" applyFont="1" applyFill="1" applyBorder="1" applyAlignment="1" applyProtection="1">
      <alignment horizontal="center" vertical="center" wrapText="1"/>
    </xf>
    <xf numFmtId="0" fontId="96" fillId="81" borderId="10" xfId="1" applyFont="1" applyFill="1" applyBorder="1" applyAlignment="1" applyProtection="1">
      <alignment horizontal="center" vertical="center" wrapText="1"/>
    </xf>
    <xf numFmtId="0" fontId="96" fillId="81" borderId="5" xfId="1" applyFont="1" applyFill="1" applyBorder="1" applyAlignment="1" applyProtection="1">
      <alignment horizontal="center" vertical="center" wrapText="1"/>
    </xf>
    <xf numFmtId="0" fontId="96" fillId="81" borderId="18" xfId="1" applyFont="1" applyFill="1" applyBorder="1" applyAlignment="1" applyProtection="1">
      <alignment horizontal="center" vertical="center" wrapText="1"/>
    </xf>
    <xf numFmtId="0" fontId="96" fillId="81" borderId="64" xfId="1" applyFont="1" applyFill="1" applyBorder="1" applyAlignment="1" applyProtection="1">
      <alignment horizontal="center" vertical="center" wrapText="1"/>
    </xf>
    <xf numFmtId="0" fontId="62" fillId="61" borderId="118" xfId="116" applyFont="1" applyFill="1" applyBorder="1" applyAlignment="1">
      <alignment horizontal="center" vertical="center" wrapText="1"/>
    </xf>
    <xf numFmtId="0" fontId="62" fillId="61" borderId="39" xfId="116" applyFont="1" applyFill="1" applyBorder="1" applyAlignment="1">
      <alignment horizontal="center" vertical="center" wrapText="1"/>
    </xf>
    <xf numFmtId="0" fontId="70" fillId="87" borderId="12" xfId="1" applyFont="1" applyFill="1" applyBorder="1" applyAlignment="1" applyProtection="1">
      <alignment horizontal="center" vertical="center" wrapText="1"/>
    </xf>
    <xf numFmtId="0" fontId="70" fillId="87" borderId="97" xfId="1" applyFont="1" applyFill="1" applyBorder="1" applyAlignment="1" applyProtection="1">
      <alignment horizontal="center" vertical="center" wrapText="1"/>
    </xf>
    <xf numFmtId="0" fontId="70" fillId="87" borderId="95" xfId="1" applyFont="1" applyFill="1" applyBorder="1" applyAlignment="1" applyProtection="1">
      <alignment horizontal="center" vertical="center" wrapText="1"/>
    </xf>
    <xf numFmtId="0" fontId="70" fillId="87" borderId="96" xfId="1" applyFont="1" applyFill="1" applyBorder="1" applyAlignment="1" applyProtection="1">
      <alignment horizontal="center" vertical="center" wrapText="1"/>
    </xf>
    <xf numFmtId="0" fontId="70" fillId="53" borderId="7" xfId="116" applyFont="1" applyFill="1" applyBorder="1" applyAlignment="1">
      <alignment horizontal="center" vertical="center" wrapText="1"/>
    </xf>
    <xf numFmtId="0" fontId="70" fillId="53" borderId="8" xfId="116" applyFont="1" applyFill="1" applyBorder="1" applyAlignment="1">
      <alignment horizontal="center" vertical="center" wrapText="1"/>
    </xf>
    <xf numFmtId="0" fontId="70" fillId="53" borderId="41" xfId="116" applyFont="1" applyFill="1" applyBorder="1" applyAlignment="1">
      <alignment horizontal="center" vertical="center" wrapText="1"/>
    </xf>
    <xf numFmtId="0" fontId="70" fillId="53" borderId="82" xfId="116" applyFont="1" applyFill="1" applyBorder="1" applyAlignment="1">
      <alignment horizontal="center" vertical="center" wrapText="1"/>
    </xf>
    <xf numFmtId="0" fontId="70" fillId="53" borderId="20" xfId="116" applyFont="1" applyFill="1" applyBorder="1" applyAlignment="1">
      <alignment horizontal="center" vertical="center" wrapText="1"/>
    </xf>
    <xf numFmtId="0" fontId="70" fillId="53" borderId="22" xfId="116" applyFont="1" applyFill="1" applyBorder="1" applyAlignment="1">
      <alignment horizontal="center" vertical="center" wrapText="1"/>
    </xf>
    <xf numFmtId="0" fontId="70" fillId="61" borderId="7" xfId="116" applyFont="1" applyFill="1" applyBorder="1" applyAlignment="1">
      <alignment horizontal="center" vertical="center"/>
    </xf>
    <xf numFmtId="0" fontId="70" fillId="61" borderId="8" xfId="116" applyFont="1" applyFill="1" applyBorder="1" applyAlignment="1">
      <alignment horizontal="center" vertical="center"/>
    </xf>
    <xf numFmtId="0" fontId="70" fillId="61" borderId="41" xfId="116" applyFont="1" applyFill="1" applyBorder="1" applyAlignment="1">
      <alignment horizontal="center" vertical="center"/>
    </xf>
    <xf numFmtId="0" fontId="70" fillId="61" borderId="82" xfId="116" applyFont="1" applyFill="1" applyBorder="1" applyAlignment="1">
      <alignment horizontal="center" vertical="center"/>
    </xf>
    <xf numFmtId="0" fontId="70" fillId="61" borderId="20" xfId="116" applyFont="1" applyFill="1" applyBorder="1" applyAlignment="1">
      <alignment horizontal="center" vertical="center"/>
    </xf>
    <xf numFmtId="0" fontId="70" fillId="61" borderId="22" xfId="116" applyFont="1" applyFill="1" applyBorder="1" applyAlignment="1">
      <alignment horizontal="center" vertical="center"/>
    </xf>
    <xf numFmtId="0" fontId="93" fillId="50" borderId="13" xfId="116" applyFont="1" applyFill="1" applyBorder="1" applyAlignment="1">
      <alignment horizontal="center" vertical="center"/>
    </xf>
    <xf numFmtId="0" fontId="93" fillId="50" borderId="57" xfId="116" applyFont="1" applyFill="1" applyBorder="1" applyAlignment="1">
      <alignment horizontal="center" vertical="center"/>
    </xf>
    <xf numFmtId="0" fontId="93" fillId="50" borderId="53" xfId="116" applyFont="1" applyFill="1" applyBorder="1" applyAlignment="1">
      <alignment horizontal="center" vertical="center"/>
    </xf>
    <xf numFmtId="0" fontId="98" fillId="61" borderId="8" xfId="116" applyFont="1" applyFill="1" applyBorder="1" applyAlignment="1">
      <alignment horizontal="center" vertical="center"/>
    </xf>
    <xf numFmtId="0" fontId="98" fillId="61" borderId="0" xfId="116" applyFont="1" applyFill="1" applyAlignment="1">
      <alignment horizontal="center" vertical="center"/>
    </xf>
    <xf numFmtId="0" fontId="70" fillId="66" borderId="4" xfId="1" applyFont="1" applyFill="1" applyBorder="1" applyAlignment="1" applyProtection="1">
      <alignment horizontal="center" vertical="center" wrapText="1"/>
    </xf>
    <xf numFmtId="0" fontId="70" fillId="66" borderId="95" xfId="1" applyFont="1" applyFill="1" applyBorder="1" applyAlignment="1" applyProtection="1">
      <alignment horizontal="center" vertical="center" wrapText="1"/>
    </xf>
    <xf numFmtId="0" fontId="70" fillId="66" borderId="96" xfId="1" applyFont="1" applyFill="1" applyBorder="1" applyAlignment="1" applyProtection="1">
      <alignment horizontal="center" vertical="center" wrapText="1"/>
    </xf>
    <xf numFmtId="0" fontId="70" fillId="66" borderId="5" xfId="1" applyFont="1" applyFill="1" applyBorder="1" applyAlignment="1" applyProtection="1">
      <alignment horizontal="center" vertical="center" wrapText="1"/>
    </xf>
    <xf numFmtId="0" fontId="70" fillId="66" borderId="18" xfId="1" applyFont="1" applyFill="1" applyBorder="1" applyAlignment="1" applyProtection="1">
      <alignment horizontal="center" vertical="center" wrapText="1"/>
    </xf>
    <xf numFmtId="0" fontId="70" fillId="66" borderId="64" xfId="1" applyFont="1" applyFill="1" applyBorder="1" applyAlignment="1" applyProtection="1">
      <alignment horizontal="center" vertical="center" wrapText="1"/>
    </xf>
    <xf numFmtId="0" fontId="70" fillId="66" borderId="91" xfId="1" applyFont="1" applyFill="1" applyBorder="1" applyAlignment="1" applyProtection="1">
      <alignment horizontal="center" vertical="center" wrapText="1"/>
    </xf>
    <xf numFmtId="0" fontId="70" fillId="66" borderId="93" xfId="1" applyFont="1" applyFill="1" applyBorder="1" applyAlignment="1" applyProtection="1">
      <alignment horizontal="center" vertical="center" wrapText="1"/>
    </xf>
    <xf numFmtId="0" fontId="70" fillId="66" borderId="94" xfId="1" applyFont="1" applyFill="1" applyBorder="1" applyAlignment="1" applyProtection="1">
      <alignment horizontal="center" vertical="center" wrapText="1"/>
    </xf>
    <xf numFmtId="0" fontId="70" fillId="70" borderId="4" xfId="1" applyFont="1" applyFill="1" applyBorder="1" applyAlignment="1" applyProtection="1">
      <alignment horizontal="center" vertical="center" wrapText="1"/>
    </xf>
    <xf numFmtId="0" fontId="70" fillId="70" borderId="95" xfId="1" applyFont="1" applyFill="1" applyBorder="1" applyAlignment="1" applyProtection="1">
      <alignment horizontal="center" vertical="center" wrapText="1"/>
    </xf>
    <xf numFmtId="0" fontId="70" fillId="70" borderId="96" xfId="1" applyFont="1" applyFill="1" applyBorder="1" applyAlignment="1" applyProtection="1">
      <alignment horizontal="center" vertical="center" wrapText="1"/>
    </xf>
    <xf numFmtId="0" fontId="70" fillId="70" borderId="5" xfId="1" applyFont="1" applyFill="1" applyBorder="1" applyAlignment="1" applyProtection="1">
      <alignment horizontal="center" vertical="center" wrapText="1"/>
    </xf>
    <xf numFmtId="0" fontId="70" fillId="70" borderId="18" xfId="1" applyFont="1" applyFill="1" applyBorder="1" applyAlignment="1" applyProtection="1">
      <alignment horizontal="center" vertical="center" wrapText="1"/>
    </xf>
    <xf numFmtId="0" fontId="70" fillId="70" borderId="64" xfId="1" applyFont="1" applyFill="1" applyBorder="1" applyAlignment="1" applyProtection="1">
      <alignment horizontal="center" vertical="center" wrapText="1"/>
    </xf>
    <xf numFmtId="0" fontId="70" fillId="90" borderId="13" xfId="1" applyFont="1" applyFill="1" applyBorder="1" applyAlignment="1" applyProtection="1">
      <alignment horizontal="center" vertical="center" wrapText="1"/>
    </xf>
    <xf numFmtId="0" fontId="70" fillId="90" borderId="14" xfId="1" applyFont="1" applyFill="1" applyBorder="1" applyAlignment="1" applyProtection="1">
      <alignment horizontal="center" vertical="center" wrapText="1"/>
    </xf>
    <xf numFmtId="0" fontId="70" fillId="72" borderId="13" xfId="1" applyFont="1" applyFill="1" applyBorder="1" applyAlignment="1" applyProtection="1">
      <alignment horizontal="center" vertical="center"/>
    </xf>
    <xf numFmtId="0" fontId="70" fillId="72" borderId="57" xfId="1" applyFont="1" applyFill="1" applyBorder="1" applyAlignment="1" applyProtection="1">
      <alignment horizontal="center" vertical="center"/>
    </xf>
    <xf numFmtId="0" fontId="70" fillId="72" borderId="14" xfId="1" applyFont="1" applyFill="1" applyBorder="1" applyAlignment="1" applyProtection="1">
      <alignment horizontal="center" vertical="center"/>
    </xf>
    <xf numFmtId="0" fontId="70" fillId="72" borderId="57" xfId="1" applyFont="1" applyFill="1" applyBorder="1" applyAlignment="1" applyProtection="1">
      <alignment horizontal="center" vertical="center" wrapText="1"/>
    </xf>
    <xf numFmtId="0" fontId="70" fillId="57" borderId="82" xfId="1" applyFont="1" applyFill="1" applyBorder="1" applyAlignment="1" applyProtection="1">
      <alignment horizontal="center" vertical="center" wrapText="1"/>
    </xf>
    <xf numFmtId="0" fontId="70" fillId="57" borderId="20" xfId="1" applyFont="1" applyFill="1" applyBorder="1" applyAlignment="1" applyProtection="1">
      <alignment horizontal="center" vertical="center" wrapText="1"/>
    </xf>
    <xf numFmtId="0" fontId="70" fillId="57" borderId="22" xfId="1" applyFont="1" applyFill="1" applyBorder="1" applyAlignment="1" applyProtection="1">
      <alignment horizontal="center" vertical="center" wrapText="1"/>
    </xf>
    <xf numFmtId="0" fontId="70" fillId="53" borderId="6" xfId="1" applyFont="1" applyFill="1" applyBorder="1" applyAlignment="1" applyProtection="1">
      <alignment horizontal="center" vertical="center"/>
    </xf>
    <xf numFmtId="0" fontId="70" fillId="53" borderId="98" xfId="1" applyFont="1" applyFill="1" applyBorder="1" applyAlignment="1" applyProtection="1">
      <alignment horizontal="center" vertical="center"/>
    </xf>
    <xf numFmtId="0" fontId="70" fillId="53" borderId="19" xfId="1" applyFont="1" applyFill="1" applyBorder="1" applyAlignment="1" applyProtection="1">
      <alignment horizontal="center" vertical="center"/>
    </xf>
    <xf numFmtId="0" fontId="70" fillId="53" borderId="21" xfId="1" applyFont="1" applyFill="1" applyBorder="1" applyAlignment="1" applyProtection="1">
      <alignment horizontal="center" vertical="center"/>
    </xf>
    <xf numFmtId="0" fontId="70" fillId="56" borderId="6" xfId="1" applyFont="1" applyFill="1" applyBorder="1" applyAlignment="1" applyProtection="1">
      <alignment horizontal="center" vertical="center" wrapText="1"/>
    </xf>
    <xf numFmtId="0" fontId="70" fillId="56" borderId="8" xfId="1" applyFont="1" applyFill="1" applyBorder="1" applyAlignment="1" applyProtection="1">
      <alignment horizontal="center" vertical="center" wrapText="1"/>
    </xf>
    <xf numFmtId="0" fontId="70" fillId="56" borderId="41" xfId="1" applyFont="1" applyFill="1" applyBorder="1" applyAlignment="1" applyProtection="1">
      <alignment horizontal="center" vertical="center" wrapText="1"/>
    </xf>
    <xf numFmtId="0" fontId="70" fillId="56" borderId="19" xfId="1" applyFont="1" applyFill="1" applyBorder="1" applyAlignment="1" applyProtection="1">
      <alignment horizontal="center" vertical="center" wrapText="1"/>
    </xf>
    <xf numFmtId="0" fontId="70" fillId="56" borderId="20" xfId="1" applyFont="1" applyFill="1" applyBorder="1" applyAlignment="1" applyProtection="1">
      <alignment horizontal="center" vertical="center" wrapText="1"/>
    </xf>
    <xf numFmtId="0" fontId="70" fillId="56" borderId="22" xfId="1" applyFont="1" applyFill="1" applyBorder="1" applyAlignment="1" applyProtection="1">
      <alignment horizontal="center" vertical="center" wrapText="1"/>
    </xf>
    <xf numFmtId="0" fontId="70" fillId="50" borderId="72" xfId="1" applyFont="1" applyFill="1" applyBorder="1" applyAlignment="1" applyProtection="1">
      <alignment horizontal="center" vertical="center" wrapText="1"/>
    </xf>
    <xf numFmtId="0" fontId="70" fillId="50" borderId="48" xfId="1" applyFont="1" applyFill="1" applyBorder="1" applyAlignment="1" applyProtection="1">
      <alignment horizontal="center" vertical="center" wrapText="1"/>
    </xf>
    <xf numFmtId="0" fontId="70" fillId="50" borderId="61" xfId="1" applyFont="1" applyFill="1" applyBorder="1" applyAlignment="1" applyProtection="1">
      <alignment horizontal="center" vertical="center" wrapText="1"/>
    </xf>
    <xf numFmtId="0" fontId="68" fillId="86" borderId="5" xfId="1" applyFont="1" applyFill="1" applyBorder="1" applyAlignment="1" applyProtection="1">
      <alignment horizontal="center" vertical="center" wrapText="1"/>
    </xf>
    <xf numFmtId="0" fontId="68" fillId="86" borderId="18" xfId="1" applyFont="1" applyFill="1" applyBorder="1" applyAlignment="1" applyProtection="1">
      <alignment horizontal="center" vertical="center" wrapText="1"/>
    </xf>
    <xf numFmtId="0" fontId="70" fillId="56" borderId="5" xfId="1" applyFont="1" applyFill="1" applyBorder="1" applyAlignment="1" applyProtection="1">
      <alignment horizontal="center" vertical="center" wrapText="1"/>
    </xf>
    <xf numFmtId="0" fontId="70" fillId="56" borderId="18" xfId="1" applyFont="1" applyFill="1" applyBorder="1" applyAlignment="1" applyProtection="1">
      <alignment horizontal="center" vertical="center" wrapText="1"/>
    </xf>
    <xf numFmtId="0" fontId="70" fillId="56" borderId="64" xfId="1" applyFont="1" applyFill="1" applyBorder="1" applyAlignment="1" applyProtection="1">
      <alignment horizontal="center" vertical="center" wrapText="1"/>
    </xf>
    <xf numFmtId="0" fontId="70" fillId="70" borderId="97" xfId="1" applyFont="1" applyFill="1" applyBorder="1" applyAlignment="1" applyProtection="1">
      <alignment horizontal="center" vertical="center" wrapText="1"/>
    </xf>
    <xf numFmtId="0" fontId="70" fillId="70" borderId="12" xfId="1" applyFont="1" applyFill="1" applyBorder="1" applyAlignment="1" applyProtection="1">
      <alignment horizontal="center" vertical="center" wrapText="1"/>
    </xf>
    <xf numFmtId="0" fontId="70" fillId="51" borderId="72" xfId="1" applyFont="1" applyFill="1" applyBorder="1" applyAlignment="1" applyProtection="1">
      <alignment horizontal="center" vertical="center"/>
    </xf>
    <xf numFmtId="0" fontId="70" fillId="51" borderId="48" xfId="1" applyFont="1" applyFill="1" applyBorder="1" applyAlignment="1" applyProtection="1">
      <alignment horizontal="center" vertical="center"/>
    </xf>
    <xf numFmtId="0" fontId="70" fillId="51" borderId="61" xfId="1" applyFont="1" applyFill="1" applyBorder="1" applyAlignment="1" applyProtection="1">
      <alignment horizontal="center" vertical="center"/>
    </xf>
    <xf numFmtId="0" fontId="87" fillId="101" borderId="3" xfId="1" applyFont="1" applyFill="1" applyBorder="1" applyAlignment="1">
      <alignment horizontal="center" vertical="center" wrapText="1"/>
    </xf>
    <xf numFmtId="0" fontId="87" fillId="101" borderId="11" xfId="1" applyFont="1" applyFill="1" applyBorder="1" applyAlignment="1">
      <alignment horizontal="center" vertical="center" wrapText="1"/>
    </xf>
    <xf numFmtId="0" fontId="87" fillId="101" borderId="65" xfId="1" applyFont="1" applyFill="1" applyBorder="1" applyAlignment="1">
      <alignment horizontal="center" vertical="center" wrapText="1"/>
    </xf>
    <xf numFmtId="0" fontId="87" fillId="101" borderId="5" xfId="1" applyFont="1" applyFill="1" applyBorder="1" applyAlignment="1">
      <alignment horizontal="center" vertical="center" wrapText="1"/>
    </xf>
    <xf numFmtId="0" fontId="87" fillId="101" borderId="18" xfId="1" applyFont="1" applyFill="1" applyBorder="1" applyAlignment="1">
      <alignment horizontal="center" vertical="center" wrapText="1"/>
    </xf>
    <xf numFmtId="0" fontId="87" fillId="101" borderId="64" xfId="1" applyFont="1" applyFill="1" applyBorder="1" applyAlignment="1">
      <alignment horizontal="center" vertical="center" wrapText="1"/>
    </xf>
    <xf numFmtId="0" fontId="68" fillId="86" borderId="13" xfId="1" applyFont="1" applyFill="1" applyBorder="1" applyAlignment="1" applyProtection="1">
      <alignment horizontal="center" vertical="center" wrapText="1"/>
    </xf>
    <xf numFmtId="0" fontId="68" fillId="86" borderId="14" xfId="1" applyFont="1" applyFill="1" applyBorder="1" applyAlignment="1" applyProtection="1">
      <alignment horizontal="center" vertical="center" wrapText="1"/>
    </xf>
    <xf numFmtId="0" fontId="68" fillId="81" borderId="12" xfId="1" applyFont="1" applyFill="1" applyBorder="1" applyAlignment="1" applyProtection="1">
      <alignment horizontal="center" vertical="center" wrapText="1"/>
    </xf>
    <xf numFmtId="0" fontId="70" fillId="70" borderId="6" xfId="1" applyFont="1" applyFill="1" applyBorder="1" applyAlignment="1" applyProtection="1">
      <alignment horizontal="center" vertical="center" wrapText="1"/>
    </xf>
    <xf numFmtId="0" fontId="70" fillId="70" borderId="98" xfId="1" applyFont="1" applyFill="1" applyBorder="1" applyAlignment="1" applyProtection="1">
      <alignment horizontal="center" vertical="center" wrapText="1"/>
    </xf>
    <xf numFmtId="0" fontId="70" fillId="70" borderId="1" xfId="1" applyFont="1" applyFill="1" applyBorder="1" applyAlignment="1" applyProtection="1">
      <alignment horizontal="center" vertical="center" wrapText="1"/>
    </xf>
    <xf numFmtId="0" fontId="70" fillId="70" borderId="23" xfId="1" applyFont="1" applyFill="1" applyBorder="1" applyAlignment="1" applyProtection="1">
      <alignment horizontal="center" vertical="center" wrapText="1"/>
    </xf>
    <xf numFmtId="0" fontId="70" fillId="70" borderId="115" xfId="1" applyFont="1" applyFill="1" applyBorder="1" applyAlignment="1" applyProtection="1">
      <alignment horizontal="center" vertical="center" wrapText="1"/>
    </xf>
    <xf numFmtId="0" fontId="70" fillId="70" borderId="75" xfId="1" applyFont="1" applyFill="1" applyBorder="1" applyAlignment="1" applyProtection="1">
      <alignment horizontal="center" vertical="center" wrapText="1"/>
    </xf>
    <xf numFmtId="0" fontId="68" fillId="86" borderId="13" xfId="1" applyFont="1" applyFill="1" applyBorder="1" applyAlignment="1" applyProtection="1">
      <alignment horizontal="center" vertical="center"/>
    </xf>
    <xf numFmtId="0" fontId="68" fillId="86" borderId="14" xfId="1" applyFont="1" applyFill="1" applyBorder="1" applyAlignment="1" applyProtection="1">
      <alignment horizontal="center" vertical="center"/>
    </xf>
    <xf numFmtId="0" fontId="70" fillId="66" borderId="16" xfId="1" applyFont="1" applyFill="1" applyBorder="1" applyAlignment="1" applyProtection="1">
      <alignment horizontal="center" vertical="center" wrapText="1"/>
    </xf>
    <xf numFmtId="0" fontId="70" fillId="66" borderId="17" xfId="1" applyFont="1" applyFill="1" applyBorder="1" applyAlignment="1" applyProtection="1">
      <alignment horizontal="center" vertical="center" wrapText="1"/>
    </xf>
    <xf numFmtId="0" fontId="70" fillId="66" borderId="1" xfId="1" applyFont="1" applyFill="1" applyBorder="1" applyAlignment="1" applyProtection="1">
      <alignment horizontal="center" vertical="center" wrapText="1"/>
    </xf>
    <xf numFmtId="0" fontId="70" fillId="66" borderId="23" xfId="1" applyFont="1" applyFill="1" applyBorder="1" applyAlignment="1" applyProtection="1">
      <alignment horizontal="center" vertical="center" wrapText="1"/>
    </xf>
    <xf numFmtId="0" fontId="70" fillId="66" borderId="115" xfId="1" applyFont="1" applyFill="1" applyBorder="1" applyAlignment="1" applyProtection="1">
      <alignment horizontal="center" vertical="center" wrapText="1"/>
    </xf>
    <xf numFmtId="0" fontId="70" fillId="66" borderId="75" xfId="1" applyFont="1" applyFill="1" applyBorder="1" applyAlignment="1" applyProtection="1">
      <alignment horizontal="center" vertical="center" wrapText="1"/>
    </xf>
    <xf numFmtId="0" fontId="87" fillId="69" borderId="46" xfId="0" applyFont="1" applyFill="1" applyBorder="1" applyAlignment="1">
      <alignment horizontal="center" vertical="center"/>
    </xf>
    <xf numFmtId="0" fontId="87" fillId="69" borderId="9" xfId="0" applyFont="1" applyFill="1" applyBorder="1" applyAlignment="1">
      <alignment horizontal="center" vertical="center"/>
    </xf>
    <xf numFmtId="0" fontId="87" fillId="69" borderId="10" xfId="0" applyFont="1" applyFill="1" applyBorder="1" applyAlignment="1">
      <alignment horizontal="center" vertical="center"/>
    </xf>
    <xf numFmtId="0" fontId="70" fillId="72" borderId="12" xfId="1" applyFont="1" applyFill="1" applyBorder="1" applyAlignment="1" applyProtection="1">
      <alignment horizontal="center" vertical="center" wrapText="1"/>
    </xf>
    <xf numFmtId="0" fontId="70" fillId="72" borderId="64" xfId="1" applyFont="1" applyFill="1" applyBorder="1" applyAlignment="1" applyProtection="1">
      <alignment horizontal="center" vertical="center" wrapText="1"/>
    </xf>
    <xf numFmtId="0" fontId="68" fillId="82" borderId="91" xfId="1" applyFont="1" applyFill="1" applyBorder="1" applyAlignment="1" applyProtection="1">
      <alignment horizontal="center" vertical="center" wrapText="1"/>
    </xf>
    <xf numFmtId="0" fontId="68" fillId="82" borderId="94" xfId="1" applyFont="1" applyFill="1" applyBorder="1" applyAlignment="1" applyProtection="1">
      <alignment horizontal="center" vertical="center" wrapText="1"/>
    </xf>
    <xf numFmtId="0" fontId="68" fillId="86" borderId="12" xfId="1" applyFont="1" applyFill="1" applyBorder="1" applyAlignment="1" applyProtection="1">
      <alignment horizontal="center" vertical="center"/>
    </xf>
    <xf numFmtId="0" fontId="68" fillId="86" borderId="64" xfId="1" applyFont="1" applyFill="1" applyBorder="1" applyAlignment="1" applyProtection="1">
      <alignment horizontal="center" vertical="center"/>
    </xf>
    <xf numFmtId="0" fontId="70" fillId="66" borderId="12" xfId="1" applyFont="1" applyFill="1" applyBorder="1" applyAlignment="1" applyProtection="1">
      <alignment horizontal="center" vertical="center" wrapText="1"/>
    </xf>
    <xf numFmtId="0" fontId="70" fillId="70" borderId="38" xfId="1" applyFont="1" applyFill="1" applyBorder="1" applyAlignment="1" applyProtection="1">
      <alignment horizontal="center" vertical="center"/>
    </xf>
    <xf numFmtId="0" fontId="70" fillId="70" borderId="118" xfId="1" applyFont="1" applyFill="1" applyBorder="1" applyAlignment="1" applyProtection="1">
      <alignment horizontal="center" vertical="center"/>
    </xf>
    <xf numFmtId="0" fontId="70" fillId="70" borderId="39" xfId="1" applyFont="1" applyFill="1" applyBorder="1" applyAlignment="1" applyProtection="1">
      <alignment horizontal="center" vertical="center"/>
    </xf>
    <xf numFmtId="0" fontId="70" fillId="69" borderId="5" xfId="1" applyFont="1" applyFill="1" applyBorder="1" applyAlignment="1" applyProtection="1">
      <alignment horizontal="center" vertical="center" wrapText="1"/>
    </xf>
    <xf numFmtId="0" fontId="70" fillId="69" borderId="18" xfId="1" applyFont="1" applyFill="1" applyBorder="1" applyAlignment="1" applyProtection="1">
      <alignment horizontal="center" vertical="center" wrapText="1"/>
    </xf>
    <xf numFmtId="0" fontId="70" fillId="69" borderId="64" xfId="1" applyFont="1" applyFill="1" applyBorder="1" applyAlignment="1" applyProtection="1">
      <alignment horizontal="center" vertical="center" wrapText="1"/>
    </xf>
    <xf numFmtId="0" fontId="68" fillId="82" borderId="7" xfId="116" applyFont="1" applyFill="1" applyBorder="1" applyAlignment="1">
      <alignment horizontal="center" vertical="center"/>
    </xf>
    <xf numFmtId="0" fontId="92" fillId="69" borderId="45" xfId="1" applyFont="1" applyFill="1" applyBorder="1" applyAlignment="1" applyProtection="1">
      <alignment horizontal="center" vertical="center" wrapText="1"/>
    </xf>
    <xf numFmtId="0" fontId="92" fillId="69" borderId="37" xfId="1" applyFont="1" applyFill="1" applyBorder="1" applyAlignment="1" applyProtection="1">
      <alignment horizontal="center" vertical="center" wrapText="1"/>
    </xf>
    <xf numFmtId="0" fontId="92" fillId="69" borderId="36" xfId="1" applyFont="1" applyFill="1" applyBorder="1" applyAlignment="1" applyProtection="1">
      <alignment horizontal="center" vertical="center" wrapText="1"/>
    </xf>
    <xf numFmtId="0" fontId="138" fillId="96" borderId="40" xfId="0" applyFont="1" applyFill="1" applyBorder="1" applyAlignment="1" applyProtection="1">
      <alignment horizontal="center" vertical="center" textRotation="255"/>
      <protection locked="0"/>
    </xf>
    <xf numFmtId="0" fontId="138" fillId="96" borderId="43" xfId="0" applyFont="1" applyFill="1" applyBorder="1" applyAlignment="1" applyProtection="1">
      <alignment horizontal="center" vertical="center" textRotation="255"/>
      <protection locked="0"/>
    </xf>
    <xf numFmtId="0" fontId="138" fillId="96" borderId="35" xfId="0" applyFont="1" applyFill="1" applyBorder="1" applyAlignment="1" applyProtection="1">
      <alignment horizontal="center" vertical="center" textRotation="255"/>
      <protection locked="0"/>
    </xf>
    <xf numFmtId="0" fontId="87" fillId="101" borderId="5" xfId="1" applyFont="1" applyFill="1" applyBorder="1" applyAlignment="1" applyProtection="1">
      <alignment horizontal="center" vertical="center" wrapText="1"/>
    </xf>
    <xf numFmtId="0" fontId="87" fillId="101" borderId="18" xfId="1" applyFont="1" applyFill="1" applyBorder="1" applyAlignment="1" applyProtection="1">
      <alignment horizontal="center" vertical="center" wrapText="1"/>
    </xf>
    <xf numFmtId="0" fontId="87" fillId="101" borderId="64" xfId="1" applyFont="1" applyFill="1" applyBorder="1" applyAlignment="1" applyProtection="1">
      <alignment horizontal="center" vertical="center" wrapText="1"/>
    </xf>
    <xf numFmtId="0" fontId="70" fillId="51" borderId="5" xfId="1" applyFont="1" applyFill="1" applyBorder="1" applyAlignment="1" applyProtection="1">
      <alignment horizontal="center" vertical="center" wrapText="1"/>
    </xf>
    <xf numFmtId="0" fontId="70" fillId="51" borderId="18" xfId="1" applyFont="1" applyFill="1" applyBorder="1" applyAlignment="1" applyProtection="1">
      <alignment horizontal="center" vertical="center" wrapText="1"/>
    </xf>
    <xf numFmtId="0" fontId="70" fillId="51" borderId="64" xfId="1" applyFont="1" applyFill="1" applyBorder="1" applyAlignment="1" applyProtection="1">
      <alignment horizontal="center" vertical="center" wrapText="1"/>
    </xf>
    <xf numFmtId="0" fontId="70" fillId="92" borderId="76" xfId="1" applyFont="1" applyFill="1" applyBorder="1" applyAlignment="1" applyProtection="1">
      <alignment horizontal="center" vertical="center" wrapText="1"/>
    </xf>
    <xf numFmtId="0" fontId="70" fillId="92" borderId="93" xfId="1" applyFont="1" applyFill="1" applyBorder="1" applyAlignment="1" applyProtection="1">
      <alignment horizontal="center" vertical="center" wrapText="1"/>
    </xf>
    <xf numFmtId="0" fontId="70" fillId="92" borderId="94" xfId="1" applyFont="1" applyFill="1" applyBorder="1" applyAlignment="1" applyProtection="1">
      <alignment horizontal="center" vertical="center" wrapText="1"/>
    </xf>
    <xf numFmtId="0" fontId="70" fillId="85" borderId="7" xfId="1" applyFont="1" applyFill="1" applyBorder="1" applyAlignment="1" applyProtection="1">
      <alignment horizontal="center" vertical="center" wrapText="1"/>
    </xf>
    <xf numFmtId="0" fontId="70" fillId="85" borderId="8" xfId="1" applyFont="1" applyFill="1" applyBorder="1" applyAlignment="1" applyProtection="1">
      <alignment horizontal="center" vertical="center" wrapText="1"/>
    </xf>
    <xf numFmtId="0" fontId="70" fillId="85" borderId="41" xfId="1" applyFont="1" applyFill="1" applyBorder="1" applyAlignment="1" applyProtection="1">
      <alignment horizontal="center" vertical="center" wrapText="1"/>
    </xf>
    <xf numFmtId="0" fontId="70" fillId="85" borderId="82" xfId="1" applyFont="1" applyFill="1" applyBorder="1" applyAlignment="1" applyProtection="1">
      <alignment horizontal="center" vertical="center" wrapText="1"/>
    </xf>
    <xf numFmtId="0" fontId="70" fillId="85" borderId="20" xfId="1" applyFont="1" applyFill="1" applyBorder="1" applyAlignment="1" applyProtection="1">
      <alignment horizontal="center" vertical="center" wrapText="1"/>
    </xf>
    <xf numFmtId="0" fontId="70" fillId="85" borderId="22" xfId="1" applyFont="1" applyFill="1" applyBorder="1" applyAlignment="1" applyProtection="1">
      <alignment horizontal="center" vertical="center" wrapText="1"/>
    </xf>
    <xf numFmtId="0" fontId="116" fillId="51" borderId="45" xfId="116" applyFont="1" applyFill="1" applyBorder="1" applyAlignment="1">
      <alignment horizontal="center" vertical="center"/>
    </xf>
    <xf numFmtId="0" fontId="116" fillId="51" borderId="37" xfId="116" applyFont="1" applyFill="1" applyBorder="1" applyAlignment="1">
      <alignment horizontal="center" vertical="center"/>
    </xf>
    <xf numFmtId="0" fontId="116" fillId="51" borderId="36" xfId="116" applyFont="1" applyFill="1" applyBorder="1" applyAlignment="1">
      <alignment horizontal="center" vertical="center"/>
    </xf>
    <xf numFmtId="0" fontId="148" fillId="82" borderId="52" xfId="0" applyFont="1" applyFill="1" applyBorder="1" applyAlignment="1">
      <alignment horizontal="center" vertical="center" wrapText="1"/>
    </xf>
    <xf numFmtId="0" fontId="148" fillId="82" borderId="0" xfId="0" applyFont="1" applyFill="1" applyAlignment="1">
      <alignment horizontal="center" vertical="center" wrapText="1"/>
    </xf>
    <xf numFmtId="0" fontId="148" fillId="82" borderId="44" xfId="0" applyFont="1" applyFill="1" applyBorder="1" applyAlignment="1">
      <alignment horizontal="center" vertical="center" wrapText="1"/>
    </xf>
    <xf numFmtId="0" fontId="148" fillId="82" borderId="82" xfId="0" applyFont="1" applyFill="1" applyBorder="1" applyAlignment="1">
      <alignment horizontal="center" vertical="center" wrapText="1"/>
    </xf>
    <xf numFmtId="0" fontId="148" fillId="82" borderId="20" xfId="0" applyFont="1" applyFill="1" applyBorder="1" applyAlignment="1">
      <alignment horizontal="center" vertical="center" wrapText="1"/>
    </xf>
    <xf numFmtId="0" fontId="148" fillId="82" borderId="22" xfId="0" applyFont="1" applyFill="1" applyBorder="1" applyAlignment="1">
      <alignment horizontal="center" vertical="center" wrapText="1"/>
    </xf>
    <xf numFmtId="0" fontId="116" fillId="83" borderId="7" xfId="116" applyFont="1" applyFill="1" applyBorder="1" applyAlignment="1">
      <alignment horizontal="center" vertical="center"/>
    </xf>
    <xf numFmtId="0" fontId="116" fillId="83" borderId="8" xfId="116" applyFont="1" applyFill="1" applyBorder="1" applyAlignment="1">
      <alignment horizontal="center" vertical="center"/>
    </xf>
    <xf numFmtId="0" fontId="116" fillId="83" borderId="41" xfId="116" applyFont="1" applyFill="1" applyBorder="1" applyAlignment="1">
      <alignment horizontal="center" vertical="center"/>
    </xf>
    <xf numFmtId="0" fontId="100" fillId="81" borderId="7" xfId="116" applyFont="1" applyFill="1" applyBorder="1" applyAlignment="1">
      <alignment horizontal="center" vertical="center"/>
    </xf>
    <xf numFmtId="0" fontId="100" fillId="81" borderId="8" xfId="116" applyFont="1" applyFill="1" applyBorder="1" applyAlignment="1">
      <alignment horizontal="center" vertical="center"/>
    </xf>
    <xf numFmtId="0" fontId="100" fillId="81" borderId="41" xfId="116" applyFont="1" applyFill="1" applyBorder="1" applyAlignment="1">
      <alignment horizontal="center" vertical="center"/>
    </xf>
    <xf numFmtId="0" fontId="100" fillId="81" borderId="45" xfId="116" applyFont="1" applyFill="1" applyBorder="1" applyAlignment="1">
      <alignment horizontal="center" vertical="center"/>
    </xf>
    <xf numFmtId="0" fontId="100" fillId="81" borderId="37" xfId="116" applyFont="1" applyFill="1" applyBorder="1" applyAlignment="1">
      <alignment horizontal="center" vertical="center"/>
    </xf>
    <xf numFmtId="0" fontId="100" fillId="81" borderId="36" xfId="116" applyFont="1" applyFill="1" applyBorder="1" applyAlignment="1">
      <alignment horizontal="center" vertical="center"/>
    </xf>
    <xf numFmtId="0" fontId="149" fillId="61" borderId="0" xfId="116" applyFont="1" applyFill="1" applyAlignment="1">
      <alignment horizontal="center" vertical="center"/>
    </xf>
    <xf numFmtId="0" fontId="101" fillId="81" borderId="7" xfId="116" applyFont="1" applyFill="1" applyBorder="1" applyAlignment="1">
      <alignment horizontal="center" vertical="center"/>
    </xf>
    <xf numFmtId="0" fontId="101" fillId="81" borderId="8" xfId="116" applyFont="1" applyFill="1" applyBorder="1" applyAlignment="1">
      <alignment horizontal="center" vertical="center"/>
    </xf>
    <xf numFmtId="0" fontId="101" fillId="81" borderId="41" xfId="116" applyFont="1" applyFill="1" applyBorder="1" applyAlignment="1">
      <alignment horizontal="center" vertical="center"/>
    </xf>
    <xf numFmtId="0" fontId="101" fillId="81" borderId="52" xfId="116" applyFont="1" applyFill="1" applyBorder="1" applyAlignment="1">
      <alignment horizontal="center" vertical="center"/>
    </xf>
    <xf numFmtId="0" fontId="101" fillId="81" borderId="0" xfId="116" applyFont="1" applyFill="1" applyAlignment="1">
      <alignment horizontal="center" vertical="center"/>
    </xf>
    <xf numFmtId="0" fontId="101" fillId="81" borderId="44" xfId="116" applyFont="1" applyFill="1" applyBorder="1" applyAlignment="1">
      <alignment horizontal="center" vertical="center"/>
    </xf>
    <xf numFmtId="0" fontId="70" fillId="61" borderId="98" xfId="116" applyFont="1" applyFill="1" applyBorder="1" applyAlignment="1">
      <alignment horizontal="center" vertical="center"/>
    </xf>
    <xf numFmtId="0" fontId="168" fillId="61" borderId="6" xfId="116" applyFont="1" applyFill="1" applyBorder="1" applyAlignment="1">
      <alignment horizontal="center" vertical="center"/>
    </xf>
    <xf numFmtId="0" fontId="70" fillId="61" borderId="52" xfId="116" applyFont="1" applyFill="1" applyBorder="1" applyAlignment="1">
      <alignment horizontal="center" vertical="center"/>
    </xf>
    <xf numFmtId="0" fontId="70" fillId="61" borderId="0" xfId="116" applyFont="1" applyFill="1" applyAlignment="1">
      <alignment horizontal="center" vertical="center"/>
    </xf>
    <xf numFmtId="0" fontId="70" fillId="61" borderId="44" xfId="116" applyFont="1" applyFill="1" applyBorder="1" applyAlignment="1">
      <alignment horizontal="center" vertical="center"/>
    </xf>
    <xf numFmtId="0" fontId="150" fillId="61" borderId="83" xfId="0" applyFont="1" applyFill="1" applyBorder="1" applyAlignment="1">
      <alignment horizontal="center" vertical="center" wrapText="1"/>
    </xf>
    <xf numFmtId="0" fontId="150" fillId="61" borderId="15" xfId="0" applyFont="1" applyFill="1" applyBorder="1" applyAlignment="1">
      <alignment horizontal="center" vertical="center" wrapText="1"/>
    </xf>
    <xf numFmtId="0" fontId="150" fillId="61" borderId="84" xfId="0" applyFont="1" applyFill="1" applyBorder="1" applyAlignment="1">
      <alignment horizontal="center" vertical="center" wrapText="1"/>
    </xf>
    <xf numFmtId="0" fontId="150" fillId="61" borderId="52" xfId="0" applyFont="1" applyFill="1" applyBorder="1" applyAlignment="1">
      <alignment horizontal="center" vertical="center" wrapText="1"/>
    </xf>
    <xf numFmtId="0" fontId="150" fillId="61" borderId="0" xfId="0" applyFont="1" applyFill="1" applyAlignment="1">
      <alignment horizontal="center" vertical="center" wrapText="1"/>
    </xf>
    <xf numFmtId="0" fontId="150" fillId="61" borderId="44" xfId="0" applyFont="1" applyFill="1" applyBorder="1" applyAlignment="1">
      <alignment horizontal="center" vertical="center" wrapText="1"/>
    </xf>
    <xf numFmtId="0" fontId="150" fillId="61" borderId="45" xfId="0" applyFont="1" applyFill="1" applyBorder="1" applyAlignment="1">
      <alignment horizontal="center" vertical="center" wrapText="1"/>
    </xf>
    <xf numFmtId="0" fontId="150" fillId="61" borderId="37" xfId="0" applyFont="1" applyFill="1" applyBorder="1" applyAlignment="1">
      <alignment horizontal="center" vertical="center" wrapText="1"/>
    </xf>
    <xf numFmtId="0" fontId="150" fillId="61" borderId="36" xfId="0" applyFont="1" applyFill="1" applyBorder="1" applyAlignment="1">
      <alignment horizontal="center" vertical="center" wrapText="1"/>
    </xf>
    <xf numFmtId="0" fontId="94" fillId="81" borderId="220" xfId="116" applyFont="1" applyFill="1" applyBorder="1" applyAlignment="1">
      <alignment horizontal="center" vertical="center"/>
    </xf>
    <xf numFmtId="0" fontId="94" fillId="81" borderId="221" xfId="116" applyFont="1" applyFill="1" applyBorder="1" applyAlignment="1">
      <alignment horizontal="center" vertical="center"/>
    </xf>
    <xf numFmtId="0" fontId="94" fillId="81" borderId="222" xfId="116" applyFont="1" applyFill="1" applyBorder="1" applyAlignment="1">
      <alignment horizontal="center" vertical="center"/>
    </xf>
    <xf numFmtId="0" fontId="94" fillId="81" borderId="223" xfId="116" applyFont="1" applyFill="1" applyBorder="1" applyAlignment="1">
      <alignment horizontal="center" vertical="center" wrapText="1"/>
    </xf>
    <xf numFmtId="0" fontId="94" fillId="81" borderId="221" xfId="116" applyFont="1" applyFill="1" applyBorder="1" applyAlignment="1">
      <alignment horizontal="center" vertical="center" wrapText="1"/>
    </xf>
    <xf numFmtId="0" fontId="94" fillId="81" borderId="222" xfId="116" applyFont="1" applyFill="1" applyBorder="1" applyAlignment="1">
      <alignment horizontal="center" vertical="center" wrapText="1"/>
    </xf>
    <xf numFmtId="0" fontId="94" fillId="81" borderId="223" xfId="116" applyFont="1" applyFill="1" applyBorder="1" applyAlignment="1">
      <alignment horizontal="center" vertical="center"/>
    </xf>
    <xf numFmtId="0" fontId="94" fillId="81" borderId="224" xfId="116" applyFont="1" applyFill="1" applyBorder="1" applyAlignment="1">
      <alignment horizontal="center" vertical="center" wrapText="1"/>
    </xf>
    <xf numFmtId="0" fontId="94" fillId="81" borderId="196" xfId="116" applyFont="1" applyFill="1" applyBorder="1" applyAlignment="1">
      <alignment horizontal="center" vertical="center"/>
    </xf>
    <xf numFmtId="0" fontId="94" fillId="81" borderId="197" xfId="116" applyFont="1" applyFill="1" applyBorder="1" applyAlignment="1">
      <alignment horizontal="center" vertical="center"/>
    </xf>
    <xf numFmtId="0" fontId="94" fillId="81" borderId="236" xfId="116" applyFont="1" applyFill="1" applyBorder="1" applyAlignment="1">
      <alignment horizontal="center" vertical="center"/>
    </xf>
    <xf numFmtId="0" fontId="94" fillId="81" borderId="225" xfId="116" applyFont="1" applyFill="1" applyBorder="1" applyAlignment="1">
      <alignment horizontal="center" vertical="center"/>
    </xf>
    <xf numFmtId="0" fontId="94" fillId="81" borderId="226" xfId="116" applyFont="1" applyFill="1" applyBorder="1" applyAlignment="1">
      <alignment horizontal="center" vertical="center"/>
    </xf>
    <xf numFmtId="0" fontId="94" fillId="81" borderId="227" xfId="116" applyFont="1" applyFill="1" applyBorder="1" applyAlignment="1">
      <alignment horizontal="center" vertical="center"/>
    </xf>
    <xf numFmtId="0" fontId="96" fillId="81" borderId="228" xfId="116" applyFont="1" applyFill="1" applyBorder="1" applyAlignment="1">
      <alignment horizontal="center" vertical="center"/>
    </xf>
    <xf numFmtId="0" fontId="96" fillId="81" borderId="226" xfId="116" applyFont="1" applyFill="1" applyBorder="1" applyAlignment="1">
      <alignment horizontal="center" vertical="center"/>
    </xf>
    <xf numFmtId="0" fontId="96" fillId="81" borderId="227" xfId="116" applyFont="1" applyFill="1" applyBorder="1" applyAlignment="1">
      <alignment horizontal="center" vertical="center"/>
    </xf>
    <xf numFmtId="0" fontId="94" fillId="81" borderId="228" xfId="116" applyFont="1" applyFill="1" applyBorder="1" applyAlignment="1">
      <alignment horizontal="center" vertical="center" wrapText="1"/>
    </xf>
    <xf numFmtId="0" fontId="94" fillId="81" borderId="226" xfId="116" applyFont="1" applyFill="1" applyBorder="1" applyAlignment="1">
      <alignment horizontal="center" vertical="center" wrapText="1"/>
    </xf>
    <xf numFmtId="0" fontId="94" fillId="81" borderId="227" xfId="116" applyFont="1" applyFill="1" applyBorder="1" applyAlignment="1">
      <alignment horizontal="center" vertical="center" wrapText="1"/>
    </xf>
    <xf numFmtId="0" fontId="94" fillId="81" borderId="228" xfId="116" applyFont="1" applyFill="1" applyBorder="1" applyAlignment="1">
      <alignment horizontal="center" vertical="center"/>
    </xf>
    <xf numFmtId="0" fontId="94" fillId="81" borderId="193" xfId="116" applyFont="1" applyFill="1" applyBorder="1" applyAlignment="1">
      <alignment horizontal="center" vertical="center"/>
    </xf>
    <xf numFmtId="0" fontId="94" fillId="81" borderId="194" xfId="116" applyFont="1" applyFill="1" applyBorder="1" applyAlignment="1">
      <alignment horizontal="center" vertical="center"/>
    </xf>
    <xf numFmtId="0" fontId="94" fillId="81" borderId="195" xfId="116" applyFont="1" applyFill="1" applyBorder="1" applyAlignment="1">
      <alignment horizontal="center" vertical="center"/>
    </xf>
    <xf numFmtId="0" fontId="87" fillId="50" borderId="229" xfId="0" applyFont="1" applyFill="1" applyBorder="1" applyAlignment="1">
      <alignment horizontal="center" vertical="center"/>
    </xf>
    <xf numFmtId="0" fontId="87" fillId="50" borderId="230" xfId="0" applyFont="1" applyFill="1" applyBorder="1" applyAlignment="1">
      <alignment horizontal="center" vertical="center"/>
    </xf>
    <xf numFmtId="0" fontId="87" fillId="50" borderId="231" xfId="0" applyFont="1" applyFill="1" applyBorder="1" applyAlignment="1">
      <alignment horizontal="center" vertical="center"/>
    </xf>
    <xf numFmtId="0" fontId="87" fillId="50" borderId="232" xfId="0" applyFont="1" applyFill="1" applyBorder="1" applyAlignment="1">
      <alignment horizontal="center" vertical="center"/>
    </xf>
    <xf numFmtId="0" fontId="87" fillId="50" borderId="233" xfId="0" applyFont="1" applyFill="1" applyBorder="1" applyAlignment="1">
      <alignment horizontal="center" vertical="center"/>
    </xf>
    <xf numFmtId="0" fontId="87" fillId="50" borderId="234" xfId="0" applyFont="1" applyFill="1" applyBorder="1" applyAlignment="1">
      <alignment horizontal="center" vertical="center"/>
    </xf>
    <xf numFmtId="0" fontId="87" fillId="50" borderId="107" xfId="0" applyFont="1" applyFill="1" applyBorder="1" applyAlignment="1">
      <alignment horizontal="center" vertical="center"/>
    </xf>
    <xf numFmtId="0" fontId="87" fillId="50" borderId="235" xfId="0" applyFont="1" applyFill="1" applyBorder="1" applyAlignment="1">
      <alignment horizontal="center" vertical="center"/>
    </xf>
    <xf numFmtId="0" fontId="87" fillId="50" borderId="113" xfId="0" applyFont="1" applyFill="1" applyBorder="1" applyAlignment="1">
      <alignment horizontal="center" vertical="center"/>
    </xf>
    <xf numFmtId="0" fontId="87" fillId="0" borderId="239" xfId="0" applyFont="1" applyBorder="1" applyAlignment="1">
      <alignment horizontal="center" vertical="center"/>
    </xf>
    <xf numFmtId="0" fontId="87" fillId="0" borderId="240" xfId="0" applyFont="1" applyBorder="1" applyAlignment="1">
      <alignment horizontal="center" vertical="center"/>
    </xf>
    <xf numFmtId="0" fontId="91" fillId="72" borderId="4" xfId="0" applyFont="1" applyFill="1" applyBorder="1" applyAlignment="1" applyProtection="1">
      <alignment horizontal="center"/>
      <protection locked="0"/>
    </xf>
    <xf numFmtId="0" fontId="91" fillId="72" borderId="95" xfId="0" applyFont="1" applyFill="1" applyBorder="1" applyAlignment="1" applyProtection="1">
      <alignment horizontal="center"/>
      <protection locked="0"/>
    </xf>
    <xf numFmtId="0" fontId="91" fillId="72" borderId="96" xfId="0" applyFont="1" applyFill="1" applyBorder="1" applyAlignment="1" applyProtection="1">
      <alignment horizontal="center"/>
      <protection locked="0"/>
    </xf>
    <xf numFmtId="0" fontId="91" fillId="72" borderId="5" xfId="0" applyFont="1" applyFill="1" applyBorder="1" applyAlignment="1" applyProtection="1">
      <alignment horizontal="center"/>
      <protection locked="0"/>
    </xf>
    <xf numFmtId="0" fontId="91" fillId="72" borderId="18" xfId="0" applyFont="1" applyFill="1" applyBorder="1" applyAlignment="1" applyProtection="1">
      <alignment horizontal="center"/>
      <protection locked="0"/>
    </xf>
    <xf numFmtId="0" fontId="91" fillId="72" borderId="64" xfId="0" applyFont="1" applyFill="1" applyBorder="1" applyAlignment="1" applyProtection="1">
      <alignment horizontal="center"/>
      <protection locked="0"/>
    </xf>
    <xf numFmtId="0" fontId="91" fillId="72" borderId="76" xfId="0" applyFont="1" applyFill="1" applyBorder="1" applyAlignment="1" applyProtection="1">
      <alignment horizontal="center"/>
      <protection locked="0"/>
    </xf>
    <xf numFmtId="0" fontId="91" fillId="72" borderId="93" xfId="0" applyFont="1" applyFill="1" applyBorder="1" applyAlignment="1" applyProtection="1">
      <alignment horizontal="center"/>
      <protection locked="0"/>
    </xf>
    <xf numFmtId="0" fontId="91" fillId="72" borderId="94" xfId="0" applyFont="1" applyFill="1" applyBorder="1" applyAlignment="1" applyProtection="1">
      <alignment horizontal="center"/>
      <protection locked="0"/>
    </xf>
    <xf numFmtId="0" fontId="70" fillId="50" borderId="5" xfId="116" applyFont="1" applyFill="1" applyBorder="1" applyAlignment="1" applyProtection="1">
      <alignment horizontal="center" vertical="center"/>
      <protection locked="0"/>
    </xf>
    <xf numFmtId="0" fontId="70" fillId="50" borderId="18" xfId="116" applyFont="1" applyFill="1" applyBorder="1" applyAlignment="1" applyProtection="1">
      <alignment horizontal="center" vertical="center"/>
      <protection locked="0"/>
    </xf>
    <xf numFmtId="0" fontId="70" fillId="50" borderId="64" xfId="116" applyFont="1" applyFill="1" applyBorder="1" applyAlignment="1" applyProtection="1">
      <alignment horizontal="center" vertical="center"/>
      <protection locked="0"/>
    </xf>
    <xf numFmtId="16" fontId="70" fillId="56" borderId="95" xfId="116" applyNumberFormat="1" applyFont="1" applyFill="1" applyBorder="1" applyAlignment="1" applyProtection="1">
      <alignment horizontal="center" vertical="center" wrapText="1"/>
      <protection locked="0"/>
    </xf>
    <xf numFmtId="16" fontId="70" fillId="56" borderId="96" xfId="116" applyNumberFormat="1" applyFont="1" applyFill="1" applyBorder="1" applyAlignment="1" applyProtection="1">
      <alignment horizontal="center" vertical="center" wrapText="1"/>
      <protection locked="0"/>
    </xf>
    <xf numFmtId="0" fontId="70" fillId="69" borderId="18" xfId="116" applyFont="1" applyFill="1" applyBorder="1" applyAlignment="1" applyProtection="1">
      <alignment horizontal="center" vertical="center" wrapText="1"/>
      <protection locked="0"/>
    </xf>
    <xf numFmtId="0" fontId="70" fillId="69" borderId="64" xfId="116" applyFont="1" applyFill="1" applyBorder="1" applyAlignment="1" applyProtection="1">
      <alignment horizontal="center" vertical="center" wrapText="1"/>
      <protection locked="0"/>
    </xf>
    <xf numFmtId="0" fontId="70" fillId="70" borderId="18" xfId="116" applyFont="1" applyFill="1" applyBorder="1" applyAlignment="1" applyProtection="1">
      <alignment horizontal="center" vertical="center" wrapText="1"/>
      <protection locked="0"/>
    </xf>
    <xf numFmtId="0" fontId="70" fillId="70" borderId="64" xfId="116" applyFont="1" applyFill="1" applyBorder="1" applyAlignment="1" applyProtection="1">
      <alignment horizontal="center" vertical="center" wrapText="1"/>
      <protection locked="0"/>
    </xf>
    <xf numFmtId="0" fontId="70" fillId="85" borderId="5" xfId="116" applyFont="1" applyFill="1" applyBorder="1" applyAlignment="1" applyProtection="1">
      <alignment horizontal="center" vertical="center" wrapText="1"/>
      <protection locked="0"/>
    </xf>
    <xf numFmtId="0" fontId="70" fillId="85" borderId="18" xfId="116" applyFont="1" applyFill="1" applyBorder="1" applyAlignment="1" applyProtection="1">
      <alignment horizontal="center" vertical="center" wrapText="1"/>
      <protection locked="0"/>
    </xf>
    <xf numFmtId="0" fontId="70" fillId="85" borderId="64" xfId="116" applyFont="1" applyFill="1" applyBorder="1" applyAlignment="1" applyProtection="1">
      <alignment horizontal="center" vertical="center" wrapText="1"/>
      <protection locked="0"/>
    </xf>
    <xf numFmtId="0" fontId="70" fillId="85" borderId="251" xfId="116" applyFont="1" applyFill="1" applyBorder="1" applyAlignment="1" applyProtection="1">
      <alignment horizontal="center" vertical="center" wrapText="1"/>
      <protection locked="0"/>
    </xf>
    <xf numFmtId="0" fontId="70" fillId="85" borderId="252" xfId="116" applyFont="1" applyFill="1" applyBorder="1" applyAlignment="1" applyProtection="1">
      <alignment horizontal="center" vertical="center" wrapText="1"/>
      <protection locked="0"/>
    </xf>
    <xf numFmtId="0" fontId="70" fillId="85" borderId="253" xfId="116" applyFont="1" applyFill="1" applyBorder="1" applyAlignment="1" applyProtection="1">
      <alignment horizontal="center" vertical="center" wrapText="1"/>
      <protection locked="0"/>
    </xf>
  </cellXfs>
  <cellStyles count="119">
    <cellStyle name="20% - Énfasis1 2" xfId="2" xr:uid="{00000000-0005-0000-0000-000000000000}"/>
    <cellStyle name="20% - Énfasis1 3" xfId="3" xr:uid="{00000000-0005-0000-0000-000001000000}"/>
    <cellStyle name="20% - Énfasis2 2" xfId="4" xr:uid="{00000000-0005-0000-0000-000002000000}"/>
    <cellStyle name="20% - Énfasis2 3" xfId="5" xr:uid="{00000000-0005-0000-0000-000003000000}"/>
    <cellStyle name="20% - Énfasis3 2" xfId="6" xr:uid="{00000000-0005-0000-0000-000004000000}"/>
    <cellStyle name="20% - Énfasis3 3" xfId="7" xr:uid="{00000000-0005-0000-0000-000005000000}"/>
    <cellStyle name="20% - Énfasis4 2" xfId="8" xr:uid="{00000000-0005-0000-0000-000006000000}"/>
    <cellStyle name="20% - Énfasis4 3" xfId="9" xr:uid="{00000000-0005-0000-0000-000007000000}"/>
    <cellStyle name="20% - Énfasis5 2" xfId="10" xr:uid="{00000000-0005-0000-0000-000008000000}"/>
    <cellStyle name="20% - Énfasis5 3" xfId="11" xr:uid="{00000000-0005-0000-0000-000009000000}"/>
    <cellStyle name="20% - Énfasis6 2" xfId="12" xr:uid="{00000000-0005-0000-0000-00000A000000}"/>
    <cellStyle name="20% - Énfasis6 3" xfId="13" xr:uid="{00000000-0005-0000-0000-00000B000000}"/>
    <cellStyle name="40% - Énfasis1 2" xfId="14" xr:uid="{00000000-0005-0000-0000-00000C000000}"/>
    <cellStyle name="40% - Énfasis1 3" xfId="15" xr:uid="{00000000-0005-0000-0000-00000D000000}"/>
    <cellStyle name="40% - Énfasis2 2" xfId="16" xr:uid="{00000000-0005-0000-0000-00000E000000}"/>
    <cellStyle name="40% - Énfasis2 3" xfId="17" xr:uid="{00000000-0005-0000-0000-00000F000000}"/>
    <cellStyle name="40% - Énfasis3 2" xfId="18" xr:uid="{00000000-0005-0000-0000-000010000000}"/>
    <cellStyle name="40% - Énfasis3 3" xfId="19" xr:uid="{00000000-0005-0000-0000-000011000000}"/>
    <cellStyle name="40% - Énfasis4 2" xfId="20" xr:uid="{00000000-0005-0000-0000-000012000000}"/>
    <cellStyle name="40% - Énfasis4 3" xfId="21" xr:uid="{00000000-0005-0000-0000-000013000000}"/>
    <cellStyle name="40% - Énfasis5 2" xfId="22" xr:uid="{00000000-0005-0000-0000-000014000000}"/>
    <cellStyle name="40% - Énfasis5 3" xfId="23" xr:uid="{00000000-0005-0000-0000-000015000000}"/>
    <cellStyle name="40% - Énfasis6 2" xfId="24" xr:uid="{00000000-0005-0000-0000-000016000000}"/>
    <cellStyle name="40% - Énfasis6 3" xfId="25" xr:uid="{00000000-0005-0000-0000-000017000000}"/>
    <cellStyle name="60% - Énfasis1 2" xfId="26" xr:uid="{00000000-0005-0000-0000-000018000000}"/>
    <cellStyle name="60% - Énfasis1 3" xfId="27" xr:uid="{00000000-0005-0000-0000-000019000000}"/>
    <cellStyle name="60% - Énfasis2 2" xfId="28" xr:uid="{00000000-0005-0000-0000-00001A000000}"/>
    <cellStyle name="60% - Énfasis2 3" xfId="29" xr:uid="{00000000-0005-0000-0000-00001B000000}"/>
    <cellStyle name="60% - Énfasis3 2" xfId="30" xr:uid="{00000000-0005-0000-0000-00001C000000}"/>
    <cellStyle name="60% - Énfasis3 3" xfId="31" xr:uid="{00000000-0005-0000-0000-00001D000000}"/>
    <cellStyle name="60% - Énfasis4 2" xfId="32" xr:uid="{00000000-0005-0000-0000-00001E000000}"/>
    <cellStyle name="60% - Énfasis4 3" xfId="33" xr:uid="{00000000-0005-0000-0000-00001F000000}"/>
    <cellStyle name="60% - Énfasis5 2" xfId="34" xr:uid="{00000000-0005-0000-0000-000020000000}"/>
    <cellStyle name="60% - Énfasis5 3" xfId="35" xr:uid="{00000000-0005-0000-0000-000021000000}"/>
    <cellStyle name="60% - Énfasis6 2" xfId="36" xr:uid="{00000000-0005-0000-0000-000022000000}"/>
    <cellStyle name="60% - Énfasis6 3" xfId="37" xr:uid="{00000000-0005-0000-0000-000023000000}"/>
    <cellStyle name="Buena 2" xfId="38" xr:uid="{00000000-0005-0000-0000-000024000000}"/>
    <cellStyle name="Buena 3" xfId="39" xr:uid="{00000000-0005-0000-0000-000025000000}"/>
    <cellStyle name="Cálculo 2" xfId="40" xr:uid="{00000000-0005-0000-0000-000026000000}"/>
    <cellStyle name="Cálculo 3" xfId="41" xr:uid="{00000000-0005-0000-0000-000027000000}"/>
    <cellStyle name="Celda de comprobación" xfId="115" builtinId="23"/>
    <cellStyle name="Celda de comprobación 2" xfId="42" xr:uid="{00000000-0005-0000-0000-000029000000}"/>
    <cellStyle name="Celda de comprobación 3" xfId="43" xr:uid="{00000000-0005-0000-0000-00002A000000}"/>
    <cellStyle name="Celda vinculada 2" xfId="44" xr:uid="{00000000-0005-0000-0000-00002B000000}"/>
    <cellStyle name="Encabezado 1" xfId="114" builtinId="16"/>
    <cellStyle name="Encabezado 4 2" xfId="45" xr:uid="{00000000-0005-0000-0000-00002D000000}"/>
    <cellStyle name="Énfasis1 2" xfId="46" xr:uid="{00000000-0005-0000-0000-00002E000000}"/>
    <cellStyle name="Énfasis1 3" xfId="47" xr:uid="{00000000-0005-0000-0000-00002F000000}"/>
    <cellStyle name="Énfasis2 2" xfId="48" xr:uid="{00000000-0005-0000-0000-000030000000}"/>
    <cellStyle name="Énfasis2 3" xfId="49" xr:uid="{00000000-0005-0000-0000-000031000000}"/>
    <cellStyle name="Énfasis3 2" xfId="50" xr:uid="{00000000-0005-0000-0000-000032000000}"/>
    <cellStyle name="Énfasis3 3" xfId="51" xr:uid="{00000000-0005-0000-0000-000033000000}"/>
    <cellStyle name="Énfasis4 2" xfId="52" xr:uid="{00000000-0005-0000-0000-000034000000}"/>
    <cellStyle name="Énfasis4 3" xfId="53" xr:uid="{00000000-0005-0000-0000-000035000000}"/>
    <cellStyle name="Énfasis5 2" xfId="54" xr:uid="{00000000-0005-0000-0000-000036000000}"/>
    <cellStyle name="Énfasis5 3" xfId="55" xr:uid="{00000000-0005-0000-0000-000037000000}"/>
    <cellStyle name="Énfasis6 2" xfId="56" xr:uid="{00000000-0005-0000-0000-000038000000}"/>
    <cellStyle name="Énfasis6 3" xfId="57" xr:uid="{00000000-0005-0000-0000-000039000000}"/>
    <cellStyle name="Entrada 2" xfId="58" xr:uid="{00000000-0005-0000-0000-00003A000000}"/>
    <cellStyle name="Entrada 3" xfId="59" xr:uid="{00000000-0005-0000-0000-00003B000000}"/>
    <cellStyle name="Euro" xfId="60" xr:uid="{00000000-0005-0000-0000-00003C000000}"/>
    <cellStyle name="Excel Built-in Normal" xfId="111" xr:uid="{00000000-0005-0000-0000-00003D000000}"/>
    <cellStyle name="Incorrecto 2" xfId="61" xr:uid="{00000000-0005-0000-0000-00003E000000}"/>
    <cellStyle name="Incorrecto 3" xfId="62" xr:uid="{00000000-0005-0000-0000-00003F000000}"/>
    <cellStyle name="Millares 2" xfId="63" xr:uid="{00000000-0005-0000-0000-000040000000}"/>
    <cellStyle name="Moneda 2" xfId="64" xr:uid="{00000000-0005-0000-0000-000041000000}"/>
    <cellStyle name="Neutral 2" xfId="65" xr:uid="{00000000-0005-0000-0000-000042000000}"/>
    <cellStyle name="Neutral 3" xfId="66" xr:uid="{00000000-0005-0000-0000-000043000000}"/>
    <cellStyle name="Nor}al" xfId="67" xr:uid="{00000000-0005-0000-0000-000044000000}"/>
    <cellStyle name="Normal" xfId="0" builtinId="0"/>
    <cellStyle name="Normal 10" xfId="116" xr:uid="{00000000-0005-0000-0000-000046000000}"/>
    <cellStyle name="Normal 11" xfId="117" xr:uid="{00000000-0005-0000-0000-000047000000}"/>
    <cellStyle name="Normal 2" xfId="68" xr:uid="{00000000-0005-0000-0000-000048000000}"/>
    <cellStyle name="Normal 2 2" xfId="69" xr:uid="{00000000-0005-0000-0000-000049000000}"/>
    <cellStyle name="Normal 2 3" xfId="1" xr:uid="{00000000-0005-0000-0000-00004A000000}"/>
    <cellStyle name="Normal 2 4" xfId="112" xr:uid="{00000000-0005-0000-0000-00004B000000}"/>
    <cellStyle name="Normal 3" xfId="70" xr:uid="{00000000-0005-0000-0000-00004C000000}"/>
    <cellStyle name="Normal 3 2" xfId="71" xr:uid="{00000000-0005-0000-0000-00004D000000}"/>
    <cellStyle name="Normal 3 3" xfId="72" xr:uid="{00000000-0005-0000-0000-00004E000000}"/>
    <cellStyle name="Normal 4" xfId="73" xr:uid="{00000000-0005-0000-0000-00004F000000}"/>
    <cellStyle name="Normal 4 2" xfId="74" xr:uid="{00000000-0005-0000-0000-000050000000}"/>
    <cellStyle name="Normal 4 3" xfId="75" xr:uid="{00000000-0005-0000-0000-000051000000}"/>
    <cellStyle name="Normal 5" xfId="76" xr:uid="{00000000-0005-0000-0000-000052000000}"/>
    <cellStyle name="Normal 6" xfId="77" xr:uid="{00000000-0005-0000-0000-000053000000}"/>
    <cellStyle name="Normal 6 2" xfId="78" xr:uid="{00000000-0005-0000-0000-000054000000}"/>
    <cellStyle name="Normal 7" xfId="79" xr:uid="{00000000-0005-0000-0000-000055000000}"/>
    <cellStyle name="Normal 8" xfId="110" xr:uid="{00000000-0005-0000-0000-000056000000}"/>
    <cellStyle name="Normal 9" xfId="113" xr:uid="{00000000-0005-0000-0000-000057000000}"/>
    <cellStyle name="Notas 2" xfId="80" xr:uid="{00000000-0005-0000-0000-000058000000}"/>
    <cellStyle name="Notas 3" xfId="81" xr:uid="{00000000-0005-0000-0000-000059000000}"/>
    <cellStyle name="Porcentaje" xfId="118" builtinId="5"/>
    <cellStyle name="Porcentaje 2" xfId="82" xr:uid="{00000000-0005-0000-0000-00005B000000}"/>
    <cellStyle name="Porcentaje 2 2" xfId="83" xr:uid="{00000000-0005-0000-0000-00005C000000}"/>
    <cellStyle name="Porcentaje 2 3" xfId="84" xr:uid="{00000000-0005-0000-0000-00005D000000}"/>
    <cellStyle name="Porcentaje 2 3 2" xfId="85" xr:uid="{00000000-0005-0000-0000-00005E000000}"/>
    <cellStyle name="Porcentaje 2 3 3" xfId="86" xr:uid="{00000000-0005-0000-0000-00005F000000}"/>
    <cellStyle name="Porcentaje 2 4" xfId="87" xr:uid="{00000000-0005-0000-0000-000060000000}"/>
    <cellStyle name="Porcentaje 2 5" xfId="88" xr:uid="{00000000-0005-0000-0000-000061000000}"/>
    <cellStyle name="Porcentaje 2 6" xfId="89" xr:uid="{00000000-0005-0000-0000-000062000000}"/>
    <cellStyle name="Porcentaje 2 7" xfId="90" xr:uid="{00000000-0005-0000-0000-000063000000}"/>
    <cellStyle name="Porcentaje 3" xfId="91" xr:uid="{00000000-0005-0000-0000-000064000000}"/>
    <cellStyle name="Porcentaje 4" xfId="92" xr:uid="{00000000-0005-0000-0000-000065000000}"/>
    <cellStyle name="Porcentual 2" xfId="93" xr:uid="{00000000-0005-0000-0000-000066000000}"/>
    <cellStyle name="Salida 2" xfId="94" xr:uid="{00000000-0005-0000-0000-000067000000}"/>
    <cellStyle name="Salida 3" xfId="95" xr:uid="{00000000-0005-0000-0000-000068000000}"/>
    <cellStyle name="Sin nombre1" xfId="96" xr:uid="{00000000-0005-0000-0000-000069000000}"/>
    <cellStyle name="Sin nombre1 2" xfId="97" xr:uid="{00000000-0005-0000-0000-00006A000000}"/>
    <cellStyle name="Sin nombre2" xfId="98" xr:uid="{00000000-0005-0000-0000-00006B000000}"/>
    <cellStyle name="Sin nombre2 2" xfId="99" xr:uid="{00000000-0005-0000-0000-00006C000000}"/>
    <cellStyle name="Sin nombre3" xfId="100" xr:uid="{00000000-0005-0000-0000-00006D000000}"/>
    <cellStyle name="Sin nombre3 2" xfId="101" xr:uid="{00000000-0005-0000-0000-00006E000000}"/>
    <cellStyle name="Texto de advertencia 2" xfId="102" xr:uid="{00000000-0005-0000-0000-00006F000000}"/>
    <cellStyle name="Texto explicativo 2" xfId="103" xr:uid="{00000000-0005-0000-0000-000070000000}"/>
    <cellStyle name="Título 1 2" xfId="104" xr:uid="{00000000-0005-0000-0000-000071000000}"/>
    <cellStyle name="Título 2 2" xfId="105" xr:uid="{00000000-0005-0000-0000-000072000000}"/>
    <cellStyle name="Título 3 2" xfId="106" xr:uid="{00000000-0005-0000-0000-000073000000}"/>
    <cellStyle name="Título 4" xfId="107" xr:uid="{00000000-0005-0000-0000-000074000000}"/>
    <cellStyle name="Título 5" xfId="108" xr:uid="{00000000-0005-0000-0000-000075000000}"/>
    <cellStyle name="Total 2" xfId="109" xr:uid="{00000000-0005-0000-0000-000076000000}"/>
  </cellStyles>
  <dxfs count="3234">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92D05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numFmt numFmtId="13" formatCode="0%"/>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auto="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FF00"/>
        </patternFill>
      </fill>
    </dxf>
    <dxf>
      <font>
        <b/>
        <i val="0"/>
        <color theme="1"/>
      </font>
      <fill>
        <patternFill>
          <bgColor rgb="FFFFFF0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auto="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FF00"/>
        </patternFill>
      </fill>
    </dxf>
    <dxf>
      <font>
        <b/>
        <i val="0"/>
        <color theme="1"/>
      </font>
      <fill>
        <patternFill>
          <bgColor rgb="FFFFFF0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auto="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FF00"/>
        </patternFill>
      </fill>
    </dxf>
    <dxf>
      <font>
        <b/>
        <i val="0"/>
        <color theme="1"/>
      </font>
      <fill>
        <patternFill>
          <bgColor rgb="FFFFFF0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8" tint="0.39994506668294322"/>
        </patternFill>
      </fill>
    </dxf>
    <dxf>
      <fill>
        <patternFill>
          <bgColor rgb="FF92D050"/>
        </patternFill>
      </fill>
    </dxf>
    <dxf>
      <fill>
        <patternFill>
          <bgColor theme="9" tint="0.39994506668294322"/>
        </patternFill>
      </fill>
    </dxf>
    <dxf>
      <fill>
        <patternFill>
          <bgColor theme="7" tint="0.39994506668294322"/>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theme="7" tint="0.39994506668294322"/>
        </patternFill>
      </fill>
    </dxf>
    <dxf>
      <fill>
        <patternFill>
          <bgColor theme="8" tint="0.39994506668294322"/>
        </patternFill>
      </fill>
    </dxf>
    <dxf>
      <fill>
        <patternFill>
          <bgColor rgb="FF92D050"/>
        </patternFill>
      </fill>
    </dxf>
    <dxf>
      <fill>
        <patternFill>
          <bgColor theme="9" tint="0.39994506668294322"/>
        </patternFill>
      </fill>
    </dxf>
    <dxf>
      <fill>
        <patternFill>
          <bgColor rgb="FF92D050"/>
        </patternFill>
      </fill>
    </dxf>
    <dxf>
      <fill>
        <patternFill>
          <bgColor rgb="FF92D050"/>
        </patternFill>
      </fill>
    </dxf>
    <dxf>
      <fill>
        <patternFill>
          <bgColor theme="9" tint="0.39994506668294322"/>
        </patternFill>
      </fill>
    </dxf>
    <dxf>
      <fill>
        <patternFill>
          <bgColor theme="7" tint="0.39994506668294322"/>
        </patternFill>
      </fill>
    </dxf>
    <dxf>
      <fill>
        <patternFill>
          <bgColor theme="8" tint="0.39994506668294322"/>
        </patternFill>
      </fill>
    </dxf>
    <dxf>
      <fill>
        <patternFill>
          <bgColor rgb="FF92D050"/>
        </patternFill>
      </fill>
    </dxf>
    <dxf>
      <fill>
        <patternFill>
          <bgColor theme="9" tint="0.39994506668294322"/>
        </patternFill>
      </fill>
    </dxf>
    <dxf>
      <fill>
        <patternFill>
          <bgColor theme="7" tint="0.39994506668294322"/>
        </patternFill>
      </fill>
    </dxf>
    <dxf>
      <fill>
        <patternFill>
          <bgColor theme="8" tint="0.39994506668294322"/>
        </patternFill>
      </fill>
    </dxf>
    <dxf>
      <fill>
        <patternFill>
          <bgColor rgb="FF92D050"/>
        </patternFill>
      </fill>
    </dxf>
    <dxf>
      <fill>
        <patternFill>
          <bgColor rgb="FF92D050"/>
        </patternFill>
      </fill>
    </dxf>
    <dxf>
      <fill>
        <patternFill>
          <bgColor theme="7" tint="0.39994506668294322"/>
        </patternFill>
      </fill>
    </dxf>
    <dxf>
      <fill>
        <patternFill>
          <bgColor theme="9" tint="0.39994506668294322"/>
        </patternFill>
      </fill>
    </dxf>
    <dxf>
      <fill>
        <patternFill>
          <bgColor theme="8" tint="0.39994506668294322"/>
        </patternFill>
      </fill>
    </dxf>
    <dxf>
      <fill>
        <patternFill>
          <bgColor rgb="FF92D050"/>
        </patternFill>
      </fill>
    </dxf>
    <dxf>
      <fill>
        <patternFill>
          <bgColor rgb="FF92D050"/>
        </patternFill>
      </fill>
    </dxf>
    <dxf>
      <fill>
        <patternFill>
          <bgColor theme="7" tint="0.39994506668294322"/>
        </patternFill>
      </fill>
    </dxf>
    <dxf>
      <fill>
        <patternFill>
          <bgColor rgb="FF92D050"/>
        </patternFill>
      </fill>
    </dxf>
    <dxf>
      <fill>
        <patternFill>
          <bgColor theme="8" tint="0.39994506668294322"/>
        </patternFill>
      </fill>
    </dxf>
    <dxf>
      <fill>
        <patternFill>
          <bgColor theme="9" tint="0.39994506668294322"/>
        </patternFill>
      </fill>
    </dxf>
    <dxf>
      <fill>
        <patternFill>
          <bgColor rgb="FF92D050"/>
        </patternFill>
      </fill>
    </dxf>
    <dxf>
      <fill>
        <patternFill>
          <bgColor theme="9" tint="0.39994506668294322"/>
        </patternFill>
      </fill>
    </dxf>
    <dxf>
      <fill>
        <patternFill>
          <bgColor rgb="FF92D050"/>
        </patternFill>
      </fill>
    </dxf>
    <dxf>
      <fill>
        <patternFill>
          <bgColor theme="7" tint="0.39994506668294322"/>
        </patternFill>
      </fill>
    </dxf>
    <dxf>
      <fill>
        <patternFill>
          <bgColor theme="8" tint="0.39994506668294322"/>
        </patternFill>
      </fill>
    </dxf>
    <dxf>
      <fill>
        <patternFill>
          <bgColor rgb="FF92D050"/>
        </patternFill>
      </fill>
    </dxf>
    <dxf>
      <fill>
        <patternFill>
          <bgColor theme="8" tint="0.39994506668294322"/>
        </patternFill>
      </fill>
    </dxf>
    <dxf>
      <fill>
        <patternFill>
          <bgColor theme="7" tint="0.39994506668294322"/>
        </patternFill>
      </fill>
    </dxf>
    <dxf>
      <fill>
        <patternFill>
          <bgColor rgb="FF92D050"/>
        </patternFill>
      </fill>
    </dxf>
    <dxf>
      <fill>
        <patternFill>
          <bgColor theme="9" tint="0.39994506668294322"/>
        </patternFill>
      </fill>
    </dxf>
    <dxf>
      <fill>
        <patternFill>
          <bgColor rgb="FF92D050"/>
        </patternFill>
      </fill>
    </dxf>
    <dxf>
      <fill>
        <patternFill>
          <bgColor rgb="FF92D050"/>
        </patternFill>
      </fill>
    </dxf>
    <dxf>
      <fill>
        <patternFill>
          <bgColor theme="9" tint="0.39994506668294322"/>
        </patternFill>
      </fill>
    </dxf>
    <dxf>
      <fill>
        <patternFill>
          <bgColor theme="7" tint="0.39994506668294322"/>
        </patternFill>
      </fill>
    </dxf>
    <dxf>
      <fill>
        <patternFill>
          <bgColor theme="8" tint="0.39994506668294322"/>
        </patternFill>
      </fill>
    </dxf>
    <dxf>
      <fill>
        <patternFill>
          <bgColor rgb="FF92D050"/>
        </patternFill>
      </fill>
    </dxf>
    <dxf>
      <fill>
        <patternFill>
          <bgColor theme="8" tint="0.39994506668294322"/>
        </patternFill>
      </fill>
    </dxf>
    <dxf>
      <fill>
        <patternFill>
          <bgColor theme="7" tint="0.39994506668294322"/>
        </patternFill>
      </fill>
    </dxf>
    <dxf>
      <fill>
        <patternFill>
          <bgColor rgb="FF92D050"/>
        </patternFill>
      </fill>
    </dxf>
    <dxf>
      <fill>
        <patternFill>
          <bgColor theme="9" tint="0.39994506668294322"/>
        </patternFill>
      </fill>
    </dxf>
    <dxf>
      <fill>
        <patternFill>
          <bgColor rgb="FF92D050"/>
        </patternFill>
      </fill>
    </dxf>
    <dxf>
      <fill>
        <patternFill>
          <bgColor theme="8" tint="0.39994506668294322"/>
        </patternFill>
      </fill>
    </dxf>
    <dxf>
      <fill>
        <patternFill>
          <bgColor theme="7" tint="0.39994506668294322"/>
        </patternFill>
      </fill>
    </dxf>
    <dxf>
      <fill>
        <patternFill>
          <bgColor theme="9" tint="0.39994506668294322"/>
        </patternFill>
      </fill>
    </dxf>
    <dxf>
      <fill>
        <patternFill>
          <bgColor rgb="FF92D050"/>
        </patternFill>
      </fill>
    </dxf>
    <dxf>
      <fill>
        <patternFill>
          <bgColor rgb="FF92D050"/>
        </patternFill>
      </fill>
    </dxf>
    <dxf>
      <fill>
        <patternFill>
          <bgColor rgb="FF92D050"/>
        </patternFill>
      </fill>
    </dxf>
    <dxf>
      <fill>
        <patternFill>
          <bgColor theme="9" tint="0.39994506668294322"/>
        </patternFill>
      </fill>
    </dxf>
    <dxf>
      <fill>
        <patternFill>
          <bgColor theme="7" tint="0.39994506668294322"/>
        </patternFill>
      </fill>
    </dxf>
    <dxf>
      <fill>
        <patternFill>
          <bgColor theme="8" tint="0.39994506668294322"/>
        </patternFill>
      </fill>
    </dxf>
    <dxf>
      <fill>
        <patternFill>
          <bgColor rgb="FF92D050"/>
        </patternFill>
      </fill>
    </dxf>
    <dxf>
      <fill>
        <patternFill>
          <bgColor theme="7" tint="0.39994506668294322"/>
        </patternFill>
      </fill>
    </dxf>
    <dxf>
      <fill>
        <patternFill>
          <bgColor theme="8" tint="0.39994506668294322"/>
        </patternFill>
      </fill>
    </dxf>
    <dxf>
      <fill>
        <patternFill>
          <bgColor rgb="FF92D050"/>
        </patternFill>
      </fill>
    </dxf>
    <dxf>
      <fill>
        <patternFill>
          <bgColor theme="9" tint="0.39994506668294322"/>
        </patternFill>
      </fill>
    </dxf>
    <dxf>
      <fill>
        <patternFill>
          <bgColor rgb="FF92D050"/>
        </patternFill>
      </fill>
    </dxf>
    <dxf>
      <fill>
        <patternFill>
          <bgColor theme="7" tint="0.39994506668294322"/>
        </patternFill>
      </fill>
    </dxf>
    <dxf>
      <fill>
        <patternFill>
          <bgColor theme="9" tint="0.39994506668294322"/>
        </patternFill>
      </fill>
    </dxf>
    <dxf>
      <fill>
        <patternFill>
          <bgColor rgb="FF92D050"/>
        </patternFill>
      </fill>
    </dxf>
    <dxf>
      <fill>
        <patternFill>
          <bgColor theme="8" tint="0.39994506668294322"/>
        </patternFill>
      </fill>
    </dxf>
    <dxf>
      <fill>
        <patternFill>
          <bgColor rgb="FF92D050"/>
        </patternFill>
      </fill>
    </dxf>
    <dxf>
      <fill>
        <patternFill>
          <bgColor rgb="FF92D050"/>
        </patternFill>
      </fill>
    </dxf>
    <dxf>
      <fill>
        <patternFill>
          <bgColor theme="8" tint="0.39994506668294322"/>
        </patternFill>
      </fill>
    </dxf>
    <dxf>
      <fill>
        <patternFill>
          <bgColor theme="7" tint="0.39994506668294322"/>
        </patternFill>
      </fill>
    </dxf>
    <dxf>
      <fill>
        <patternFill>
          <bgColor theme="9" tint="0.39994506668294322"/>
        </patternFill>
      </fill>
    </dxf>
    <dxf>
      <fill>
        <patternFill>
          <bgColor rgb="FF92D050"/>
        </patternFill>
      </fill>
    </dxf>
    <dxf>
      <fill>
        <patternFill>
          <bgColor theme="9" tint="0.39994506668294322"/>
        </patternFill>
      </fill>
    </dxf>
    <dxf>
      <fill>
        <patternFill>
          <bgColor theme="8" tint="0.39994506668294322"/>
        </patternFill>
      </fill>
    </dxf>
    <dxf>
      <fill>
        <patternFill>
          <bgColor theme="7" tint="0.39994506668294322"/>
        </patternFill>
      </fill>
    </dxf>
    <dxf>
      <fill>
        <patternFill>
          <bgColor rgb="FF92D050"/>
        </patternFill>
      </fill>
    </dxf>
    <dxf>
      <fill>
        <patternFill>
          <bgColor rgb="FF92D050"/>
        </patternFill>
      </fill>
    </dxf>
    <dxf>
      <fill>
        <patternFill>
          <bgColor theme="7" tint="0.39994506668294322"/>
        </patternFill>
      </fill>
    </dxf>
    <dxf>
      <fill>
        <patternFill>
          <bgColor theme="9" tint="0.39994506668294322"/>
        </patternFill>
      </fill>
    </dxf>
    <dxf>
      <fill>
        <patternFill>
          <bgColor theme="8" tint="0.39994506668294322"/>
        </patternFill>
      </fill>
    </dxf>
    <dxf>
      <fill>
        <patternFill>
          <bgColor rgb="FF92D050"/>
        </patternFill>
      </fill>
    </dxf>
    <dxf>
      <fill>
        <patternFill>
          <bgColor rgb="FF92D050"/>
        </patternFill>
      </fill>
    </dxf>
    <dxf>
      <fill>
        <patternFill>
          <bgColor rgb="FF92D050"/>
        </patternFill>
      </fill>
    </dxf>
    <dxf>
      <fill>
        <patternFill>
          <bgColor theme="9" tint="0.39994506668294322"/>
        </patternFill>
      </fill>
    </dxf>
    <dxf>
      <fill>
        <patternFill>
          <bgColor theme="8" tint="0.39994506668294322"/>
        </patternFill>
      </fill>
    </dxf>
    <dxf>
      <fill>
        <patternFill>
          <bgColor theme="7" tint="0.39994506668294322"/>
        </patternFill>
      </fill>
    </dxf>
    <dxf>
      <fill>
        <patternFill>
          <bgColor rgb="FF92D050"/>
        </patternFill>
      </fill>
    </dxf>
    <dxf>
      <fill>
        <patternFill>
          <bgColor theme="8" tint="0.39994506668294322"/>
        </patternFill>
      </fill>
    </dxf>
    <dxf>
      <fill>
        <patternFill>
          <bgColor theme="9" tint="0.39994506668294322"/>
        </patternFill>
      </fill>
    </dxf>
    <dxf>
      <fill>
        <patternFill>
          <bgColor theme="7" tint="0.39994506668294322"/>
        </patternFill>
      </fill>
    </dxf>
    <dxf>
      <fill>
        <patternFill>
          <bgColor rgb="FF92D050"/>
        </patternFill>
      </fill>
    </dxf>
    <dxf>
      <fill>
        <patternFill>
          <bgColor rgb="FF92D050"/>
        </patternFill>
      </fill>
    </dxf>
    <dxf>
      <fill>
        <patternFill>
          <bgColor theme="7" tint="0.39994506668294322"/>
        </patternFill>
      </fill>
    </dxf>
    <dxf>
      <fill>
        <patternFill>
          <bgColor theme="8" tint="0.39994506668294322"/>
        </patternFill>
      </fill>
    </dxf>
    <dxf>
      <fill>
        <patternFill>
          <bgColor rgb="FF92D050"/>
        </patternFill>
      </fill>
    </dxf>
    <dxf>
      <fill>
        <patternFill>
          <bgColor theme="9" tint="0.39994506668294322"/>
        </patternFill>
      </fill>
    </dxf>
    <dxf>
      <fill>
        <patternFill>
          <bgColor rgb="FF92D050"/>
        </patternFill>
      </fill>
    </dxf>
    <dxf>
      <fill>
        <patternFill>
          <bgColor theme="8" tint="0.39994506668294322"/>
        </patternFill>
      </fill>
    </dxf>
    <dxf>
      <fill>
        <patternFill>
          <bgColor rgb="FF92D050"/>
        </patternFill>
      </fill>
    </dxf>
    <dxf>
      <fill>
        <patternFill>
          <bgColor theme="7" tint="0.39994506668294322"/>
        </patternFill>
      </fill>
    </dxf>
    <dxf>
      <fill>
        <patternFill>
          <bgColor theme="9" tint="0.39994506668294322"/>
        </patternFill>
      </fill>
    </dxf>
    <dxf>
      <fill>
        <patternFill>
          <bgColor rgb="FF92D050"/>
        </patternFill>
      </fill>
    </dxf>
    <dxf>
      <fill>
        <patternFill>
          <bgColor theme="8" tint="0.39994506668294322"/>
        </patternFill>
      </fill>
    </dxf>
    <dxf>
      <fill>
        <patternFill>
          <bgColor rgb="FF92D050"/>
        </patternFill>
      </fill>
    </dxf>
    <dxf>
      <fill>
        <patternFill>
          <bgColor theme="7" tint="0.39994506668294322"/>
        </patternFill>
      </fill>
    </dxf>
    <dxf>
      <fill>
        <patternFill>
          <bgColor theme="9" tint="0.39994506668294322"/>
        </patternFill>
      </fill>
    </dxf>
    <dxf>
      <fill>
        <patternFill>
          <bgColor rgb="FF92D050"/>
        </patternFill>
      </fill>
    </dxf>
    <dxf>
      <fill>
        <patternFill>
          <bgColor theme="7" tint="0.39994506668294322"/>
        </patternFill>
      </fill>
    </dxf>
    <dxf>
      <fill>
        <patternFill>
          <bgColor rgb="FF92D050"/>
        </patternFill>
      </fill>
    </dxf>
    <dxf>
      <fill>
        <patternFill>
          <bgColor theme="8" tint="0.39994506668294322"/>
        </patternFill>
      </fill>
    </dxf>
    <dxf>
      <fill>
        <patternFill>
          <bgColor theme="9" tint="0.39994506668294322"/>
        </patternFill>
      </fill>
    </dxf>
    <dxf>
      <fill>
        <patternFill>
          <bgColor rgb="FF92D050"/>
        </patternFill>
      </fill>
    </dxf>
    <dxf>
      <fill>
        <patternFill>
          <bgColor theme="7" tint="0.39994506668294322"/>
        </patternFill>
      </fill>
    </dxf>
    <dxf>
      <fill>
        <patternFill>
          <bgColor theme="8" tint="0.39994506668294322"/>
        </patternFill>
      </fill>
    </dxf>
    <dxf>
      <fill>
        <patternFill>
          <bgColor theme="9" tint="0.39994506668294322"/>
        </patternFill>
      </fill>
    </dxf>
    <dxf>
      <fill>
        <patternFill>
          <bgColor rgb="FF92D050"/>
        </patternFill>
      </fill>
    </dxf>
    <dxf>
      <fill>
        <patternFill>
          <bgColor rgb="FF92D050"/>
        </patternFill>
      </fill>
    </dxf>
    <dxf>
      <fill>
        <patternFill>
          <bgColor theme="7" tint="0.39994506668294322"/>
        </patternFill>
      </fill>
    </dxf>
    <dxf>
      <fill>
        <patternFill>
          <bgColor theme="9" tint="0.39994506668294322"/>
        </patternFill>
      </fill>
    </dxf>
    <dxf>
      <fill>
        <patternFill>
          <bgColor theme="8" tint="0.39994506668294322"/>
        </patternFill>
      </fill>
    </dxf>
    <dxf>
      <fill>
        <patternFill>
          <bgColor rgb="FF92D050"/>
        </patternFill>
      </fill>
    </dxf>
    <dxf>
      <fill>
        <patternFill>
          <bgColor rgb="FF92D050"/>
        </patternFill>
      </fill>
    </dxf>
    <dxf>
      <fill>
        <patternFill>
          <bgColor theme="8" tint="0.39994506668294322"/>
        </patternFill>
      </fill>
    </dxf>
    <dxf>
      <fill>
        <patternFill>
          <bgColor rgb="FF92D050"/>
        </patternFill>
      </fill>
    </dxf>
    <dxf>
      <fill>
        <patternFill>
          <bgColor theme="9" tint="0.39994506668294322"/>
        </patternFill>
      </fill>
    </dxf>
    <dxf>
      <fill>
        <patternFill>
          <bgColor theme="7" tint="0.39994506668294322"/>
        </patternFill>
      </fill>
    </dxf>
    <dxf>
      <fill>
        <patternFill>
          <bgColor rgb="FF92D050"/>
        </patternFill>
      </fill>
    </dxf>
    <dxf>
      <fill>
        <patternFill>
          <bgColor theme="8" tint="0.39994506668294322"/>
        </patternFill>
      </fill>
    </dxf>
    <dxf>
      <fill>
        <patternFill>
          <bgColor rgb="FF92D050"/>
        </patternFill>
      </fill>
    </dxf>
    <dxf>
      <fill>
        <patternFill>
          <bgColor theme="9" tint="0.39994506668294322"/>
        </patternFill>
      </fill>
    </dxf>
    <dxf>
      <fill>
        <patternFill>
          <bgColor theme="7" tint="0.39994506668294322"/>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92D050"/>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theme="9" tint="-0.24994659260841701"/>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FF00"/>
        </patternFill>
      </fill>
    </dxf>
    <dxf>
      <fill>
        <patternFill>
          <bgColor rgb="FFFFFF00"/>
        </patternFill>
      </fill>
    </dxf>
    <dxf>
      <fill>
        <patternFill>
          <bgColor rgb="FF92D05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theme="9" tint="-0.24994659260841701"/>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theme="9" tint="-0.24994659260841701"/>
        </patternFill>
      </fill>
    </dxf>
    <dxf>
      <fill>
        <patternFill>
          <bgColor rgb="FFFFFF00"/>
        </patternFill>
      </fill>
    </dxf>
    <dxf>
      <fill>
        <patternFill>
          <bgColor rgb="FFFFFF00"/>
        </patternFill>
      </fill>
    </dxf>
    <dxf>
      <fill>
        <patternFill>
          <bgColor rgb="FFFF00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92D05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FF00"/>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92D05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theme="9" tint="-0.24994659260841701"/>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theme="9" tint="-0.24994659260841701"/>
        </patternFill>
      </fill>
    </dxf>
    <dxf>
      <fill>
        <patternFill>
          <bgColor rgb="FFFFFF00"/>
        </patternFill>
      </fill>
    </dxf>
    <dxf>
      <fill>
        <patternFill>
          <bgColor rgb="FFFFFF00"/>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rgb="FF00B05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0000"/>
        </patternFill>
      </fill>
    </dxf>
    <dxf>
      <fill>
        <patternFill>
          <bgColor theme="9" tint="-0.24994659260841701"/>
        </patternFill>
      </fill>
    </dxf>
    <dxf>
      <fill>
        <patternFill>
          <bgColor rgb="FF00B050"/>
        </patternFill>
      </fill>
    </dxf>
    <dxf>
      <fill>
        <patternFill>
          <bgColor rgb="FFFFFF00"/>
        </patternFill>
      </fill>
    </dxf>
    <dxf>
      <fill>
        <patternFill>
          <bgColor rgb="FF92D050"/>
        </patternFill>
      </fill>
    </dxf>
    <dxf>
      <fill>
        <patternFill>
          <bgColor rgb="FF92D05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theme="9" tint="-0.24994659260841701"/>
        </patternFill>
      </fill>
    </dxf>
    <dxf>
      <fill>
        <patternFill>
          <bgColor rgb="FFFFFF00"/>
        </patternFill>
      </fill>
    </dxf>
    <dxf>
      <fill>
        <patternFill>
          <bgColor theme="9" tint="-0.24994659260841701"/>
        </patternFill>
      </fill>
    </dxf>
    <dxf>
      <fill>
        <patternFill>
          <bgColor rgb="FF00B050"/>
        </patternFill>
      </fill>
    </dxf>
    <dxf>
      <fill>
        <patternFill>
          <bgColor rgb="FF92D050"/>
        </patternFill>
      </fill>
    </dxf>
    <dxf>
      <fill>
        <patternFill>
          <bgColor rgb="FFFF0000"/>
        </patternFill>
      </fill>
    </dxf>
    <dxf>
      <fill>
        <patternFill>
          <bgColor theme="9" tint="-0.24994659260841701"/>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rgb="FF92D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FF00"/>
        </patternFill>
      </fill>
    </dxf>
    <dxf>
      <fill>
        <patternFill>
          <bgColor rgb="FFFF0000"/>
        </patternFill>
      </fill>
    </dxf>
    <dxf>
      <fill>
        <patternFill>
          <bgColor rgb="FF92D050"/>
        </patternFill>
      </fill>
    </dxf>
    <dxf>
      <fill>
        <patternFill>
          <bgColor rgb="FF00B050"/>
        </patternFill>
      </fill>
    </dxf>
    <dxf>
      <fill>
        <patternFill>
          <bgColor theme="9" tint="-0.24994659260841701"/>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92D050"/>
        </patternFill>
      </fill>
    </dxf>
    <dxf>
      <fill>
        <patternFill>
          <bgColor theme="9" tint="-0.24994659260841701"/>
        </patternFill>
      </fill>
    </dxf>
    <dxf>
      <fill>
        <patternFill>
          <bgColor theme="9" tint="-0.24994659260841701"/>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theme="9" tint="-0.24994659260841701"/>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0000"/>
        </patternFill>
      </fill>
    </dxf>
    <dxf>
      <fill>
        <patternFill>
          <bgColor theme="9" tint="-0.24994659260841701"/>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92D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theme="9" tint="-0.24994659260841701"/>
        </patternFill>
      </fill>
    </dxf>
    <dxf>
      <fill>
        <patternFill>
          <bgColor rgb="FF00B050"/>
        </patternFill>
      </fill>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70C0"/>
        </patternFill>
      </fill>
    </dxf>
    <dxf>
      <fill>
        <patternFill>
          <bgColor rgb="FF00B0F0"/>
        </patternFill>
      </fill>
    </dxf>
    <dxf>
      <fill>
        <patternFill>
          <bgColor rgb="FF0070C0"/>
        </patternFill>
      </fill>
    </dxf>
    <dxf>
      <fill>
        <patternFill>
          <bgColor rgb="FF00B0F0"/>
        </patternFill>
      </fill>
    </dxf>
    <dxf>
      <fill>
        <patternFill>
          <bgColor rgb="FF00B0F0"/>
        </patternFill>
      </fill>
    </dxf>
    <dxf>
      <fill>
        <patternFill>
          <bgColor rgb="FF0070C0"/>
        </patternFill>
      </fill>
    </dxf>
    <dxf>
      <fill>
        <patternFill>
          <bgColor rgb="FF00B0F0"/>
        </patternFill>
      </fill>
    </dxf>
    <dxf>
      <fill>
        <patternFill>
          <bgColor rgb="FF0070C0"/>
        </patternFill>
      </fill>
    </dxf>
    <dxf>
      <fill>
        <patternFill>
          <bgColor rgb="FF00B0F0"/>
        </patternFill>
      </fill>
    </dxf>
    <dxf>
      <fill>
        <patternFill>
          <bgColor rgb="FF0070C0"/>
        </patternFill>
      </fill>
    </dxf>
    <dxf>
      <fill>
        <patternFill>
          <bgColor rgb="FF00B0F0"/>
        </patternFill>
      </fill>
    </dxf>
    <dxf>
      <fill>
        <patternFill>
          <bgColor rgb="FF0070C0"/>
        </patternFill>
      </fill>
    </dxf>
    <dxf>
      <fill>
        <patternFill>
          <bgColor rgb="FF00B0F0"/>
        </patternFill>
      </fill>
    </dxf>
    <dxf>
      <fill>
        <patternFill>
          <bgColor rgb="FF0070C0"/>
        </patternFill>
      </fill>
    </dxf>
    <dxf>
      <fill>
        <patternFill>
          <bgColor rgb="FF0070C0"/>
        </patternFill>
      </fill>
    </dxf>
    <dxf>
      <fill>
        <patternFill>
          <bgColor rgb="FF00B0F0"/>
        </patternFill>
      </fill>
    </dxf>
    <dxf>
      <fill>
        <patternFill>
          <bgColor rgb="FF00B0F0"/>
        </patternFill>
      </fill>
    </dxf>
    <dxf>
      <fill>
        <patternFill>
          <bgColor rgb="FF0070C0"/>
        </patternFill>
      </fill>
    </dxf>
    <dxf>
      <fill>
        <patternFill>
          <bgColor rgb="FF00B0F0"/>
        </patternFill>
      </fill>
    </dxf>
    <dxf>
      <fill>
        <patternFill>
          <bgColor rgb="FF0070C0"/>
        </patternFill>
      </fill>
    </dxf>
    <dxf>
      <fill>
        <patternFill>
          <bgColor rgb="FF00B0F0"/>
        </patternFill>
      </fill>
    </dxf>
    <dxf>
      <fill>
        <patternFill>
          <bgColor rgb="FF0070C0"/>
        </patternFill>
      </fill>
    </dxf>
    <dxf>
      <fill>
        <patternFill>
          <bgColor rgb="FF0070C0"/>
        </patternFill>
      </fill>
    </dxf>
    <dxf>
      <fill>
        <patternFill>
          <bgColor rgb="FF00B0F0"/>
        </patternFill>
      </fill>
    </dxf>
    <dxf>
      <fill>
        <patternFill>
          <bgColor rgb="FF0070C0"/>
        </patternFill>
      </fill>
    </dxf>
    <dxf>
      <fill>
        <patternFill>
          <bgColor rgb="FF00B0F0"/>
        </patternFill>
      </fill>
    </dxf>
    <dxf>
      <fill>
        <patternFill>
          <bgColor rgb="FF0070C0"/>
        </patternFill>
      </fill>
    </dxf>
    <dxf>
      <fill>
        <patternFill>
          <bgColor rgb="FF00B0F0"/>
        </patternFill>
      </fill>
    </dxf>
    <dxf>
      <fill>
        <patternFill>
          <bgColor rgb="FF00B0F0"/>
        </patternFill>
      </fill>
    </dxf>
    <dxf>
      <fill>
        <patternFill>
          <bgColor rgb="FF0070C0"/>
        </patternFill>
      </fill>
    </dxf>
    <dxf>
      <fill>
        <patternFill>
          <bgColor rgb="FF00B0F0"/>
        </patternFill>
      </fill>
    </dxf>
    <dxf>
      <fill>
        <patternFill>
          <bgColor rgb="FF0070C0"/>
        </patternFill>
      </fill>
    </dxf>
    <dxf>
      <fill>
        <patternFill>
          <bgColor rgb="FF0070C0"/>
        </patternFill>
      </fill>
    </dxf>
    <dxf>
      <fill>
        <patternFill>
          <bgColor rgb="FF00B0F0"/>
        </patternFill>
      </fill>
    </dxf>
    <dxf>
      <fill>
        <patternFill>
          <bgColor rgb="FF00B0F0"/>
        </patternFill>
      </fill>
    </dxf>
    <dxf>
      <fill>
        <patternFill>
          <bgColor rgb="FF0070C0"/>
        </patternFill>
      </fill>
    </dxf>
    <dxf>
      <fill>
        <patternFill>
          <bgColor rgb="FF0070C0"/>
        </patternFill>
      </fill>
    </dxf>
    <dxf>
      <fill>
        <patternFill>
          <bgColor rgb="FF00B0F0"/>
        </patternFill>
      </fill>
    </dxf>
    <dxf>
      <fill>
        <patternFill>
          <bgColor rgb="FF00B0F0"/>
        </patternFill>
      </fill>
    </dxf>
    <dxf>
      <fill>
        <patternFill>
          <bgColor rgb="FF0070C0"/>
        </patternFill>
      </fill>
    </dxf>
    <dxf>
      <fill>
        <patternFill>
          <bgColor rgb="FF00B0F0"/>
        </patternFill>
      </fill>
    </dxf>
    <dxf>
      <fill>
        <patternFill>
          <bgColor rgb="FF0070C0"/>
        </patternFill>
      </fill>
    </dxf>
    <dxf>
      <fill>
        <patternFill>
          <bgColor rgb="FF0070C0"/>
        </patternFill>
      </fill>
    </dxf>
    <dxf>
      <fill>
        <patternFill>
          <bgColor rgb="FF00B0F0"/>
        </patternFill>
      </fill>
    </dxf>
    <dxf>
      <fill>
        <patternFill>
          <bgColor rgb="FF0070C0"/>
        </patternFill>
      </fill>
    </dxf>
    <dxf>
      <fill>
        <patternFill>
          <bgColor rgb="FF00B0F0"/>
        </patternFill>
      </fill>
    </dxf>
    <dxf>
      <fill>
        <patternFill>
          <bgColor rgb="FF0070C0"/>
        </patternFill>
      </fill>
    </dxf>
    <dxf>
      <fill>
        <patternFill>
          <bgColor rgb="FF00B0F0"/>
        </patternFill>
      </fill>
    </dxf>
    <dxf>
      <fill>
        <patternFill>
          <bgColor rgb="FF0070C0"/>
        </patternFill>
      </fill>
    </dxf>
    <dxf>
      <fill>
        <patternFill>
          <bgColor rgb="FF00B0F0"/>
        </patternFill>
      </fill>
    </dxf>
    <dxf>
      <fill>
        <patternFill>
          <bgColor rgb="FF0070C0"/>
        </patternFill>
      </fill>
    </dxf>
    <dxf>
      <fill>
        <patternFill>
          <bgColor rgb="FF00B0F0"/>
        </patternFill>
      </fill>
    </dxf>
    <dxf>
      <fill>
        <patternFill>
          <bgColor rgb="FF0070C0"/>
        </patternFill>
      </fill>
    </dxf>
    <dxf>
      <fill>
        <patternFill>
          <bgColor rgb="FF00B0F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theme="9" tint="-0.24994659260841701"/>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theme="9" tint="-0.24994659260841701"/>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FF00"/>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FF0000"/>
        </patternFill>
      </fill>
    </dxf>
    <dxf>
      <fill>
        <patternFill>
          <bgColor theme="9" tint="-0.24994659260841701"/>
        </patternFill>
      </fill>
    </dxf>
    <dxf>
      <fill>
        <patternFill>
          <bgColor rgb="FFFF0000"/>
        </patternFill>
      </fill>
    </dxf>
    <dxf>
      <fill>
        <patternFill>
          <bgColor rgb="FFFFFF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FF00"/>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00B050"/>
        </patternFill>
      </fill>
    </dxf>
    <dxf>
      <font>
        <color rgb="FF9C0006"/>
      </font>
      <fill>
        <patternFill>
          <bgColor rgb="FFFFC7CE"/>
        </patternFill>
      </fill>
    </dxf>
    <dxf>
      <fill>
        <patternFill>
          <bgColor theme="0"/>
        </patternFill>
      </fill>
    </dxf>
    <dxf>
      <fill>
        <patternFill>
          <bgColor rgb="FF92D050"/>
        </patternFill>
      </fill>
    </dxf>
    <dxf>
      <font>
        <color rgb="FF9C0006"/>
      </font>
      <fill>
        <patternFill>
          <bgColor rgb="FFFFC7CE"/>
        </patternFill>
      </fill>
    </dxf>
    <dxf>
      <fill>
        <patternFill>
          <bgColor theme="0"/>
        </patternFill>
      </fill>
    </dxf>
    <dxf>
      <fill>
        <patternFill>
          <bgColor rgb="FF92D050"/>
        </patternFill>
      </fill>
    </dxf>
    <dxf>
      <fill>
        <patternFill>
          <bgColor rgb="FF92D050"/>
        </patternFill>
      </fill>
    </dxf>
    <dxf>
      <fill>
        <patternFill>
          <bgColor rgb="FF00B050"/>
        </patternFill>
      </fill>
    </dxf>
    <dxf>
      <font>
        <color rgb="FF9C0006"/>
      </font>
      <fill>
        <patternFill>
          <bgColor rgb="FFFFC7CE"/>
        </patternFill>
      </fill>
    </dxf>
    <dxf>
      <fill>
        <patternFill>
          <bgColor rgb="FF00B050"/>
        </patternFill>
      </fill>
    </dxf>
    <dxf>
      <fill>
        <patternFill>
          <bgColor theme="0"/>
        </patternFill>
      </fill>
    </dxf>
    <dxf>
      <fill>
        <patternFill>
          <bgColor rgb="FF92D050"/>
        </patternFill>
      </fill>
    </dxf>
    <dxf>
      <fill>
        <patternFill>
          <bgColor rgb="FF92D050"/>
        </patternFill>
      </fill>
    </dxf>
    <dxf>
      <fill>
        <patternFill>
          <bgColor rgb="FF00B050"/>
        </patternFill>
      </fill>
    </dxf>
    <dxf>
      <fill>
        <patternFill>
          <bgColor rgb="FF92D050"/>
        </patternFill>
      </fill>
    </dxf>
    <dxf>
      <font>
        <color rgb="FF9C0006"/>
      </font>
      <fill>
        <patternFill>
          <bgColor rgb="FFFFC7CE"/>
        </patternFill>
      </fill>
    </dxf>
    <dxf>
      <fill>
        <patternFill>
          <bgColor theme="0"/>
        </patternFill>
      </fill>
    </dxf>
    <dxf>
      <fill>
        <patternFill>
          <bgColor rgb="FF92D050"/>
        </patternFill>
      </fill>
    </dxf>
    <dxf>
      <fill>
        <patternFill>
          <bgColor theme="0"/>
        </patternFill>
      </fill>
    </dxf>
    <dxf>
      <font>
        <color rgb="FF9C0006"/>
      </font>
      <fill>
        <patternFill>
          <bgColor rgb="FFFFC7CE"/>
        </patternFill>
      </fill>
    </dxf>
    <dxf>
      <fill>
        <patternFill>
          <bgColor rgb="FF92D050"/>
        </patternFill>
      </fill>
    </dxf>
    <dxf>
      <fill>
        <patternFill>
          <bgColor rgb="FF00B050"/>
        </patternFill>
      </fill>
    </dxf>
    <dxf>
      <fill>
        <patternFill>
          <bgColor rgb="FF92D050"/>
        </patternFill>
      </fill>
    </dxf>
    <dxf>
      <font>
        <color rgb="FF9C0006"/>
      </font>
      <fill>
        <patternFill>
          <bgColor rgb="FFFFC7CE"/>
        </patternFill>
      </fill>
    </dxf>
    <dxf>
      <fill>
        <patternFill>
          <bgColor rgb="FF92D050"/>
        </patternFill>
      </fill>
    </dxf>
    <dxf>
      <fill>
        <patternFill>
          <bgColor rgb="FF92D050"/>
        </patternFill>
      </fill>
    </dxf>
    <dxf>
      <fill>
        <patternFill>
          <bgColor theme="0"/>
        </patternFill>
      </fill>
    </dxf>
    <dxf>
      <fill>
        <patternFill>
          <bgColor rgb="FF00B050"/>
        </patternFill>
      </fill>
    </dxf>
    <dxf>
      <fill>
        <patternFill>
          <bgColor rgb="FF92D050"/>
        </patternFill>
      </fill>
    </dxf>
    <dxf>
      <fill>
        <patternFill>
          <bgColor rgb="FF00B050"/>
        </patternFill>
      </fill>
    </dxf>
    <dxf>
      <font>
        <color rgb="FF9C0006"/>
      </font>
      <fill>
        <patternFill>
          <bgColor rgb="FFFFC7CE"/>
        </patternFill>
      </fill>
    </dxf>
    <dxf>
      <fill>
        <patternFill>
          <bgColor theme="0"/>
        </patternFill>
      </fill>
    </dxf>
    <dxf>
      <fill>
        <patternFill>
          <bgColor rgb="FF92D050"/>
        </patternFill>
      </fill>
    </dxf>
    <dxf>
      <fill>
        <patternFill>
          <bgColor rgb="FF92D050"/>
        </patternFill>
      </fill>
    </dxf>
    <dxf>
      <font>
        <color rgb="FF9C0006"/>
      </font>
      <fill>
        <patternFill>
          <bgColor rgb="FFFFC7CE"/>
        </patternFill>
      </fill>
    </dxf>
    <dxf>
      <fill>
        <patternFill>
          <bgColor rgb="FF92D050"/>
        </patternFill>
      </fill>
    </dxf>
    <dxf>
      <fill>
        <patternFill>
          <bgColor theme="0"/>
        </patternFill>
      </fill>
    </dxf>
    <dxf>
      <fill>
        <patternFill>
          <bgColor rgb="FF00B050"/>
        </patternFill>
      </fill>
    </dxf>
    <dxf>
      <fill>
        <patternFill>
          <bgColor rgb="FF00B050"/>
        </patternFill>
      </fill>
    </dxf>
    <dxf>
      <font>
        <color rgb="FF9C0006"/>
      </font>
      <fill>
        <patternFill>
          <bgColor rgb="FFFFC7CE"/>
        </patternFill>
      </fill>
    </dxf>
    <dxf>
      <fill>
        <patternFill>
          <bgColor theme="0"/>
        </patternFill>
      </fill>
    </dxf>
    <dxf>
      <fill>
        <patternFill>
          <bgColor rgb="FF92D050"/>
        </patternFill>
      </fill>
    </dxf>
    <dxf>
      <fill>
        <patternFill>
          <bgColor rgb="FF92D050"/>
        </patternFill>
      </fill>
    </dxf>
    <dxf>
      <font>
        <color rgb="FF9C0006"/>
      </font>
      <fill>
        <patternFill>
          <bgColor rgb="FFFFC7CE"/>
        </patternFill>
      </fill>
    </dxf>
    <dxf>
      <fill>
        <patternFill>
          <bgColor rgb="FF92D050"/>
        </patternFill>
      </fill>
    </dxf>
    <dxf>
      <fill>
        <patternFill>
          <bgColor theme="0"/>
        </patternFill>
      </fill>
    </dxf>
    <dxf>
      <fill>
        <patternFill>
          <bgColor rgb="FF00B050"/>
        </patternFill>
      </fill>
    </dxf>
    <dxf>
      <fill>
        <patternFill>
          <bgColor rgb="FF92D050"/>
        </patternFill>
      </fill>
    </dxf>
    <dxf>
      <font>
        <color rgb="FF9C0006"/>
      </font>
      <fill>
        <patternFill>
          <bgColor rgb="FFFFC7CE"/>
        </patternFill>
      </fill>
    </dxf>
    <dxf>
      <fill>
        <patternFill>
          <bgColor rgb="FF00B050"/>
        </patternFill>
      </fill>
    </dxf>
    <dxf>
      <fill>
        <patternFill>
          <bgColor theme="0"/>
        </patternFill>
      </fill>
    </dxf>
    <dxf>
      <fill>
        <patternFill>
          <bgColor rgb="FF92D050"/>
        </patternFill>
      </fill>
    </dxf>
    <dxf>
      <fill>
        <patternFill>
          <bgColor rgb="FF92D050"/>
        </patternFill>
      </fill>
    </dxf>
    <dxf>
      <fill>
        <patternFill>
          <bgColor rgb="FF92D050"/>
        </patternFill>
      </fill>
    </dxf>
    <dxf>
      <fill>
        <patternFill>
          <bgColor theme="0"/>
        </patternFill>
      </fill>
    </dxf>
    <dxf>
      <fill>
        <patternFill>
          <bgColor rgb="FF00B05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theme="0"/>
        </patternFill>
      </fill>
    </dxf>
    <dxf>
      <fill>
        <patternFill>
          <bgColor rgb="FF92D050"/>
        </patternFill>
      </fill>
    </dxf>
    <dxf>
      <fill>
        <patternFill>
          <bgColor rgb="FF92D050"/>
        </patternFill>
      </fill>
    </dxf>
    <dxf>
      <fill>
        <patternFill>
          <bgColor rgb="FF00B050"/>
        </patternFill>
      </fill>
    </dxf>
    <dxf>
      <fill>
        <patternFill>
          <bgColor theme="0"/>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ill>
        <patternFill>
          <bgColor theme="0"/>
        </patternFill>
      </fill>
    </dxf>
    <dxf>
      <fill>
        <patternFill>
          <bgColor rgb="FF00B050"/>
        </patternFill>
      </fill>
    </dxf>
    <dxf>
      <fill>
        <patternFill>
          <bgColor rgb="FF92D050"/>
        </patternFill>
      </fill>
    </dxf>
    <dxf>
      <font>
        <color rgb="FF9C0006"/>
      </font>
      <fill>
        <patternFill>
          <bgColor rgb="FFFFC7CE"/>
        </patternFill>
      </fill>
    </dxf>
    <dxf>
      <fill>
        <patternFill>
          <bgColor theme="0"/>
        </patternFill>
      </fill>
    </dxf>
    <dxf>
      <fill>
        <patternFill>
          <bgColor rgb="FF00B050"/>
        </patternFill>
      </fill>
    </dxf>
    <dxf>
      <fill>
        <patternFill>
          <bgColor rgb="FF92D050"/>
        </patternFill>
      </fill>
    </dxf>
    <dxf>
      <fill>
        <patternFill>
          <bgColor rgb="FF00B050"/>
        </patternFill>
      </fill>
    </dxf>
    <dxf>
      <font>
        <color rgb="FF9C0006"/>
      </font>
      <fill>
        <patternFill>
          <bgColor rgb="FFFFC7CE"/>
        </patternFill>
      </fill>
    </dxf>
    <dxf>
      <fill>
        <patternFill>
          <bgColor rgb="FF92D050"/>
        </patternFill>
      </fill>
    </dxf>
    <dxf>
      <fill>
        <patternFill>
          <bgColor rgb="FF92D050"/>
        </patternFill>
      </fill>
    </dxf>
    <dxf>
      <fill>
        <patternFill>
          <bgColor theme="0"/>
        </patternFill>
      </fill>
    </dxf>
    <dxf>
      <fill>
        <patternFill>
          <bgColor rgb="FF92D050"/>
        </patternFill>
      </fill>
    </dxf>
    <dxf>
      <font>
        <color rgb="FF9C0006"/>
      </font>
      <fill>
        <patternFill>
          <bgColor rgb="FFFFC7CE"/>
        </patternFill>
      </fill>
    </dxf>
    <dxf>
      <fill>
        <patternFill>
          <bgColor theme="0"/>
        </patternFill>
      </fill>
    </dxf>
    <dxf>
      <fill>
        <patternFill>
          <bgColor rgb="FF00B050"/>
        </patternFill>
      </fill>
    </dxf>
    <dxf>
      <fill>
        <patternFill>
          <bgColor rgb="FF92D050"/>
        </patternFill>
      </fill>
    </dxf>
    <dxf>
      <font>
        <color rgb="FF9C0006"/>
      </font>
      <fill>
        <patternFill>
          <bgColor rgb="FFFFC7CE"/>
        </patternFill>
      </fill>
    </dxf>
    <dxf>
      <fill>
        <patternFill>
          <bgColor rgb="FF92D050"/>
        </patternFill>
      </fill>
    </dxf>
    <dxf>
      <fill>
        <patternFill>
          <bgColor rgb="FF92D050"/>
        </patternFill>
      </fill>
    </dxf>
    <dxf>
      <fill>
        <patternFill>
          <bgColor theme="0"/>
        </patternFill>
      </fill>
    </dxf>
    <dxf>
      <fill>
        <patternFill>
          <bgColor rgb="FF00B050"/>
        </patternFill>
      </fill>
    </dxf>
    <dxf>
      <fill>
        <patternFill>
          <bgColor rgb="FF92D050"/>
        </patternFill>
      </fill>
    </dxf>
    <dxf>
      <fill>
        <patternFill>
          <bgColor rgb="FF92D050"/>
        </patternFill>
      </fill>
    </dxf>
    <dxf>
      <fill>
        <patternFill>
          <bgColor theme="0"/>
        </patternFill>
      </fill>
    </dxf>
    <dxf>
      <fill>
        <patternFill>
          <bgColor rgb="FF00B050"/>
        </patternFill>
      </fill>
    </dxf>
    <dxf>
      <font>
        <color rgb="FF9C0006"/>
      </font>
      <fill>
        <patternFill>
          <bgColor rgb="FFFFC7CE"/>
        </patternFill>
      </fill>
    </dxf>
    <dxf>
      <fill>
        <patternFill>
          <bgColor theme="0"/>
        </patternFill>
      </fill>
    </dxf>
    <dxf>
      <fill>
        <patternFill>
          <bgColor rgb="FF92D050"/>
        </patternFill>
      </fill>
    </dxf>
    <dxf>
      <fill>
        <patternFill>
          <bgColor rgb="FF92D05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92D050"/>
        </patternFill>
      </fill>
    </dxf>
    <dxf>
      <fill>
        <patternFill>
          <bgColor rgb="FF00B050"/>
        </patternFill>
      </fill>
    </dxf>
    <dxf>
      <fill>
        <patternFill>
          <bgColor rgb="FF92D050"/>
        </patternFill>
      </fill>
    </dxf>
    <dxf>
      <fill>
        <patternFill>
          <bgColor theme="0"/>
        </patternFill>
      </fill>
    </dxf>
    <dxf>
      <fill>
        <patternFill>
          <bgColor rgb="FF00B050"/>
        </patternFill>
      </fill>
    </dxf>
    <dxf>
      <fill>
        <patternFill>
          <bgColor theme="0"/>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00B050"/>
        </patternFill>
      </fill>
    </dxf>
    <dxf>
      <fill>
        <patternFill>
          <bgColor theme="0"/>
        </patternFill>
      </fill>
    </dxf>
    <dxf>
      <fill>
        <patternFill>
          <bgColor rgb="FF92D050"/>
        </patternFill>
      </fill>
    </dxf>
    <dxf>
      <fill>
        <patternFill>
          <bgColor rgb="FF92D050"/>
        </patternFill>
      </fill>
    </dxf>
    <dxf>
      <fill>
        <patternFill>
          <bgColor theme="0"/>
        </patternFill>
      </fill>
    </dxf>
    <dxf>
      <fill>
        <patternFill>
          <bgColor rgb="FF00B05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theme="0"/>
        </patternFill>
      </fill>
    </dxf>
    <dxf>
      <fill>
        <patternFill>
          <bgColor rgb="FF92D050"/>
        </patternFill>
      </fill>
    </dxf>
    <dxf>
      <fill>
        <patternFill>
          <bgColor rgb="FF00B050"/>
        </patternFill>
      </fill>
    </dxf>
    <dxf>
      <fill>
        <patternFill>
          <bgColor rgb="FF92D050"/>
        </patternFill>
      </fill>
    </dxf>
    <dxf>
      <fill>
        <patternFill>
          <bgColor theme="0"/>
        </patternFill>
      </fill>
    </dxf>
    <dxf>
      <font>
        <color rgb="FF9C0006"/>
      </font>
      <fill>
        <patternFill>
          <bgColor rgb="FFFFC7CE"/>
        </patternFill>
      </fill>
    </dxf>
    <dxf>
      <fill>
        <patternFill>
          <bgColor rgb="FF92D050"/>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rgb="FF00B050"/>
        </patternFill>
      </fill>
    </dxf>
    <dxf>
      <fill>
        <patternFill>
          <bgColor theme="1"/>
        </patternFill>
      </fill>
    </dxf>
    <dxf>
      <fill>
        <patternFill>
          <bgColor theme="1"/>
        </patternFill>
      </fill>
    </dxf>
    <dxf>
      <fill>
        <patternFill>
          <bgColor theme="1"/>
        </patternFill>
      </fill>
    </dxf>
    <dxf>
      <fill>
        <patternFill>
          <bgColor rgb="FF92D050"/>
        </patternFill>
      </fill>
    </dxf>
    <dxf>
      <fill>
        <patternFill>
          <bgColor theme="1"/>
        </patternFill>
      </fill>
    </dxf>
    <dxf>
      <fill>
        <patternFill>
          <bgColor rgb="FF00B050"/>
        </patternFill>
      </fill>
    </dxf>
    <dxf>
      <fill>
        <patternFill>
          <bgColor rgb="FF92D050"/>
        </patternFill>
      </fill>
    </dxf>
    <dxf>
      <fill>
        <patternFill>
          <bgColor rgb="FF00B050"/>
        </patternFill>
      </fill>
    </dxf>
    <dxf>
      <fill>
        <patternFill>
          <bgColor theme="1"/>
        </patternFill>
      </fill>
    </dxf>
    <dxf>
      <fill>
        <patternFill>
          <bgColor theme="1"/>
        </patternFill>
      </fill>
    </dxf>
    <dxf>
      <fill>
        <patternFill>
          <bgColor rgb="FF92D050"/>
        </patternFill>
      </fill>
    </dxf>
    <dxf>
      <fill>
        <patternFill>
          <bgColor rgb="FF00B050"/>
        </patternFill>
      </fill>
    </dxf>
    <dxf>
      <fill>
        <patternFill>
          <bgColor theme="1"/>
        </patternFill>
      </fill>
    </dxf>
    <dxf>
      <fill>
        <patternFill>
          <bgColor theme="1"/>
        </patternFill>
      </fill>
    </dxf>
    <dxf>
      <fill>
        <patternFill>
          <bgColor rgb="FF00B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00B050"/>
        </patternFill>
      </fill>
    </dxf>
    <dxf>
      <fill>
        <patternFill>
          <bgColor theme="1"/>
        </patternFill>
      </fill>
    </dxf>
    <dxf>
      <fill>
        <patternFill>
          <bgColor theme="1"/>
        </patternFill>
      </fill>
    </dxf>
    <dxf>
      <fill>
        <patternFill>
          <bgColor rgb="FF92D050"/>
        </patternFill>
      </fill>
    </dxf>
    <dxf>
      <fill>
        <patternFill>
          <bgColor rgb="FF00B050"/>
        </patternFill>
      </fill>
    </dxf>
    <dxf>
      <fill>
        <patternFill>
          <bgColor theme="1"/>
        </patternFill>
      </fill>
    </dxf>
    <dxf>
      <fill>
        <patternFill>
          <bgColor theme="1"/>
        </patternFill>
      </fill>
    </dxf>
    <dxf>
      <fill>
        <patternFill>
          <bgColor theme="1"/>
        </patternFill>
      </fill>
    </dxf>
    <dxf>
      <fill>
        <patternFill>
          <bgColor rgb="FF92D050"/>
        </patternFill>
      </fill>
    </dxf>
    <dxf>
      <fill>
        <patternFill>
          <bgColor rgb="FF00B050"/>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00B050"/>
        </patternFill>
      </fill>
    </dxf>
    <dxf>
      <fill>
        <patternFill>
          <bgColor rgb="FF00B050"/>
        </patternFill>
      </fill>
    </dxf>
    <dxf>
      <fill>
        <patternFill>
          <bgColor theme="1"/>
        </patternFill>
      </fill>
    </dxf>
    <dxf>
      <fill>
        <patternFill>
          <bgColor theme="1"/>
        </patternFill>
      </fill>
    </dxf>
    <dxf>
      <fill>
        <patternFill>
          <bgColor rgb="FF92D050"/>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rgb="FF00B050"/>
        </patternFill>
      </fill>
    </dxf>
    <dxf>
      <fill>
        <patternFill>
          <bgColor theme="1"/>
        </patternFill>
      </fill>
    </dxf>
    <dxf>
      <fill>
        <patternFill>
          <bgColor theme="1"/>
        </patternFill>
      </fill>
    </dxf>
    <dxf>
      <fill>
        <patternFill>
          <bgColor rgb="FF92D050"/>
        </patternFill>
      </fill>
    </dxf>
    <dxf>
      <fill>
        <patternFill>
          <bgColor theme="1"/>
        </patternFill>
      </fill>
    </dxf>
    <dxf>
      <fill>
        <patternFill>
          <bgColor rgb="FF00B050"/>
        </patternFill>
      </fill>
    </dxf>
    <dxf>
      <fill>
        <patternFill>
          <bgColor rgb="FF92D050"/>
        </patternFill>
      </fill>
    </dxf>
    <dxf>
      <fill>
        <patternFill>
          <bgColor theme="1"/>
        </patternFill>
      </fill>
    </dxf>
    <dxf>
      <fill>
        <patternFill>
          <bgColor rgb="FF00B050"/>
        </patternFill>
      </fill>
    </dxf>
    <dxf>
      <fill>
        <patternFill>
          <bgColor theme="1"/>
        </patternFill>
      </fill>
    </dxf>
    <dxf>
      <fill>
        <patternFill>
          <bgColor theme="1"/>
        </patternFill>
      </fill>
    </dxf>
    <dxf>
      <fill>
        <patternFill>
          <bgColor rgb="FF92D050"/>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00B050"/>
        </patternFill>
      </fill>
    </dxf>
    <dxf>
      <fill>
        <patternFill>
          <bgColor rgb="FF00B050"/>
        </patternFill>
      </fill>
    </dxf>
    <dxf>
      <fill>
        <patternFill>
          <bgColor theme="1"/>
        </patternFill>
      </fill>
    </dxf>
    <dxf>
      <fill>
        <patternFill>
          <bgColor theme="1"/>
        </patternFill>
      </fill>
    </dxf>
    <dxf>
      <fill>
        <patternFill>
          <bgColor rgb="FF92D050"/>
        </patternFill>
      </fill>
    </dxf>
    <dxf>
      <fill>
        <patternFill>
          <bgColor rgb="FF00B050"/>
        </patternFill>
      </fill>
    </dxf>
    <dxf>
      <fill>
        <patternFill>
          <bgColor rgb="FF92D050"/>
        </patternFill>
      </fill>
    </dxf>
    <dxf>
      <fill>
        <patternFill>
          <bgColor theme="1"/>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00B050"/>
        </patternFill>
      </fill>
    </dxf>
    <dxf>
      <fill>
        <patternFill>
          <bgColor theme="1"/>
        </patternFill>
      </fill>
    </dxf>
    <dxf>
      <fill>
        <patternFill>
          <bgColor theme="1"/>
        </patternFill>
      </fill>
    </dxf>
    <dxf>
      <fill>
        <patternFill>
          <bgColor rgb="FF92D050"/>
        </patternFill>
      </fill>
    </dxf>
    <dxf>
      <fill>
        <patternFill>
          <bgColor rgb="FF00B050"/>
        </patternFill>
      </fill>
    </dxf>
    <dxf>
      <fill>
        <patternFill>
          <bgColor theme="1"/>
        </patternFill>
      </fill>
    </dxf>
    <dxf>
      <fill>
        <patternFill>
          <bgColor rgb="FF92D050"/>
        </patternFill>
      </fill>
    </dxf>
    <dxf>
      <fill>
        <patternFill>
          <bgColor theme="1"/>
        </patternFill>
      </fill>
    </dxf>
    <dxf>
      <fill>
        <patternFill>
          <bgColor rgb="FF00B050"/>
        </patternFill>
      </fill>
    </dxf>
    <dxf>
      <fill>
        <patternFill>
          <bgColor theme="1"/>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rgb="FF00B050"/>
        </patternFill>
      </fill>
    </dxf>
    <dxf>
      <fill>
        <patternFill>
          <bgColor theme="1"/>
        </patternFill>
      </fill>
    </dxf>
    <dxf>
      <fill>
        <patternFill>
          <bgColor theme="1"/>
        </patternFill>
      </fill>
    </dxf>
    <dxf>
      <fill>
        <patternFill>
          <bgColor rgb="FF92D050"/>
        </patternFill>
      </fill>
    </dxf>
    <dxf>
      <fill>
        <patternFill>
          <bgColor theme="1"/>
        </patternFill>
      </fill>
    </dxf>
    <dxf>
      <fill>
        <patternFill>
          <bgColor rgb="FF00B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24994659260841701"/>
        </patternFill>
      </fill>
    </dxf>
    <dxf>
      <fill>
        <patternFill>
          <bgColor rgb="FFFF0000"/>
        </patternFill>
      </fill>
    </dxf>
    <dxf>
      <fill>
        <patternFill>
          <fgColor theme="0"/>
          <bgColor rgb="FFFF0000"/>
        </patternFill>
      </fill>
    </dxf>
    <dxf>
      <fill>
        <patternFill>
          <bgColor rgb="FFFF0000"/>
        </patternFill>
      </fill>
    </dxf>
    <dxf>
      <fill>
        <patternFill>
          <bgColor rgb="FFFF0000"/>
        </patternFill>
      </fill>
    </dxf>
    <dxf>
      <fill>
        <patternFill>
          <bgColor rgb="FFFF0000"/>
        </patternFill>
      </fill>
    </dxf>
    <dxf>
      <fill>
        <patternFill>
          <bgColor theme="9" tint="-0.24994659260841701"/>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rgb="FFFFFF00"/>
        </patternFill>
      </fill>
    </dxf>
    <dxf>
      <font>
        <b/>
        <i val="0"/>
        <color theme="1"/>
      </font>
      <fill>
        <patternFill>
          <bgColor rgb="FFFFFF00"/>
        </patternFill>
      </fill>
    </dxf>
    <dxf>
      <font>
        <b/>
        <i val="0"/>
        <color theme="1"/>
      </font>
      <fill>
        <patternFill>
          <bgColor theme="9" tint="-0.24994659260841701"/>
        </patternFill>
      </fill>
    </dxf>
    <dxf>
      <font>
        <b/>
        <i val="0"/>
        <color auto="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rgb="FFFF0000"/>
        </patternFill>
      </fill>
    </dxf>
    <dxf>
      <font>
        <b/>
        <i val="0"/>
        <color theme="1"/>
      </font>
      <fill>
        <patternFill>
          <bgColor rgb="FFFFFF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auto="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FF00"/>
        </patternFill>
      </fill>
    </dxf>
    <dxf>
      <font>
        <b/>
        <i val="0"/>
        <color theme="1"/>
      </font>
      <fill>
        <patternFill>
          <bgColor rgb="FFFF0000"/>
        </patternFill>
      </fill>
    </dxf>
    <dxf>
      <font>
        <b/>
        <i val="0"/>
        <color theme="1"/>
      </font>
      <fill>
        <patternFill>
          <bgColor rgb="FFFFFF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auto="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FF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FF00"/>
        </patternFill>
      </fill>
    </dxf>
    <dxf>
      <font>
        <b/>
        <i val="0"/>
        <color theme="1"/>
      </font>
      <fill>
        <patternFill>
          <bgColor rgb="FFFFFF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auto="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auto="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FF00"/>
        </patternFill>
      </fill>
    </dxf>
    <dxf>
      <font>
        <b/>
        <i val="0"/>
        <color theme="1"/>
      </font>
      <fill>
        <patternFill>
          <bgColor rgb="FFFFFF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auto="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FF00"/>
        </patternFill>
      </fill>
    </dxf>
    <dxf>
      <font>
        <b/>
        <i val="0"/>
        <color theme="1"/>
      </font>
      <fill>
        <patternFill>
          <bgColor rgb="FFFFFF00"/>
        </patternFill>
      </fill>
    </dxf>
    <dxf>
      <font>
        <b/>
        <i val="0"/>
        <color theme="1"/>
      </font>
      <fill>
        <patternFill>
          <bgColor rgb="FFFF0000"/>
        </patternFill>
      </fill>
    </dxf>
    <dxf>
      <font>
        <b/>
        <i val="0"/>
        <color theme="1"/>
      </font>
      <fill>
        <patternFill>
          <bgColor rgb="FFFFFF00"/>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auto="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FF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rgb="FFFF0000"/>
        </patternFill>
      </fill>
    </dxf>
    <dxf>
      <font>
        <b/>
        <i val="0"/>
        <color theme="1"/>
      </font>
      <fill>
        <patternFill>
          <bgColor rgb="FFFFFF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auto="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rgb="FFFFFF00"/>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auto="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rgb="FFFFFF00"/>
        </patternFill>
      </fill>
    </dxf>
    <dxf>
      <font>
        <b/>
        <i val="0"/>
        <color theme="1"/>
      </font>
      <fill>
        <patternFill>
          <bgColor rgb="FFFFFF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FF00"/>
        </patternFill>
      </fill>
    </dxf>
    <dxf>
      <font>
        <b/>
        <i val="0"/>
        <color theme="1"/>
      </font>
      <fill>
        <patternFill>
          <bgColor rgb="FFFFFF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auto="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FF00"/>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auto="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FF00"/>
        </patternFill>
      </fill>
    </dxf>
    <dxf>
      <font>
        <b/>
        <i val="0"/>
        <color theme="1"/>
      </font>
      <fill>
        <patternFill>
          <bgColor theme="9" tint="-0.24994659260841701"/>
        </patternFill>
      </fill>
    </dxf>
    <dxf>
      <font>
        <b/>
        <i val="0"/>
        <color theme="1"/>
      </font>
      <fill>
        <patternFill>
          <bgColor rgb="FFFFFF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auto="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FF00"/>
        </patternFill>
      </fill>
    </dxf>
    <dxf>
      <font>
        <b/>
        <i val="0"/>
        <color theme="1"/>
      </font>
      <fill>
        <patternFill>
          <bgColor rgb="FFFF0000"/>
        </patternFill>
      </fill>
    </dxf>
    <dxf>
      <font>
        <b/>
        <i val="0"/>
        <color theme="1"/>
      </font>
      <fill>
        <patternFill>
          <bgColor rgb="FFFFFF00"/>
        </patternFill>
      </fill>
    </dxf>
    <dxf>
      <font>
        <b/>
        <i val="0"/>
        <color theme="1"/>
      </font>
      <fill>
        <patternFill>
          <bgColor rgb="FFFFFF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auto="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auto="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FF00"/>
        </patternFill>
      </fill>
    </dxf>
    <dxf>
      <font>
        <b/>
        <i val="0"/>
        <color theme="1"/>
      </font>
      <fill>
        <patternFill>
          <bgColor rgb="FFFFFF00"/>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auto="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FF00"/>
        </patternFill>
      </fill>
    </dxf>
    <dxf>
      <font>
        <b/>
        <i val="0"/>
        <color theme="1"/>
      </font>
      <fill>
        <patternFill>
          <bgColor rgb="FFFFFF00"/>
        </patternFill>
      </fill>
    </dxf>
    <dxf>
      <font>
        <b/>
        <i val="0"/>
        <color auto="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FF00"/>
        </patternFill>
      </fill>
    </dxf>
    <dxf>
      <font>
        <b/>
        <i val="0"/>
        <color theme="1"/>
      </font>
      <fill>
        <patternFill>
          <bgColor rgb="FFFFFF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FF00"/>
        </patternFill>
      </fill>
    </dxf>
    <dxf>
      <font>
        <b/>
        <i val="0"/>
        <color theme="1"/>
      </font>
      <fill>
        <patternFill>
          <bgColor rgb="FFFFFF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auto="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auto="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FF00"/>
        </patternFill>
      </fill>
    </dxf>
    <dxf>
      <font>
        <b/>
        <i val="0"/>
        <color theme="1"/>
      </font>
      <fill>
        <patternFill>
          <bgColor rgb="FFFFFF00"/>
        </patternFill>
      </fill>
    </dxf>
    <dxf>
      <font>
        <b/>
        <i val="0"/>
        <color theme="1"/>
      </font>
      <fill>
        <patternFill>
          <bgColor rgb="FFFF0000"/>
        </patternFill>
      </fill>
    </dxf>
    <dxf>
      <font>
        <b/>
        <i val="0"/>
        <color theme="1"/>
      </font>
      <fill>
        <patternFill>
          <bgColor rgb="FFFF0000"/>
        </patternFill>
      </fill>
    </dxf>
    <dxf>
      <font>
        <b/>
        <i val="0"/>
        <color auto="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rgb="FFFFFF00"/>
        </patternFill>
      </fill>
    </dxf>
    <dxf>
      <font>
        <b/>
        <i val="0"/>
        <color theme="1"/>
      </font>
      <fill>
        <patternFill>
          <bgColor rgb="FFFFFF00"/>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FF00"/>
        </patternFill>
      </fill>
    </dxf>
    <dxf>
      <font>
        <b/>
        <i val="0"/>
        <color theme="1"/>
      </font>
      <fill>
        <patternFill>
          <bgColor rgb="FFFF0000"/>
        </patternFill>
      </fill>
    </dxf>
    <dxf>
      <font>
        <b/>
        <i val="0"/>
        <color theme="1"/>
      </font>
      <fill>
        <patternFill>
          <bgColor rgb="FFFF0000"/>
        </patternFill>
      </fill>
    </dxf>
    <dxf>
      <font>
        <b/>
        <i val="0"/>
        <color auto="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rgb="FFFFFF00"/>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FF00"/>
        </patternFill>
      </fill>
    </dxf>
    <dxf>
      <font>
        <b/>
        <i val="0"/>
        <color theme="1"/>
      </font>
      <fill>
        <patternFill>
          <bgColor rgb="FFFFFF00"/>
        </patternFill>
      </fill>
    </dxf>
    <dxf>
      <font>
        <b/>
        <i val="0"/>
        <color auto="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auto="1"/>
      </font>
      <fill>
        <patternFill>
          <bgColor rgb="FFFF0000"/>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FF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FF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FF00"/>
        </patternFill>
      </fill>
    </dxf>
    <dxf>
      <font>
        <b/>
        <i val="0"/>
        <color theme="1"/>
      </font>
      <fill>
        <patternFill>
          <bgColor rgb="FFFFFF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rgb="FFFF0000"/>
        </patternFill>
      </fill>
    </dxf>
    <dxf>
      <font>
        <b/>
        <i val="0"/>
        <color auto="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FF00"/>
        </patternFill>
      </fill>
    </dxf>
    <dxf>
      <font>
        <b/>
        <i val="0"/>
        <color theme="1"/>
      </font>
      <fill>
        <patternFill>
          <bgColor rgb="FFFFFF00"/>
        </patternFill>
      </fill>
    </dxf>
    <dxf>
      <font>
        <b/>
        <i val="0"/>
        <color theme="1"/>
      </font>
      <fill>
        <patternFill>
          <bgColor theme="9" tint="-0.24994659260841701"/>
        </patternFill>
      </fill>
    </dxf>
    <dxf>
      <font>
        <b/>
        <i val="0"/>
        <color theme="1"/>
      </font>
      <fill>
        <patternFill>
          <bgColor theme="9" tint="-0.24994659260841701"/>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auto="1"/>
      </font>
      <fill>
        <patternFill>
          <bgColor rgb="FFFF0000"/>
        </patternFill>
      </fill>
    </dxf>
    <dxf>
      <font>
        <b/>
        <i val="0"/>
        <color theme="1"/>
      </font>
      <fill>
        <patternFill>
          <bgColor theme="9" tint="-0.24994659260841701"/>
        </patternFill>
      </fill>
    </dxf>
    <dxf>
      <font>
        <b/>
        <i val="0"/>
        <color theme="1"/>
      </font>
      <fill>
        <patternFill>
          <bgColor theme="9" tint="-0.24994659260841701"/>
        </patternFill>
      </fill>
    </dxf>
    <dxf>
      <numFmt numFmtId="13" formatCode="0%"/>
      <fill>
        <patternFill>
          <bgColor rgb="FF92D05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fill>
        <patternFill>
          <bgColor rgb="FFFFFF00"/>
        </patternFill>
      </fill>
    </dxf>
    <dxf>
      <numFmt numFmtId="13" formatCode="0%"/>
      <fill>
        <patternFill>
          <bgColor rgb="FF00B050"/>
        </patternFill>
      </fill>
    </dxf>
    <dxf>
      <fill>
        <patternFill>
          <bgColor theme="9" tint="-0.24994659260841701"/>
        </patternFill>
      </fill>
    </dxf>
    <dxf>
      <fill>
        <patternFill>
          <bgColor rgb="FFFFFF00"/>
        </patternFill>
      </fill>
    </dxf>
    <dxf>
      <numFmt numFmtId="13" formatCode="0%"/>
      <fill>
        <patternFill>
          <bgColor rgb="FF00B050"/>
        </patternFill>
      </fill>
    </dxf>
    <dxf>
      <numFmt numFmtId="13" formatCode="0%"/>
      <fill>
        <patternFill>
          <bgColor rgb="FF92D050"/>
        </patternFill>
      </fill>
    </dxf>
    <dxf>
      <numFmt numFmtId="13" formatCode="0%"/>
      <fill>
        <patternFill>
          <bgColor theme="9" tint="-0.24994659260841701"/>
        </patternFill>
      </fill>
    </dxf>
    <dxf>
      <fill>
        <patternFill>
          <bgColor rgb="FFFF0000"/>
        </patternFill>
      </fill>
    </dxf>
    <dxf>
      <numFmt numFmtId="13" formatCode="0%"/>
      <fill>
        <patternFill>
          <bgColor rgb="FFFF0000"/>
        </patternFill>
      </fill>
    </dxf>
    <dxf>
      <numFmt numFmtId="13" formatCode="0%"/>
      <fill>
        <patternFill>
          <bgColor rgb="FFFFFF0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rgb="FFFFFF00"/>
        </patternFill>
      </fill>
    </dxf>
    <dxf>
      <numFmt numFmtId="13" formatCode="0%"/>
      <fill>
        <patternFill>
          <bgColor rgb="FFFF0000"/>
        </patternFill>
      </fill>
    </dxf>
    <dxf>
      <numFmt numFmtId="13" formatCode="0%"/>
      <fill>
        <patternFill>
          <bgColor theme="9" tint="-0.24994659260841701"/>
        </patternFill>
      </fill>
    </dxf>
    <dxf>
      <numFmt numFmtId="13" formatCode="0%"/>
      <fill>
        <patternFill>
          <bgColor rgb="FFFFFF00"/>
        </patternFill>
      </fill>
    </dxf>
    <dxf>
      <numFmt numFmtId="13" formatCode="0%"/>
      <fill>
        <patternFill>
          <bgColor rgb="FF00B050"/>
        </patternFill>
      </fill>
    </dxf>
    <dxf>
      <numFmt numFmtId="13" formatCode="0%"/>
      <fill>
        <patternFill>
          <bgColor rgb="FF92D050"/>
        </patternFill>
      </fill>
    </dxf>
    <dxf>
      <fill>
        <patternFill>
          <bgColor rgb="FFFFFF00"/>
        </patternFill>
      </fill>
    </dxf>
    <dxf>
      <numFmt numFmtId="13" formatCode="0%"/>
      <fill>
        <patternFill>
          <bgColor theme="9" tint="-0.24994659260841701"/>
        </patternFill>
      </fill>
    </dxf>
    <dxf>
      <numFmt numFmtId="13" formatCode="0%"/>
      <fill>
        <patternFill>
          <bgColor rgb="FFFFFF00"/>
        </patternFill>
      </fill>
    </dxf>
    <dxf>
      <numFmt numFmtId="13" formatCode="0%"/>
      <fill>
        <patternFill>
          <bgColor rgb="FFFF0000"/>
        </patternFill>
      </fill>
    </dxf>
    <dxf>
      <fill>
        <patternFill>
          <bgColor rgb="FFFF0000"/>
        </patternFill>
      </fill>
    </dxf>
    <dxf>
      <fill>
        <patternFill>
          <bgColor theme="9" tint="-0.24994659260841701"/>
        </patternFill>
      </fill>
    </dxf>
    <dxf>
      <numFmt numFmtId="13" formatCode="0%"/>
      <fill>
        <patternFill>
          <bgColor rgb="FF00B050"/>
        </patternFill>
      </fill>
    </dxf>
    <dxf>
      <numFmt numFmtId="13" formatCode="0%"/>
      <fill>
        <patternFill>
          <bgColor rgb="FF92D050"/>
        </patternFill>
      </fill>
    </dxf>
    <dxf>
      <fill>
        <patternFill>
          <bgColor rgb="FFFF0000"/>
        </patternFill>
      </fill>
    </dxf>
    <dxf>
      <fill>
        <patternFill>
          <bgColor theme="9" tint="-0.24994659260841701"/>
        </patternFill>
      </fill>
    </dxf>
    <dxf>
      <numFmt numFmtId="13" formatCode="0%"/>
      <fill>
        <patternFill>
          <bgColor rgb="FF00B050"/>
        </patternFill>
      </fill>
    </dxf>
    <dxf>
      <numFmt numFmtId="13" formatCode="0%"/>
      <fill>
        <patternFill>
          <bgColor rgb="FF92D050"/>
        </patternFill>
      </fill>
    </dxf>
    <dxf>
      <numFmt numFmtId="13" formatCode="0%"/>
      <fill>
        <patternFill>
          <bgColor rgb="FFFFFF00"/>
        </patternFill>
      </fill>
    </dxf>
    <dxf>
      <numFmt numFmtId="13" formatCode="0%"/>
      <fill>
        <patternFill>
          <bgColor theme="9" tint="-0.24994659260841701"/>
        </patternFill>
      </fill>
    </dxf>
    <dxf>
      <fill>
        <patternFill>
          <bgColor rgb="FFFFFF00"/>
        </patternFill>
      </fill>
    </dxf>
    <dxf>
      <numFmt numFmtId="13" formatCode="0%"/>
      <fill>
        <patternFill>
          <bgColor rgb="FFFF00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fill>
        <patternFill>
          <bgColor rgb="FF92D050"/>
        </patternFill>
      </fill>
    </dxf>
    <dxf>
      <fill>
        <patternFill>
          <bgColor rgb="FFFFFF00"/>
        </patternFill>
      </fill>
    </dxf>
    <dxf>
      <fill>
        <patternFill>
          <bgColor theme="9" tint="-0.24994659260841701"/>
        </patternFill>
      </fill>
    </dxf>
    <dxf>
      <fill>
        <patternFill>
          <bgColor rgb="FFFF0000"/>
        </patternFill>
      </fill>
    </dxf>
    <dxf>
      <numFmt numFmtId="13" formatCode="0%"/>
      <fill>
        <patternFill>
          <bgColor theme="9" tint="-0.24994659260841701"/>
        </patternFill>
      </fill>
    </dxf>
    <dxf>
      <numFmt numFmtId="13" formatCode="0%"/>
      <fill>
        <patternFill>
          <bgColor rgb="FFFFFF00"/>
        </patternFill>
      </fill>
    </dxf>
    <dxf>
      <numFmt numFmtId="13" formatCode="0%"/>
      <fill>
        <patternFill>
          <bgColor rgb="FF00B050"/>
        </patternFill>
      </fill>
    </dxf>
    <dxf>
      <numFmt numFmtId="13" formatCode="0%"/>
      <fill>
        <patternFill>
          <bgColor rgb="FFFF0000"/>
        </patternFill>
      </fill>
    </dxf>
    <dxf>
      <numFmt numFmtId="13" formatCode="0%"/>
      <fill>
        <patternFill>
          <bgColor rgb="FF92D050"/>
        </patternFill>
      </fill>
    </dxf>
    <dxf>
      <fill>
        <patternFill>
          <bgColor rgb="FFFF000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numFmt numFmtId="13" formatCode="0%"/>
      <fill>
        <patternFill>
          <bgColor rgb="FFFF0000"/>
        </patternFill>
      </fill>
    </dxf>
    <dxf>
      <numFmt numFmtId="13" formatCode="0%"/>
      <fill>
        <patternFill>
          <bgColor theme="9" tint="-0.24994659260841701"/>
        </patternFill>
      </fill>
    </dxf>
    <dxf>
      <numFmt numFmtId="13" formatCode="0%"/>
      <fill>
        <patternFill>
          <bgColor rgb="FFFFFF00"/>
        </patternFill>
      </fill>
    </dxf>
    <dxf>
      <numFmt numFmtId="13" formatCode="0%"/>
      <fill>
        <patternFill>
          <bgColor rgb="FF00B050"/>
        </patternFill>
      </fill>
    </dxf>
    <dxf>
      <numFmt numFmtId="13" formatCode="0%"/>
      <fill>
        <patternFill>
          <bgColor rgb="FF92D050"/>
        </patternFill>
      </fill>
    </dxf>
    <dxf>
      <fill>
        <patternFill>
          <bgColor rgb="FFFFFF0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fill>
        <patternFill>
          <bgColor theme="9" tint="-0.24994659260841701"/>
        </patternFill>
      </fill>
    </dxf>
    <dxf>
      <numFmt numFmtId="13" formatCode="0%"/>
      <fill>
        <patternFill>
          <bgColor rgb="FFFFFF00"/>
        </patternFill>
      </fill>
    </dxf>
    <dxf>
      <numFmt numFmtId="13" formatCode="0%"/>
      <fill>
        <patternFill>
          <bgColor rgb="FF00B050"/>
        </patternFill>
      </fill>
    </dxf>
    <dxf>
      <numFmt numFmtId="13" formatCode="0%"/>
      <fill>
        <patternFill>
          <bgColor rgb="FF92D050"/>
        </patternFill>
      </fill>
    </dxf>
    <dxf>
      <fill>
        <patternFill>
          <bgColor rgb="FFFFFF00"/>
        </patternFill>
      </fill>
    </dxf>
    <dxf>
      <fill>
        <patternFill>
          <bgColor theme="9" tint="-0.24994659260841701"/>
        </patternFill>
      </fill>
    </dxf>
    <dxf>
      <fill>
        <patternFill>
          <bgColor rgb="FFFF0000"/>
        </patternFill>
      </fill>
    </dxf>
    <dxf>
      <numFmt numFmtId="13" formatCode="0%"/>
      <fill>
        <patternFill>
          <bgColor rgb="FFFF0000"/>
        </patternFill>
      </fill>
    </dxf>
    <dxf>
      <fill>
        <patternFill>
          <bgColor rgb="FFFF0000"/>
        </patternFill>
      </fill>
    </dxf>
    <dxf>
      <fill>
        <patternFill>
          <bgColor theme="9" tint="-0.24994659260841701"/>
        </patternFill>
      </fill>
    </dxf>
    <dxf>
      <fill>
        <patternFill>
          <bgColor rgb="FFFFFF00"/>
        </patternFill>
      </fill>
    </dxf>
    <dxf>
      <numFmt numFmtId="13" formatCode="0%"/>
      <fill>
        <patternFill>
          <bgColor rgb="FFFF0000"/>
        </patternFill>
      </fill>
    </dxf>
    <dxf>
      <numFmt numFmtId="13" formatCode="0%"/>
      <fill>
        <patternFill>
          <bgColor theme="9" tint="-0.24994659260841701"/>
        </patternFill>
      </fill>
    </dxf>
    <dxf>
      <numFmt numFmtId="13" formatCode="0%"/>
      <fill>
        <patternFill>
          <bgColor rgb="FFFFFF00"/>
        </patternFill>
      </fill>
    </dxf>
    <dxf>
      <numFmt numFmtId="13" formatCode="0%"/>
      <fill>
        <patternFill>
          <bgColor rgb="FF92D050"/>
        </patternFill>
      </fill>
    </dxf>
    <dxf>
      <numFmt numFmtId="13" formatCode="0%"/>
      <fill>
        <patternFill>
          <bgColor rgb="FF00B050"/>
        </patternFill>
      </fill>
    </dxf>
    <dxf>
      <fill>
        <patternFill>
          <bgColor rgb="FFFF0000"/>
        </patternFill>
      </fill>
    </dxf>
    <dxf>
      <fill>
        <patternFill>
          <bgColor theme="9" tint="-0.24994659260841701"/>
        </patternFill>
      </fill>
    </dxf>
    <dxf>
      <fill>
        <patternFill>
          <bgColor rgb="FFFFFF00"/>
        </patternFill>
      </fill>
    </dxf>
    <dxf>
      <numFmt numFmtId="13" formatCode="0%"/>
      <fill>
        <patternFill>
          <bgColor rgb="FFFF0000"/>
        </patternFill>
      </fill>
    </dxf>
    <dxf>
      <numFmt numFmtId="13" formatCode="0%"/>
      <fill>
        <patternFill>
          <bgColor theme="9" tint="-0.24994659260841701"/>
        </patternFill>
      </fill>
    </dxf>
    <dxf>
      <numFmt numFmtId="13" formatCode="0%"/>
      <fill>
        <patternFill>
          <bgColor rgb="FFFFFF00"/>
        </patternFill>
      </fill>
    </dxf>
    <dxf>
      <numFmt numFmtId="13" formatCode="0%"/>
      <fill>
        <patternFill>
          <bgColor rgb="FF00B050"/>
        </patternFill>
      </fill>
    </dxf>
    <dxf>
      <numFmt numFmtId="13" formatCode="0%"/>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0000"/>
        </patternFill>
      </fill>
    </dxf>
    <dxf>
      <fill>
        <patternFill>
          <bgColor theme="9" tint="-0.24994659260841701"/>
        </patternFill>
      </fill>
    </dxf>
    <dxf>
      <fill>
        <patternFill>
          <bgColor rgb="FFFFFF00"/>
        </patternFill>
      </fill>
    </dxf>
    <dxf>
      <numFmt numFmtId="13" formatCode="0%"/>
      <fill>
        <patternFill>
          <bgColor theme="9" tint="-0.24994659260841701"/>
        </patternFill>
      </fill>
    </dxf>
    <dxf>
      <fill>
        <patternFill>
          <bgColor theme="9" tint="-0.24994659260841701"/>
        </patternFill>
      </fill>
    </dxf>
    <dxf>
      <fill>
        <patternFill>
          <bgColor rgb="FFFFFF0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rgb="FFFF0000"/>
        </patternFill>
      </fill>
    </dxf>
    <dxf>
      <fill>
        <patternFill>
          <bgColor rgb="FFFF000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rgb="FFFF0000"/>
        </patternFill>
      </fill>
    </dxf>
    <dxf>
      <numFmt numFmtId="13" formatCode="0%"/>
      <fill>
        <patternFill>
          <bgColor rgb="FF92D050"/>
        </patternFill>
      </fill>
    </dxf>
    <dxf>
      <fill>
        <patternFill>
          <bgColor theme="9" tint="-0.24994659260841701"/>
        </patternFill>
      </fill>
    </dxf>
    <dxf>
      <fill>
        <patternFill>
          <bgColor theme="9" tint="-0.24994659260841701"/>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rgb="FFFF0000"/>
        </patternFill>
      </fill>
    </dxf>
    <dxf>
      <numFmt numFmtId="13" formatCode="0%"/>
      <fill>
        <patternFill>
          <bgColor rgb="FF92D050"/>
        </patternFill>
      </fill>
    </dxf>
    <dxf>
      <numFmt numFmtId="13" formatCode="0%"/>
      <fill>
        <patternFill>
          <bgColor rgb="FF00B05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fill>
        <patternFill>
          <bgColor rgb="FFFFFF00"/>
        </patternFill>
      </fill>
    </dxf>
    <dxf>
      <numFmt numFmtId="13" formatCode="0%"/>
      <fill>
        <patternFill>
          <bgColor theme="9" tint="-0.24994659260841701"/>
        </patternFill>
      </fill>
    </dxf>
    <dxf>
      <fill>
        <patternFill>
          <bgColor rgb="FFFFFF00"/>
        </patternFill>
      </fill>
    </dxf>
    <dxf>
      <numFmt numFmtId="13" formatCode="0%"/>
      <fill>
        <patternFill>
          <bgColor rgb="FF92D050"/>
        </patternFill>
      </fill>
    </dxf>
    <dxf>
      <fill>
        <patternFill>
          <bgColor rgb="FFFF0000"/>
        </patternFill>
      </fill>
    </dxf>
    <dxf>
      <fill>
        <patternFill>
          <bgColor theme="9" tint="-0.24994659260841701"/>
        </patternFill>
      </fill>
    </dxf>
    <dxf>
      <numFmt numFmtId="13" formatCode="0%"/>
      <fill>
        <patternFill>
          <bgColor rgb="FFFF0000"/>
        </patternFill>
      </fill>
    </dxf>
    <dxf>
      <numFmt numFmtId="13" formatCode="0%"/>
      <fill>
        <patternFill>
          <bgColor rgb="FF00B050"/>
        </patternFill>
      </fill>
    </dxf>
    <dxf>
      <numFmt numFmtId="13" formatCode="0%"/>
      <fill>
        <patternFill>
          <bgColor rgb="FFFFFF00"/>
        </patternFill>
      </fill>
    </dxf>
    <dxf>
      <fill>
        <patternFill>
          <bgColor rgb="FFFFFF00"/>
        </patternFill>
      </fill>
    </dxf>
    <dxf>
      <fill>
        <patternFill>
          <bgColor theme="9" tint="-0.24994659260841701"/>
        </patternFill>
      </fill>
    </dxf>
    <dxf>
      <numFmt numFmtId="13" formatCode="0%"/>
      <fill>
        <patternFill>
          <bgColor rgb="FF92D050"/>
        </patternFill>
      </fill>
    </dxf>
    <dxf>
      <fill>
        <patternFill>
          <bgColor rgb="FFFF000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numFmt numFmtId="13" formatCode="0%"/>
      <fill>
        <patternFill>
          <bgColor rgb="FF92D050"/>
        </patternFill>
      </fill>
    </dxf>
    <dxf>
      <numFmt numFmtId="13" formatCode="0%"/>
      <fill>
        <patternFill>
          <bgColor rgb="FF00B050"/>
        </patternFill>
      </fill>
    </dxf>
    <dxf>
      <numFmt numFmtId="13" formatCode="0%"/>
      <fill>
        <patternFill>
          <bgColor theme="9" tint="-0.24994659260841701"/>
        </patternFill>
      </fill>
    </dxf>
    <dxf>
      <numFmt numFmtId="13" formatCode="0%"/>
      <fill>
        <patternFill>
          <bgColor rgb="FFFFFF00"/>
        </patternFill>
      </fill>
    </dxf>
    <dxf>
      <fill>
        <patternFill>
          <bgColor rgb="FFFF0000"/>
        </patternFill>
      </fill>
    </dxf>
    <dxf>
      <fill>
        <patternFill>
          <bgColor theme="9" tint="-0.24994659260841701"/>
        </patternFill>
      </fill>
    </dxf>
    <dxf>
      <fill>
        <patternFill>
          <bgColor rgb="FFFFFF00"/>
        </patternFill>
      </fill>
    </dxf>
    <dxf>
      <numFmt numFmtId="13" formatCode="0%"/>
      <fill>
        <patternFill>
          <bgColor rgb="FFFF0000"/>
        </patternFill>
      </fill>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E7F567"/>
      <color rgb="FF70FC81"/>
      <color rgb="FF3CFE5C"/>
      <color rgb="FF0066CC"/>
      <color rgb="FF0066FF"/>
      <color rgb="FF3333FF"/>
      <color rgb="FFCADCF2"/>
      <color rgb="FFD7F666"/>
      <color rgb="FF0099FF"/>
      <color rgb="FF2440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525695</xdr:colOff>
      <xdr:row>3</xdr:row>
      <xdr:rowOff>499714</xdr:rowOff>
    </xdr:from>
    <xdr:to>
      <xdr:col>8</xdr:col>
      <xdr:colOff>97631</xdr:colOff>
      <xdr:row>6</xdr:row>
      <xdr:rowOff>285111</xdr:rowOff>
    </xdr:to>
    <xdr:sp macro="" textlink="">
      <xdr:nvSpPr>
        <xdr:cNvPr id="4" name="Llamada con línea 3 3">
          <a:extLst>
            <a:ext uri="{FF2B5EF4-FFF2-40B4-BE49-F238E27FC236}">
              <a16:creationId xmlns:a16="http://schemas.microsoft.com/office/drawing/2014/main" id="{00000000-0008-0000-0800-000004000000}"/>
            </a:ext>
          </a:extLst>
        </xdr:cNvPr>
        <xdr:cNvSpPr/>
      </xdr:nvSpPr>
      <xdr:spPr>
        <a:xfrm>
          <a:off x="9038664" y="2285652"/>
          <a:ext cx="5453623" cy="1535615"/>
        </a:xfrm>
        <a:prstGeom prst="borderCallout3">
          <a:avLst>
            <a:gd name="adj1" fmla="val 18750"/>
            <a:gd name="adj2" fmla="val -8333"/>
            <a:gd name="adj3" fmla="val 18750"/>
            <a:gd name="adj4" fmla="val -16667"/>
            <a:gd name="adj5" fmla="val 100000"/>
            <a:gd name="adj6" fmla="val -16667"/>
            <a:gd name="adj7" fmla="val 99873"/>
            <a:gd name="adj8" fmla="val -83809"/>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0800000" scaled="1"/>
          <a:tileRect/>
        </a:grad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2">
                  <a:lumMod val="75000"/>
                </a:schemeClr>
              </a:solidFill>
            </a:rPr>
            <a:t>La</a:t>
          </a:r>
          <a:r>
            <a:rPr lang="es-CO" sz="1400" baseline="0">
              <a:solidFill>
                <a:schemeClr val="tx2">
                  <a:lumMod val="75000"/>
                </a:schemeClr>
              </a:solidFill>
            </a:rPr>
            <a:t> actividad se realiza </a:t>
          </a:r>
          <a:r>
            <a:rPr lang="es-CO" sz="1400" b="1" baseline="0">
              <a:solidFill>
                <a:schemeClr val="tx2">
                  <a:lumMod val="75000"/>
                </a:schemeClr>
              </a:solidFill>
            </a:rPr>
            <a:t>120 </a:t>
          </a:r>
          <a:r>
            <a:rPr lang="es-CO" sz="1400" baseline="0">
              <a:solidFill>
                <a:schemeClr val="tx2">
                  <a:lumMod val="75000"/>
                </a:schemeClr>
              </a:solidFill>
            </a:rPr>
            <a:t>veces al año, la probabilidad de ocurrencia del riesgo es </a:t>
          </a:r>
          <a:r>
            <a:rPr lang="es-CO" sz="1800" b="1" baseline="0">
              <a:solidFill>
                <a:schemeClr val="tx2">
                  <a:lumMod val="75000"/>
                </a:schemeClr>
              </a:solidFill>
            </a:rPr>
            <a:t>Media</a:t>
          </a:r>
          <a:endParaRPr lang="es-CO" sz="1800" b="1">
            <a:solidFill>
              <a:schemeClr val="tx2">
                <a:lumMod val="75000"/>
              </a:schemeClr>
            </a:solidFill>
          </a:endParaRPr>
        </a:p>
      </xdr:txBody>
    </xdr:sp>
    <xdr:clientData/>
  </xdr:twoCellAnchor>
  <xdr:twoCellAnchor>
    <xdr:from>
      <xdr:col>6</xdr:col>
      <xdr:colOff>475689</xdr:colOff>
      <xdr:row>12</xdr:row>
      <xdr:rowOff>68709</xdr:rowOff>
    </xdr:from>
    <xdr:to>
      <xdr:col>8</xdr:col>
      <xdr:colOff>47625</xdr:colOff>
      <xdr:row>14</xdr:row>
      <xdr:rowOff>437512</xdr:rowOff>
    </xdr:to>
    <xdr:sp macro="" textlink="">
      <xdr:nvSpPr>
        <xdr:cNvPr id="5" name="Llamada con línea 3 4">
          <a:extLst>
            <a:ext uri="{FF2B5EF4-FFF2-40B4-BE49-F238E27FC236}">
              <a16:creationId xmlns:a16="http://schemas.microsoft.com/office/drawing/2014/main" id="{00000000-0008-0000-0800-000005000000}"/>
            </a:ext>
          </a:extLst>
        </xdr:cNvPr>
        <xdr:cNvSpPr/>
      </xdr:nvSpPr>
      <xdr:spPr>
        <a:xfrm>
          <a:off x="8988658" y="6724303"/>
          <a:ext cx="5453623" cy="1535615"/>
        </a:xfrm>
        <a:prstGeom prst="borderCallout3">
          <a:avLst>
            <a:gd name="adj1" fmla="val 18750"/>
            <a:gd name="adj2" fmla="val -8333"/>
            <a:gd name="adj3" fmla="val 18750"/>
            <a:gd name="adj4" fmla="val -16667"/>
            <a:gd name="adj5" fmla="val 100000"/>
            <a:gd name="adj6" fmla="val -16667"/>
            <a:gd name="adj7" fmla="val 99873"/>
            <a:gd name="adj8" fmla="val -83809"/>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0800000" scaled="1"/>
          <a:tileRect/>
        </a:grad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2">
                  <a:lumMod val="75000"/>
                </a:schemeClr>
              </a:solidFill>
            </a:rPr>
            <a:t>La</a:t>
          </a:r>
          <a:r>
            <a:rPr lang="es-CO" sz="1400" baseline="0">
              <a:solidFill>
                <a:schemeClr val="tx2">
                  <a:lumMod val="75000"/>
                </a:schemeClr>
              </a:solidFill>
            </a:rPr>
            <a:t> afectación se calcula en 500 SMLMV, el impacto del riesgo es </a:t>
          </a:r>
          <a:r>
            <a:rPr lang="es-CO" sz="1800" b="1" baseline="0">
              <a:solidFill>
                <a:schemeClr val="tx2">
                  <a:lumMod val="75000"/>
                </a:schemeClr>
              </a:solidFill>
            </a:rPr>
            <a:t>Mayor</a:t>
          </a:r>
          <a:endParaRPr lang="es-CO" sz="1800" b="1">
            <a:solidFill>
              <a:schemeClr val="tx2">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184150</xdr:colOff>
      <xdr:row>19</xdr:row>
      <xdr:rowOff>234950</xdr:rowOff>
    </xdr:from>
    <xdr:to>
      <xdr:col>4</xdr:col>
      <xdr:colOff>203200</xdr:colOff>
      <xdr:row>23</xdr:row>
      <xdr:rowOff>625476</xdr:rowOff>
    </xdr:to>
    <xdr:cxnSp macro="">
      <xdr:nvCxnSpPr>
        <xdr:cNvPr id="4" name="3 Conector recto de flecha">
          <a:extLst>
            <a:ext uri="{FF2B5EF4-FFF2-40B4-BE49-F238E27FC236}">
              <a16:creationId xmlns:a16="http://schemas.microsoft.com/office/drawing/2014/main" id="{00000000-0008-0000-0B00-000004000000}"/>
            </a:ext>
          </a:extLst>
        </xdr:cNvPr>
        <xdr:cNvCxnSpPr/>
      </xdr:nvCxnSpPr>
      <xdr:spPr>
        <a:xfrm flipV="1">
          <a:off x="2533650" y="7569200"/>
          <a:ext cx="19050" cy="3756026"/>
        </a:xfrm>
        <a:prstGeom prst="straightConnector1">
          <a:avLst/>
        </a:prstGeom>
        <a:ln w="762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495300</xdr:colOff>
      <xdr:row>25</xdr:row>
      <xdr:rowOff>222289</xdr:rowOff>
    </xdr:from>
    <xdr:to>
      <xdr:col>9</xdr:col>
      <xdr:colOff>962025</xdr:colOff>
      <xdr:row>25</xdr:row>
      <xdr:rowOff>231776</xdr:rowOff>
    </xdr:to>
    <xdr:cxnSp macro="">
      <xdr:nvCxnSpPr>
        <xdr:cNvPr id="5" name="4 Conector recto de flecha">
          <a:extLst>
            <a:ext uri="{FF2B5EF4-FFF2-40B4-BE49-F238E27FC236}">
              <a16:creationId xmlns:a16="http://schemas.microsoft.com/office/drawing/2014/main" id="{00000000-0008-0000-0B00-000005000000}"/>
            </a:ext>
          </a:extLst>
        </xdr:cNvPr>
        <xdr:cNvCxnSpPr/>
      </xdr:nvCxnSpPr>
      <xdr:spPr>
        <a:xfrm flipV="1">
          <a:off x="3717925" y="12366664"/>
          <a:ext cx="6943725" cy="9487"/>
        </a:xfrm>
        <a:prstGeom prst="straightConnector1">
          <a:avLst/>
        </a:prstGeom>
        <a:ln w="762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184150</xdr:colOff>
      <xdr:row>4</xdr:row>
      <xdr:rowOff>250825</xdr:rowOff>
    </xdr:from>
    <xdr:to>
      <xdr:col>4</xdr:col>
      <xdr:colOff>203200</xdr:colOff>
      <xdr:row>8</xdr:row>
      <xdr:rowOff>641351</xdr:rowOff>
    </xdr:to>
    <xdr:cxnSp macro="">
      <xdr:nvCxnSpPr>
        <xdr:cNvPr id="7" name="6 Conector recto de flecha">
          <a:extLst>
            <a:ext uri="{FF2B5EF4-FFF2-40B4-BE49-F238E27FC236}">
              <a16:creationId xmlns:a16="http://schemas.microsoft.com/office/drawing/2014/main" id="{00000000-0008-0000-0B00-000007000000}"/>
            </a:ext>
          </a:extLst>
        </xdr:cNvPr>
        <xdr:cNvCxnSpPr/>
      </xdr:nvCxnSpPr>
      <xdr:spPr>
        <a:xfrm flipV="1">
          <a:off x="2533650" y="869950"/>
          <a:ext cx="19050" cy="3756026"/>
        </a:xfrm>
        <a:prstGeom prst="straightConnector1">
          <a:avLst/>
        </a:prstGeom>
        <a:ln w="762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590550</xdr:colOff>
      <xdr:row>10</xdr:row>
      <xdr:rowOff>206414</xdr:rowOff>
    </xdr:from>
    <xdr:to>
      <xdr:col>9</xdr:col>
      <xdr:colOff>1057275</xdr:colOff>
      <xdr:row>10</xdr:row>
      <xdr:rowOff>215901</xdr:rowOff>
    </xdr:to>
    <xdr:cxnSp macro="">
      <xdr:nvCxnSpPr>
        <xdr:cNvPr id="6" name="5 Conector recto de flecha">
          <a:extLst>
            <a:ext uri="{FF2B5EF4-FFF2-40B4-BE49-F238E27FC236}">
              <a16:creationId xmlns:a16="http://schemas.microsoft.com/office/drawing/2014/main" id="{00000000-0008-0000-0B00-000006000000}"/>
            </a:ext>
          </a:extLst>
        </xdr:cNvPr>
        <xdr:cNvCxnSpPr/>
      </xdr:nvCxnSpPr>
      <xdr:spPr>
        <a:xfrm flipV="1">
          <a:off x="3813175" y="5524539"/>
          <a:ext cx="6943725" cy="9487"/>
        </a:xfrm>
        <a:prstGeom prst="straightConnector1">
          <a:avLst/>
        </a:prstGeom>
        <a:ln w="762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222249</xdr:colOff>
      <xdr:row>21</xdr:row>
      <xdr:rowOff>301625</xdr:rowOff>
    </xdr:from>
    <xdr:to>
      <xdr:col>8</xdr:col>
      <xdr:colOff>841374</xdr:colOff>
      <xdr:row>22</xdr:row>
      <xdr:rowOff>635000</xdr:rowOff>
    </xdr:to>
    <xdr:sp macro="" textlink="">
      <xdr:nvSpPr>
        <xdr:cNvPr id="2" name="Rectángulo redondeado 1">
          <a:extLst>
            <a:ext uri="{FF2B5EF4-FFF2-40B4-BE49-F238E27FC236}">
              <a16:creationId xmlns:a16="http://schemas.microsoft.com/office/drawing/2014/main" id="{00000000-0008-0000-0B00-000002000000}"/>
            </a:ext>
          </a:extLst>
        </xdr:cNvPr>
        <xdr:cNvSpPr/>
      </xdr:nvSpPr>
      <xdr:spPr>
        <a:xfrm>
          <a:off x="3444874" y="9842500"/>
          <a:ext cx="5476875" cy="1174750"/>
        </a:xfrm>
        <a:prstGeom prst="round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62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3200">
              <a:solidFill>
                <a:srgbClr val="FF0000"/>
              </a:solidFill>
            </a:rPr>
            <a:t>Eficiencia del Control </a:t>
          </a:r>
        </a:p>
      </xdr:txBody>
    </xdr:sp>
    <xdr:clientData/>
  </xdr:twoCellAnchor>
  <xdr:twoCellAnchor>
    <xdr:from>
      <xdr:col>5</xdr:col>
      <xdr:colOff>279400</xdr:colOff>
      <xdr:row>23</xdr:row>
      <xdr:rowOff>136525</xdr:rowOff>
    </xdr:from>
    <xdr:to>
      <xdr:col>8</xdr:col>
      <xdr:colOff>857250</xdr:colOff>
      <xdr:row>23</xdr:row>
      <xdr:rowOff>714375</xdr:rowOff>
    </xdr:to>
    <xdr:sp macro="" textlink="">
      <xdr:nvSpPr>
        <xdr:cNvPr id="10" name="Rectángulo redondeado 9">
          <a:extLst>
            <a:ext uri="{FF2B5EF4-FFF2-40B4-BE49-F238E27FC236}">
              <a16:creationId xmlns:a16="http://schemas.microsoft.com/office/drawing/2014/main" id="{00000000-0008-0000-0B00-00000A000000}"/>
            </a:ext>
          </a:extLst>
        </xdr:cNvPr>
        <xdr:cNvSpPr/>
      </xdr:nvSpPr>
      <xdr:spPr>
        <a:xfrm>
          <a:off x="3502025" y="11360150"/>
          <a:ext cx="5435600" cy="577850"/>
        </a:xfrm>
        <a:prstGeom prst="round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62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800">
              <a:solidFill>
                <a:srgbClr val="FF0000"/>
              </a:solidFill>
            </a:rPr>
            <a:t>Riesgos Residual</a:t>
          </a:r>
        </a:p>
      </xdr:txBody>
    </xdr:sp>
    <xdr:clientData/>
  </xdr:twoCellAnchor>
  <xdr:twoCellAnchor>
    <xdr:from>
      <xdr:col>5</xdr:col>
      <xdr:colOff>15875</xdr:colOff>
      <xdr:row>21</xdr:row>
      <xdr:rowOff>158750</xdr:rowOff>
    </xdr:from>
    <xdr:to>
      <xdr:col>8</xdr:col>
      <xdr:colOff>1270000</xdr:colOff>
      <xdr:row>21</xdr:row>
      <xdr:rowOff>190500</xdr:rowOff>
    </xdr:to>
    <xdr:cxnSp macro="">
      <xdr:nvCxnSpPr>
        <xdr:cNvPr id="11" name="Conector recto 10">
          <a:extLst>
            <a:ext uri="{FF2B5EF4-FFF2-40B4-BE49-F238E27FC236}">
              <a16:creationId xmlns:a16="http://schemas.microsoft.com/office/drawing/2014/main" id="{00000000-0008-0000-0B00-00000B000000}"/>
            </a:ext>
          </a:extLst>
        </xdr:cNvPr>
        <xdr:cNvCxnSpPr/>
      </xdr:nvCxnSpPr>
      <xdr:spPr>
        <a:xfrm>
          <a:off x="3238500" y="9699625"/>
          <a:ext cx="6111875" cy="3175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22</xdr:row>
      <xdr:rowOff>739775</xdr:rowOff>
    </xdr:from>
    <xdr:to>
      <xdr:col>8</xdr:col>
      <xdr:colOff>1263650</xdr:colOff>
      <xdr:row>22</xdr:row>
      <xdr:rowOff>771525</xdr:rowOff>
    </xdr:to>
    <xdr:cxnSp macro="">
      <xdr:nvCxnSpPr>
        <xdr:cNvPr id="13" name="Conector recto 12">
          <a:extLst>
            <a:ext uri="{FF2B5EF4-FFF2-40B4-BE49-F238E27FC236}">
              <a16:creationId xmlns:a16="http://schemas.microsoft.com/office/drawing/2014/main" id="{00000000-0008-0000-0B00-00000D000000}"/>
            </a:ext>
          </a:extLst>
        </xdr:cNvPr>
        <xdr:cNvCxnSpPr/>
      </xdr:nvCxnSpPr>
      <xdr:spPr>
        <a:xfrm>
          <a:off x="3232150" y="11122025"/>
          <a:ext cx="6111875" cy="3175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1273175</xdr:colOff>
      <xdr:row>21</xdr:row>
      <xdr:rowOff>193675</xdr:rowOff>
    </xdr:from>
    <xdr:to>
      <xdr:col>8</xdr:col>
      <xdr:colOff>1301750</xdr:colOff>
      <xdr:row>23</xdr:row>
      <xdr:rowOff>777875</xdr:rowOff>
    </xdr:to>
    <xdr:cxnSp macro="">
      <xdr:nvCxnSpPr>
        <xdr:cNvPr id="14" name="Conector recto 13">
          <a:extLst>
            <a:ext uri="{FF2B5EF4-FFF2-40B4-BE49-F238E27FC236}">
              <a16:creationId xmlns:a16="http://schemas.microsoft.com/office/drawing/2014/main" id="{00000000-0008-0000-0B00-00000E000000}"/>
            </a:ext>
          </a:extLst>
        </xdr:cNvPr>
        <xdr:cNvCxnSpPr/>
      </xdr:nvCxnSpPr>
      <xdr:spPr>
        <a:xfrm>
          <a:off x="9353550" y="9734550"/>
          <a:ext cx="28575" cy="226695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184150</xdr:colOff>
      <xdr:row>4</xdr:row>
      <xdr:rowOff>250825</xdr:rowOff>
    </xdr:from>
    <xdr:to>
      <xdr:col>14</xdr:col>
      <xdr:colOff>203200</xdr:colOff>
      <xdr:row>8</xdr:row>
      <xdr:rowOff>641351</xdr:rowOff>
    </xdr:to>
    <xdr:cxnSp macro="">
      <xdr:nvCxnSpPr>
        <xdr:cNvPr id="17" name="6 Conector recto de flecha">
          <a:extLst>
            <a:ext uri="{FF2B5EF4-FFF2-40B4-BE49-F238E27FC236}">
              <a16:creationId xmlns:a16="http://schemas.microsoft.com/office/drawing/2014/main" id="{00000000-0008-0000-0B00-000011000000}"/>
            </a:ext>
          </a:extLst>
        </xdr:cNvPr>
        <xdr:cNvCxnSpPr/>
      </xdr:nvCxnSpPr>
      <xdr:spPr>
        <a:xfrm flipV="1">
          <a:off x="2994025" y="869950"/>
          <a:ext cx="19050" cy="3756026"/>
        </a:xfrm>
        <a:prstGeom prst="straightConnector1">
          <a:avLst/>
        </a:prstGeom>
        <a:ln w="762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10</xdr:row>
      <xdr:rowOff>206414</xdr:rowOff>
    </xdr:from>
    <xdr:to>
      <xdr:col>19</xdr:col>
      <xdr:colOff>1057275</xdr:colOff>
      <xdr:row>10</xdr:row>
      <xdr:rowOff>215901</xdr:rowOff>
    </xdr:to>
    <xdr:cxnSp macro="">
      <xdr:nvCxnSpPr>
        <xdr:cNvPr id="18" name="5 Conector recto de flecha">
          <a:extLst>
            <a:ext uri="{FF2B5EF4-FFF2-40B4-BE49-F238E27FC236}">
              <a16:creationId xmlns:a16="http://schemas.microsoft.com/office/drawing/2014/main" id="{00000000-0008-0000-0B00-000012000000}"/>
            </a:ext>
          </a:extLst>
        </xdr:cNvPr>
        <xdr:cNvCxnSpPr/>
      </xdr:nvCxnSpPr>
      <xdr:spPr>
        <a:xfrm flipV="1">
          <a:off x="3813175" y="5524539"/>
          <a:ext cx="6943725" cy="9487"/>
        </a:xfrm>
        <a:prstGeom prst="straightConnector1">
          <a:avLst/>
        </a:prstGeom>
        <a:ln w="762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508000</xdr:colOff>
      <xdr:row>4</xdr:row>
      <xdr:rowOff>238125</xdr:rowOff>
    </xdr:from>
    <xdr:to>
      <xdr:col>19</xdr:col>
      <xdr:colOff>873125</xdr:colOff>
      <xdr:row>8</xdr:row>
      <xdr:rowOff>444500</xdr:rowOff>
    </xdr:to>
    <xdr:sp macro="" textlink="">
      <xdr:nvSpPr>
        <xdr:cNvPr id="19" name="Rectángulo redondeado 18">
          <a:extLst>
            <a:ext uri="{FF2B5EF4-FFF2-40B4-BE49-F238E27FC236}">
              <a16:creationId xmlns:a16="http://schemas.microsoft.com/office/drawing/2014/main" id="{00000000-0008-0000-0B00-000013000000}"/>
            </a:ext>
          </a:extLst>
        </xdr:cNvPr>
        <xdr:cNvSpPr/>
      </xdr:nvSpPr>
      <xdr:spPr>
        <a:xfrm>
          <a:off x="18811875" y="857250"/>
          <a:ext cx="3603625" cy="3571875"/>
        </a:xfrm>
        <a:prstGeom prst="roundRect">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3600" b="1">
              <a:solidFill>
                <a:srgbClr val="002060"/>
              </a:solidFill>
            </a:rPr>
            <a:t>Zona Aplicable para los riesgos de corrupción</a:t>
          </a:r>
          <a:r>
            <a:rPr lang="es-CO" sz="3600" b="1" baseline="0">
              <a:solidFill>
                <a:srgbClr val="002060"/>
              </a:solidFill>
            </a:rPr>
            <a:t> </a:t>
          </a:r>
          <a:r>
            <a:rPr lang="es-CO" sz="3600" b="1">
              <a:solidFill>
                <a:srgbClr val="002060"/>
              </a:solidFil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1374322</xdr:colOff>
      <xdr:row>0</xdr:row>
      <xdr:rowOff>13607</xdr:rowOff>
    </xdr:from>
    <xdr:to>
      <xdr:col>2</xdr:col>
      <xdr:colOff>2354036</xdr:colOff>
      <xdr:row>1</xdr:row>
      <xdr:rowOff>409676</xdr:rowOff>
    </xdr:to>
    <xdr:pic>
      <xdr:nvPicPr>
        <xdr:cNvPr id="5" name="Imagen 4" descr="escudo_subred_sur">
          <a:extLst>
            <a:ext uri="{FF2B5EF4-FFF2-40B4-BE49-F238E27FC236}">
              <a16:creationId xmlns:a16="http://schemas.microsoft.com/office/drawing/2014/main" id="{B6983FE2-C0DE-465C-809C-CB0467E4B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33"/>
        <a:stretch>
          <a:fillRect/>
        </a:stretch>
      </xdr:blipFill>
      <xdr:spPr bwMode="auto">
        <a:xfrm>
          <a:off x="1755322" y="13607"/>
          <a:ext cx="979714" cy="8342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1745570</xdr:colOff>
      <xdr:row>26</xdr:row>
      <xdr:rowOff>86635</xdr:rowOff>
    </xdr:from>
    <xdr:to>
      <xdr:col>3</xdr:col>
      <xdr:colOff>3188378</xdr:colOff>
      <xdr:row>28</xdr:row>
      <xdr:rowOff>199116</xdr:rowOff>
    </xdr:to>
    <xdr:sp macro="" textlink="">
      <xdr:nvSpPr>
        <xdr:cNvPr id="5" name="Llamada ovalada 4">
          <a:extLst>
            <a:ext uri="{FF2B5EF4-FFF2-40B4-BE49-F238E27FC236}">
              <a16:creationId xmlns:a16="http://schemas.microsoft.com/office/drawing/2014/main" id="{00000000-0008-0000-0900-000005000000}"/>
            </a:ext>
          </a:extLst>
        </xdr:cNvPr>
        <xdr:cNvSpPr/>
      </xdr:nvSpPr>
      <xdr:spPr>
        <a:xfrm rot="20999280" flipH="1">
          <a:off x="4564970" y="8287660"/>
          <a:ext cx="1442808" cy="893531"/>
        </a:xfrm>
        <a:prstGeom prst="wedgeEllipseCallout">
          <a:avLst/>
        </a:prstGeom>
        <a:gradFill flip="none" rotWithShape="1">
          <a:gsLst>
            <a:gs pos="0">
              <a:srgbClr val="0070C0">
                <a:shade val="30000"/>
                <a:satMod val="115000"/>
              </a:srgbClr>
            </a:gs>
            <a:gs pos="50000">
              <a:srgbClr val="0070C0">
                <a:shade val="67500"/>
                <a:satMod val="115000"/>
              </a:srgbClr>
            </a:gs>
            <a:gs pos="100000">
              <a:srgbClr val="0070C0">
                <a:shade val="100000"/>
                <a:satMod val="115000"/>
              </a:srgbClr>
            </a:gs>
          </a:gsLst>
          <a:lin ang="81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Nivel</a:t>
          </a:r>
          <a:r>
            <a:rPr lang="es-CO" sz="1100" baseline="0"/>
            <a:t> de impacto </a:t>
          </a:r>
        </a:p>
        <a:p>
          <a:pPr algn="ctr"/>
          <a:r>
            <a:rPr lang="es-CO" sz="1200" b="1" baseline="0"/>
            <a:t>MAYOR</a:t>
          </a:r>
          <a:endParaRPr lang="es-CO" sz="1200" b="1"/>
        </a:p>
      </xdr:txBody>
    </xdr:sp>
    <xdr:clientData/>
  </xdr:twoCellAnchor>
  <xdr:twoCellAnchor>
    <xdr:from>
      <xdr:col>11</xdr:col>
      <xdr:colOff>212725</xdr:colOff>
      <xdr:row>24</xdr:row>
      <xdr:rowOff>174625</xdr:rowOff>
    </xdr:from>
    <xdr:to>
      <xdr:col>11</xdr:col>
      <xdr:colOff>231775</xdr:colOff>
      <xdr:row>29</xdr:row>
      <xdr:rowOff>41276</xdr:rowOff>
    </xdr:to>
    <xdr:cxnSp macro="">
      <xdr:nvCxnSpPr>
        <xdr:cNvPr id="12" name="6 Conector recto de flecha">
          <a:extLst>
            <a:ext uri="{FF2B5EF4-FFF2-40B4-BE49-F238E27FC236}">
              <a16:creationId xmlns:a16="http://schemas.microsoft.com/office/drawing/2014/main" id="{00000000-0008-0000-0900-00000C000000}"/>
            </a:ext>
          </a:extLst>
        </xdr:cNvPr>
        <xdr:cNvCxnSpPr/>
      </xdr:nvCxnSpPr>
      <xdr:spPr>
        <a:xfrm flipV="1">
          <a:off x="10594975" y="7604125"/>
          <a:ext cx="19050" cy="1743076"/>
        </a:xfrm>
        <a:prstGeom prst="straightConnector1">
          <a:avLst/>
        </a:prstGeom>
        <a:ln w="571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542925</xdr:colOff>
      <xdr:row>31</xdr:row>
      <xdr:rowOff>139739</xdr:rowOff>
    </xdr:from>
    <xdr:to>
      <xdr:col>16</xdr:col>
      <xdr:colOff>342900</xdr:colOff>
      <xdr:row>31</xdr:row>
      <xdr:rowOff>149226</xdr:rowOff>
    </xdr:to>
    <xdr:cxnSp macro="">
      <xdr:nvCxnSpPr>
        <xdr:cNvPr id="13" name="5 Conector recto de flecha">
          <a:extLst>
            <a:ext uri="{FF2B5EF4-FFF2-40B4-BE49-F238E27FC236}">
              <a16:creationId xmlns:a16="http://schemas.microsoft.com/office/drawing/2014/main" id="{00000000-0008-0000-0900-00000D000000}"/>
            </a:ext>
          </a:extLst>
        </xdr:cNvPr>
        <xdr:cNvCxnSpPr/>
      </xdr:nvCxnSpPr>
      <xdr:spPr>
        <a:xfrm flipV="1">
          <a:off x="11315700" y="9855239"/>
          <a:ext cx="2847975" cy="9487"/>
        </a:xfrm>
        <a:prstGeom prst="straightConnector1">
          <a:avLst/>
        </a:prstGeom>
        <a:ln w="571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161925</xdr:colOff>
      <xdr:row>23</xdr:row>
      <xdr:rowOff>114300</xdr:rowOff>
    </xdr:from>
    <xdr:to>
      <xdr:col>16</xdr:col>
      <xdr:colOff>581025</xdr:colOff>
      <xdr:row>28</xdr:row>
      <xdr:rowOff>323850</xdr:rowOff>
    </xdr:to>
    <xdr:sp macro="" textlink="">
      <xdr:nvSpPr>
        <xdr:cNvPr id="14" name="Rectángulo redondeado 13">
          <a:extLst>
            <a:ext uri="{FF2B5EF4-FFF2-40B4-BE49-F238E27FC236}">
              <a16:creationId xmlns:a16="http://schemas.microsoft.com/office/drawing/2014/main" id="{00000000-0008-0000-0900-00000E000000}"/>
            </a:ext>
          </a:extLst>
        </xdr:cNvPr>
        <xdr:cNvSpPr/>
      </xdr:nvSpPr>
      <xdr:spPr>
        <a:xfrm>
          <a:off x="12506325" y="7467600"/>
          <a:ext cx="1943100" cy="1838325"/>
        </a:xfrm>
        <a:prstGeom prst="roundRect">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100" b="1">
              <a:solidFill>
                <a:srgbClr val="002060"/>
              </a:solidFill>
            </a:rPr>
            <a:t>Zona Aplicable para los riesgos de corrupción</a:t>
          </a:r>
          <a:r>
            <a:rPr lang="es-CO" sz="2100" b="1" baseline="0">
              <a:solidFill>
                <a:srgbClr val="002060"/>
              </a:solidFill>
            </a:rPr>
            <a:t> </a:t>
          </a:r>
          <a:r>
            <a:rPr lang="es-CO" sz="2100" b="1">
              <a:solidFill>
                <a:srgbClr val="002060"/>
              </a:solidFill>
            </a:rPr>
            <a:t> </a:t>
          </a:r>
        </a:p>
      </xdr:txBody>
    </xdr:sp>
    <xdr:clientData/>
  </xdr:twoCellAnchor>
  <xdr:twoCellAnchor>
    <xdr:from>
      <xdr:col>2</xdr:col>
      <xdr:colOff>336177</xdr:colOff>
      <xdr:row>0</xdr:row>
      <xdr:rowOff>22412</xdr:rowOff>
    </xdr:from>
    <xdr:to>
      <xdr:col>2</xdr:col>
      <xdr:colOff>1315891</xdr:colOff>
      <xdr:row>1</xdr:row>
      <xdr:rowOff>416881</xdr:rowOff>
    </xdr:to>
    <xdr:pic>
      <xdr:nvPicPr>
        <xdr:cNvPr id="6" name="Imagen 5" descr="escudo_subred_sur">
          <a:extLst>
            <a:ext uri="{FF2B5EF4-FFF2-40B4-BE49-F238E27FC236}">
              <a16:creationId xmlns:a16="http://schemas.microsoft.com/office/drawing/2014/main" id="{A18AB2C4-72C0-442F-B091-E9DFBB71C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33"/>
        <a:stretch>
          <a:fillRect/>
        </a:stretch>
      </xdr:blipFill>
      <xdr:spPr bwMode="auto">
        <a:xfrm>
          <a:off x="831477" y="22412"/>
          <a:ext cx="979714" cy="832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405809</xdr:colOff>
      <xdr:row>0</xdr:row>
      <xdr:rowOff>107257</xdr:rowOff>
    </xdr:from>
    <xdr:to>
      <xdr:col>3</xdr:col>
      <xdr:colOff>1097447</xdr:colOff>
      <xdr:row>1</xdr:row>
      <xdr:rowOff>964230</xdr:rowOff>
    </xdr:to>
    <xdr:pic>
      <xdr:nvPicPr>
        <xdr:cNvPr id="5" name="Imagen 4">
          <a:extLst>
            <a:ext uri="{FF2B5EF4-FFF2-40B4-BE49-F238E27FC236}">
              <a16:creationId xmlns:a16="http://schemas.microsoft.com/office/drawing/2014/main" id="{EBD3346F-599C-45A2-AB64-59DAD070B3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059" y="107257"/>
          <a:ext cx="1250714" cy="1809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639535</xdr:colOff>
      <xdr:row>0</xdr:row>
      <xdr:rowOff>81643</xdr:rowOff>
    </xdr:from>
    <xdr:to>
      <xdr:col>3</xdr:col>
      <xdr:colOff>13607</xdr:colOff>
      <xdr:row>1</xdr:row>
      <xdr:rowOff>552830</xdr:rowOff>
    </xdr:to>
    <xdr:pic>
      <xdr:nvPicPr>
        <xdr:cNvPr id="7" name="Imagen 6" descr="escudo_subred_sur">
          <a:extLst>
            <a:ext uri="{FF2B5EF4-FFF2-40B4-BE49-F238E27FC236}">
              <a16:creationId xmlns:a16="http://schemas.microsoft.com/office/drawing/2014/main" id="{A6896C50-9842-4FBA-A75B-35B161739C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r="-833"/>
        <a:stretch>
          <a:fillRect/>
        </a:stretch>
      </xdr:blipFill>
      <xdr:spPr bwMode="auto">
        <a:xfrm>
          <a:off x="1792060" y="81643"/>
          <a:ext cx="1298122" cy="1099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MATRIZ%20INSTITUCIONAL%20DE%20RIESGOS%20DE%20CORRUPCI&#211;N%202026%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vivianamurillo/Downloads/1.%20MATRIZ%20INSTITUCIONAL%20DE%20RIESGOS%20DE%20CORRUPCIO&#769;N%202025%20V2%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ubredsurgovco-my.sharepoint.com/personal/riesgos_planeacion_subredsur_gov_co/Documents/2026/MATRICES%20DE%20RIESGOS/DE-GRI-FT-04%20V2%20MATRIZ%20INSTITUCIONAL%20DE%20RIESGOS%20DE%20CORRUPC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PROBABILIDAD - IMPACTO"/>
      <sheetName val="CALIFICACIÓN DE LOS CONTROLES"/>
      <sheetName val="CALIFI DE LOS CONTROL I SEM "/>
      <sheetName val="CALIFI DE LOS CONTROL II SEM "/>
      <sheetName val="4. PROBABILIDAD e IMPACTO"/>
      <sheetName val="5. MAPA DE CALOR"/>
      <sheetName val="2. CONTEXTO POR PROCESO DOF (2)"/>
      <sheetName val="3. PROBABILIDAD E IMPACTO C."/>
      <sheetName val="4. ClCLO DE GESTIÓN"/>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4">
          <cell r="F4">
            <v>1</v>
          </cell>
          <cell r="G4" t="str">
            <v>MUY ALTA 
Se espera que el evento ocurra en la mayoría de las circunstancias.</v>
          </cell>
        </row>
        <row r="5">
          <cell r="F5">
            <v>0.8</v>
          </cell>
          <cell r="G5" t="str">
            <v>ALTA
Es viable que el evento ocurra en la mayoria de las circunstancias.</v>
          </cell>
        </row>
        <row r="6">
          <cell r="F6">
            <v>0.6</v>
          </cell>
          <cell r="G6" t="str">
            <v>MEDIA
El evento podrá ocurrir en algún momento.</v>
          </cell>
        </row>
        <row r="7">
          <cell r="F7">
            <v>0.4</v>
          </cell>
          <cell r="G7" t="str">
            <v>BAJA
El evento puede ocurrir en algún momento.</v>
          </cell>
        </row>
        <row r="8">
          <cell r="F8">
            <v>0.2</v>
          </cell>
          <cell r="G8" t="str">
            <v>MUY BAJA
El evento puede ocurrir solo en circuntancias excepcionales (poco comunes o anormales).</v>
          </cell>
        </row>
        <row r="21">
          <cell r="F21" t="str">
            <v>20%
No se a presentado en los últimos 5 años.</v>
          </cell>
          <cell r="G21">
            <v>0.2</v>
          </cell>
        </row>
        <row r="22">
          <cell r="F22" t="str">
            <v>40%
Al menos 1 vez en los últimos 5 años.</v>
          </cell>
          <cell r="G22">
            <v>0.4</v>
          </cell>
        </row>
        <row r="23">
          <cell r="F23" t="str">
            <v>60%
Al menos 1 vez en los últimos 2 años.</v>
          </cell>
          <cell r="G23">
            <v>0.6</v>
          </cell>
        </row>
        <row r="24">
          <cell r="F24" t="str">
            <v>80%
Al menos 1 vez en el último año.</v>
          </cell>
          <cell r="G24">
            <v>0.8</v>
          </cell>
        </row>
        <row r="25">
          <cell r="F25" t="str">
            <v>100%
Mas de 1 vez al año.</v>
          </cell>
          <cell r="G25">
            <v>1</v>
          </cell>
        </row>
        <row r="30">
          <cell r="F30" t="str">
            <v>CASTROFICO 
100%</v>
          </cell>
          <cell r="G30">
            <v>1</v>
          </cell>
        </row>
        <row r="31">
          <cell r="F31" t="str">
            <v>MAYOR 
80%</v>
          </cell>
          <cell r="G31">
            <v>0.8</v>
          </cell>
        </row>
        <row r="32">
          <cell r="F32" t="str">
            <v>MODERADO 
60%</v>
          </cell>
          <cell r="G32">
            <v>0.6</v>
          </cell>
        </row>
        <row r="33">
          <cell r="F33" t="str">
            <v>MENOR 
40%</v>
          </cell>
          <cell r="G33">
            <v>0.4</v>
          </cell>
        </row>
        <row r="34">
          <cell r="F34" t="str">
            <v>LEVE 
20%</v>
          </cell>
          <cell r="G34">
            <v>0.2</v>
          </cell>
        </row>
        <row r="35">
          <cell r="F35" t="str">
            <v xml:space="preserve"> 1 - 5
(Moderado)</v>
          </cell>
          <cell r="G35">
            <v>0.6</v>
          </cell>
        </row>
        <row r="36">
          <cell r="F36" t="str">
            <v xml:space="preserve"> 6 - 11
(Mayor)</v>
          </cell>
          <cell r="G36">
            <v>0.8</v>
          </cell>
        </row>
        <row r="37">
          <cell r="F37" t="str">
            <v xml:space="preserve"> 12 - 19
(Catastrófico)</v>
          </cell>
          <cell r="G37">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VIVIANA CATHERINE MURILLO ULLOA" id="{CFC6293E-2D7C-4782-BCCE-9E05C0F94173}" userId="S::riesgos.planeacion@subredsur.gov.co::d12701d9-46ae-43c6-bfcc-6dcdc48fba7f"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72" dT="2025-09-29T17:30:04.48" personId="{CFC6293E-2D7C-4782-BCCE-9E05C0F94173}" id="{CF6FCDD8-AAAE-4DD7-AE50-B1B4FA748429}">
    <text>29/09/2025 se realiza cambio del riesgo de corrupción, a riesgo de gestión, se crea el nuevo riesgo GE-URG-11</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W109"/>
  <sheetViews>
    <sheetView topLeftCell="B1" zoomScale="85" zoomScaleNormal="85" workbookViewId="0">
      <selection activeCell="C11" sqref="C11:U11"/>
    </sheetView>
  </sheetViews>
  <sheetFormatPr baseColWidth="10" defaultColWidth="11.42578125" defaultRowHeight="12.75" x14ac:dyDescent="0.2"/>
  <cols>
    <col min="1" max="1" width="1" style="207" customWidth="1"/>
    <col min="2" max="2" width="9" style="207" customWidth="1"/>
    <col min="3" max="14" width="11.42578125" style="207"/>
    <col min="15" max="16" width="13.28515625" style="207" customWidth="1"/>
    <col min="17" max="17" width="11.42578125" style="207"/>
    <col min="18" max="18" width="11.42578125" style="207" customWidth="1"/>
    <col min="19" max="20" width="11.42578125" style="207"/>
    <col min="21" max="21" width="12.42578125" style="207" customWidth="1"/>
    <col min="22" max="23" width="3" style="207" customWidth="1"/>
    <col min="24" max="16384" width="11.42578125" style="207"/>
  </cols>
  <sheetData>
    <row r="1" spans="2:23" ht="15" x14ac:dyDescent="0.2">
      <c r="B1" s="481" t="s">
        <v>0</v>
      </c>
      <c r="C1" s="481"/>
      <c r="D1" s="481"/>
      <c r="E1" s="481"/>
      <c r="F1" s="481"/>
      <c r="G1" s="481"/>
      <c r="H1" s="481"/>
      <c r="I1" s="481"/>
      <c r="J1" s="481"/>
      <c r="K1" s="481"/>
      <c r="L1" s="481"/>
      <c r="M1" s="481"/>
      <c r="N1" s="481"/>
      <c r="O1" s="481"/>
      <c r="P1" s="481"/>
      <c r="Q1" s="481"/>
      <c r="R1" s="481"/>
      <c r="S1" s="481"/>
      <c r="T1" s="481"/>
      <c r="U1" s="481"/>
    </row>
    <row r="2" spans="2:23" ht="15" x14ac:dyDescent="0.2">
      <c r="B2" s="481" t="s">
        <v>1</v>
      </c>
      <c r="C2" s="481"/>
      <c r="D2" s="481"/>
      <c r="E2" s="481"/>
      <c r="F2" s="481"/>
      <c r="G2" s="481"/>
      <c r="H2" s="481"/>
      <c r="I2" s="481"/>
      <c r="J2" s="481"/>
      <c r="K2" s="481"/>
      <c r="L2" s="481"/>
      <c r="M2" s="481"/>
      <c r="N2" s="481"/>
      <c r="O2" s="481" t="s">
        <v>2</v>
      </c>
      <c r="P2" s="481"/>
      <c r="Q2" s="481"/>
      <c r="R2" s="481"/>
      <c r="S2" s="481"/>
      <c r="T2" s="481"/>
      <c r="U2" s="481"/>
    </row>
    <row r="3" spans="2:23" ht="8.25" customHeight="1" thickBot="1" x14ac:dyDescent="0.25">
      <c r="B3" s="488"/>
      <c r="C3" s="488"/>
      <c r="D3" s="488"/>
      <c r="E3" s="488"/>
      <c r="F3" s="488"/>
      <c r="G3" s="488"/>
      <c r="H3" s="488"/>
      <c r="I3" s="488"/>
      <c r="J3" s="488"/>
      <c r="K3" s="488"/>
      <c r="L3" s="488"/>
      <c r="M3" s="488"/>
      <c r="N3" s="488"/>
      <c r="O3" s="488"/>
      <c r="P3" s="488"/>
      <c r="Q3" s="488"/>
      <c r="R3" s="488"/>
      <c r="S3" s="488"/>
      <c r="T3" s="488"/>
      <c r="U3" s="488"/>
      <c r="V3" s="237"/>
      <c r="W3" s="237"/>
    </row>
    <row r="4" spans="2:23" ht="32.25" customHeight="1" thickBot="1" x14ac:dyDescent="0.25">
      <c r="B4" s="485" t="s">
        <v>3</v>
      </c>
      <c r="C4" s="486"/>
      <c r="D4" s="486"/>
      <c r="E4" s="486"/>
      <c r="F4" s="486"/>
      <c r="G4" s="486"/>
      <c r="H4" s="486"/>
      <c r="I4" s="486"/>
      <c r="J4" s="486"/>
      <c r="K4" s="486"/>
      <c r="L4" s="486"/>
      <c r="M4" s="486"/>
      <c r="N4" s="486"/>
      <c r="O4" s="486"/>
      <c r="P4" s="486"/>
      <c r="Q4" s="486"/>
      <c r="R4" s="486"/>
      <c r="S4" s="486"/>
      <c r="T4" s="486"/>
      <c r="U4" s="487"/>
      <c r="V4" s="237"/>
      <c r="W4" s="237"/>
    </row>
    <row r="5" spans="2:23" ht="9" customHeight="1" thickBot="1" x14ac:dyDescent="0.25">
      <c r="B5" s="488"/>
      <c r="C5" s="488"/>
      <c r="D5" s="488"/>
      <c r="E5" s="488"/>
      <c r="F5" s="488"/>
      <c r="G5" s="488"/>
      <c r="H5" s="488"/>
      <c r="I5" s="488"/>
      <c r="J5" s="488"/>
      <c r="K5" s="488"/>
      <c r="L5" s="488"/>
      <c r="M5" s="488"/>
      <c r="N5" s="488"/>
      <c r="O5" s="488"/>
      <c r="P5" s="488"/>
      <c r="Q5" s="488"/>
      <c r="R5" s="488"/>
      <c r="S5" s="488"/>
      <c r="T5" s="488"/>
      <c r="U5" s="488"/>
    </row>
    <row r="6" spans="2:23" ht="41.25" customHeight="1" thickBot="1" x14ac:dyDescent="0.25">
      <c r="B6" s="482" t="s">
        <v>4</v>
      </c>
      <c r="C6" s="483"/>
      <c r="D6" s="483"/>
      <c r="E6" s="483"/>
      <c r="F6" s="483"/>
      <c r="G6" s="483"/>
      <c r="H6" s="483"/>
      <c r="I6" s="483"/>
      <c r="J6" s="483"/>
      <c r="K6" s="483"/>
      <c r="L6" s="483"/>
      <c r="M6" s="483"/>
      <c r="N6" s="483"/>
      <c r="O6" s="483"/>
      <c r="P6" s="483"/>
      <c r="Q6" s="483"/>
      <c r="R6" s="483"/>
      <c r="S6" s="483"/>
      <c r="T6" s="483"/>
      <c r="U6" s="484"/>
      <c r="W6" s="237"/>
    </row>
    <row r="7" spans="2:23" s="237" customFormat="1" ht="26.25" customHeight="1" x14ac:dyDescent="0.2">
      <c r="B7" s="499" t="s">
        <v>5</v>
      </c>
      <c r="C7" s="493" t="s">
        <v>6</v>
      </c>
      <c r="D7" s="493"/>
      <c r="E7" s="493"/>
      <c r="F7" s="493"/>
      <c r="G7" s="493"/>
      <c r="H7" s="493"/>
      <c r="I7" s="493"/>
      <c r="J7" s="493"/>
      <c r="K7" s="493"/>
      <c r="L7" s="493"/>
      <c r="M7" s="493"/>
      <c r="N7" s="493"/>
      <c r="O7" s="493"/>
      <c r="P7" s="493"/>
      <c r="Q7" s="493"/>
      <c r="R7" s="493"/>
      <c r="S7" s="493"/>
      <c r="T7" s="493"/>
      <c r="U7" s="494"/>
    </row>
    <row r="8" spans="2:23" s="237" customFormat="1" ht="26.25" customHeight="1" x14ac:dyDescent="0.2">
      <c r="B8" s="500"/>
      <c r="C8" s="495" t="s">
        <v>7</v>
      </c>
      <c r="D8" s="495"/>
      <c r="E8" s="495"/>
      <c r="F8" s="495"/>
      <c r="G8" s="495"/>
      <c r="H8" s="495"/>
      <c r="I8" s="495"/>
      <c r="J8" s="495"/>
      <c r="K8" s="495"/>
      <c r="L8" s="495"/>
      <c r="M8" s="495"/>
      <c r="N8" s="495"/>
      <c r="O8" s="495"/>
      <c r="P8" s="495"/>
      <c r="Q8" s="495"/>
      <c r="R8" s="495"/>
      <c r="S8" s="495"/>
      <c r="T8" s="495"/>
      <c r="U8" s="496"/>
    </row>
    <row r="9" spans="2:23" s="237" customFormat="1" ht="26.25" customHeight="1" x14ac:dyDescent="0.2">
      <c r="B9" s="500"/>
      <c r="C9" s="495" t="s">
        <v>8</v>
      </c>
      <c r="D9" s="495"/>
      <c r="E9" s="495"/>
      <c r="F9" s="495"/>
      <c r="G9" s="495"/>
      <c r="H9" s="495"/>
      <c r="I9" s="495"/>
      <c r="J9" s="495"/>
      <c r="K9" s="495"/>
      <c r="L9" s="495"/>
      <c r="M9" s="495"/>
      <c r="N9" s="495"/>
      <c r="O9" s="495"/>
      <c r="P9" s="495"/>
      <c r="Q9" s="495"/>
      <c r="R9" s="495"/>
      <c r="S9" s="495"/>
      <c r="T9" s="495"/>
      <c r="U9" s="496"/>
    </row>
    <row r="10" spans="2:23" s="237" customFormat="1" ht="26.25" customHeight="1" x14ac:dyDescent="0.2">
      <c r="B10" s="500"/>
      <c r="C10" s="524" t="s">
        <v>9</v>
      </c>
      <c r="D10" s="524"/>
      <c r="E10" s="524"/>
      <c r="F10" s="524"/>
      <c r="G10" s="524"/>
      <c r="H10" s="524"/>
      <c r="I10" s="524"/>
      <c r="J10" s="524"/>
      <c r="K10" s="524"/>
      <c r="L10" s="524"/>
      <c r="M10" s="524"/>
      <c r="N10" s="524"/>
      <c r="O10" s="524"/>
      <c r="P10" s="524"/>
      <c r="Q10" s="524"/>
      <c r="R10" s="524"/>
      <c r="S10" s="524"/>
      <c r="T10" s="524"/>
      <c r="U10" s="525"/>
    </row>
    <row r="11" spans="2:23" s="237" customFormat="1" ht="26.25" customHeight="1" x14ac:dyDescent="0.25">
      <c r="B11" s="500"/>
      <c r="C11" s="521" t="s">
        <v>10</v>
      </c>
      <c r="D11" s="522"/>
      <c r="E11" s="522"/>
      <c r="F11" s="522"/>
      <c r="G11" s="522"/>
      <c r="H11" s="522"/>
      <c r="I11" s="522"/>
      <c r="J11" s="522"/>
      <c r="K11" s="522"/>
      <c r="L11" s="522"/>
      <c r="M11" s="522"/>
      <c r="N11" s="522"/>
      <c r="O11" s="522"/>
      <c r="P11" s="522"/>
      <c r="Q11" s="522"/>
      <c r="R11" s="522"/>
      <c r="S11" s="522"/>
      <c r="T11" s="522"/>
      <c r="U11" s="523"/>
    </row>
    <row r="12" spans="2:23" s="237" customFormat="1" ht="26.25" customHeight="1" x14ac:dyDescent="0.25">
      <c r="B12" s="500"/>
      <c r="C12" s="521" t="s">
        <v>11</v>
      </c>
      <c r="D12" s="522"/>
      <c r="E12" s="522"/>
      <c r="F12" s="522"/>
      <c r="G12" s="522"/>
      <c r="H12" s="522"/>
      <c r="I12" s="522"/>
      <c r="J12" s="522"/>
      <c r="K12" s="522"/>
      <c r="L12" s="522"/>
      <c r="M12" s="522"/>
      <c r="N12" s="522"/>
      <c r="O12" s="522"/>
      <c r="P12" s="522"/>
      <c r="Q12" s="522"/>
      <c r="R12" s="522"/>
      <c r="S12" s="522"/>
      <c r="T12" s="522"/>
      <c r="U12" s="523"/>
    </row>
    <row r="13" spans="2:23" s="237" customFormat="1" ht="26.25" customHeight="1" x14ac:dyDescent="0.25">
      <c r="B13" s="500"/>
      <c r="C13" s="521" t="s">
        <v>12</v>
      </c>
      <c r="D13" s="522"/>
      <c r="E13" s="522"/>
      <c r="F13" s="522"/>
      <c r="G13" s="522"/>
      <c r="H13" s="522"/>
      <c r="I13" s="522"/>
      <c r="J13" s="522"/>
      <c r="K13" s="522"/>
      <c r="L13" s="522"/>
      <c r="M13" s="522"/>
      <c r="N13" s="522"/>
      <c r="O13" s="522"/>
      <c r="P13" s="522"/>
      <c r="Q13" s="522"/>
      <c r="R13" s="522"/>
      <c r="S13" s="522"/>
      <c r="T13" s="522"/>
      <c r="U13" s="523"/>
    </row>
    <row r="14" spans="2:23" s="237" customFormat="1" ht="26.25" customHeight="1" x14ac:dyDescent="0.25">
      <c r="B14" s="500"/>
      <c r="C14" s="521" t="s">
        <v>13</v>
      </c>
      <c r="D14" s="522"/>
      <c r="E14" s="522"/>
      <c r="F14" s="522"/>
      <c r="G14" s="522"/>
      <c r="H14" s="522"/>
      <c r="I14" s="522"/>
      <c r="J14" s="522"/>
      <c r="K14" s="522"/>
      <c r="L14" s="522"/>
      <c r="M14" s="522"/>
      <c r="N14" s="522"/>
      <c r="O14" s="522"/>
      <c r="P14" s="522"/>
      <c r="Q14" s="522"/>
      <c r="R14" s="522"/>
      <c r="S14" s="522"/>
      <c r="T14" s="522"/>
      <c r="U14" s="523"/>
    </row>
    <row r="15" spans="2:23" s="237" customFormat="1" ht="26.25" customHeight="1" x14ac:dyDescent="0.25">
      <c r="B15" s="500"/>
      <c r="C15" s="521" t="s">
        <v>14</v>
      </c>
      <c r="D15" s="522"/>
      <c r="E15" s="522"/>
      <c r="F15" s="522"/>
      <c r="G15" s="522"/>
      <c r="H15" s="522"/>
      <c r="I15" s="522"/>
      <c r="J15" s="522"/>
      <c r="K15" s="522"/>
      <c r="L15" s="522"/>
      <c r="M15" s="522"/>
      <c r="N15" s="522"/>
      <c r="O15" s="522"/>
      <c r="P15" s="522"/>
      <c r="Q15" s="522"/>
      <c r="R15" s="522"/>
      <c r="S15" s="522"/>
      <c r="T15" s="522"/>
      <c r="U15" s="523"/>
    </row>
    <row r="16" spans="2:23" s="237" customFormat="1" ht="26.25" customHeight="1" x14ac:dyDescent="0.25">
      <c r="B16" s="500"/>
      <c r="C16" s="521" t="s">
        <v>15</v>
      </c>
      <c r="D16" s="522"/>
      <c r="E16" s="522"/>
      <c r="F16" s="522"/>
      <c r="G16" s="522"/>
      <c r="H16" s="522"/>
      <c r="I16" s="522"/>
      <c r="J16" s="522"/>
      <c r="K16" s="522"/>
      <c r="L16" s="522"/>
      <c r="M16" s="522"/>
      <c r="N16" s="522"/>
      <c r="O16" s="522"/>
      <c r="P16" s="522"/>
      <c r="Q16" s="522"/>
      <c r="R16" s="522"/>
      <c r="S16" s="522"/>
      <c r="T16" s="522"/>
      <c r="U16" s="523"/>
    </row>
    <row r="17" spans="2:21" s="237" customFormat="1" ht="26.25" customHeight="1" x14ac:dyDescent="0.25">
      <c r="B17" s="500"/>
      <c r="C17" s="521" t="s">
        <v>16</v>
      </c>
      <c r="D17" s="522"/>
      <c r="E17" s="522"/>
      <c r="F17" s="522"/>
      <c r="G17" s="522"/>
      <c r="H17" s="522"/>
      <c r="I17" s="522"/>
      <c r="J17" s="522"/>
      <c r="K17" s="522"/>
      <c r="L17" s="522"/>
      <c r="M17" s="522"/>
      <c r="N17" s="522"/>
      <c r="O17" s="522"/>
      <c r="P17" s="522"/>
      <c r="Q17" s="522"/>
      <c r="R17" s="522"/>
      <c r="S17" s="522"/>
      <c r="T17" s="522"/>
      <c r="U17" s="523"/>
    </row>
    <row r="18" spans="2:21" s="237" customFormat="1" ht="26.25" customHeight="1" x14ac:dyDescent="0.25">
      <c r="B18" s="500"/>
      <c r="C18" s="521" t="s">
        <v>17</v>
      </c>
      <c r="D18" s="522"/>
      <c r="E18" s="522"/>
      <c r="F18" s="522"/>
      <c r="G18" s="522"/>
      <c r="H18" s="522"/>
      <c r="I18" s="522"/>
      <c r="J18" s="522"/>
      <c r="K18" s="522"/>
      <c r="L18" s="522"/>
      <c r="M18" s="522"/>
      <c r="N18" s="522"/>
      <c r="O18" s="522"/>
      <c r="P18" s="522"/>
      <c r="Q18" s="522"/>
      <c r="R18" s="522"/>
      <c r="S18" s="522"/>
      <c r="T18" s="522"/>
      <c r="U18" s="523"/>
    </row>
    <row r="19" spans="2:21" s="237" customFormat="1" ht="26.25" customHeight="1" x14ac:dyDescent="0.25">
      <c r="B19" s="500"/>
      <c r="C19" s="521" t="s">
        <v>18</v>
      </c>
      <c r="D19" s="522"/>
      <c r="E19" s="522"/>
      <c r="F19" s="522"/>
      <c r="G19" s="522"/>
      <c r="H19" s="522"/>
      <c r="I19" s="522"/>
      <c r="J19" s="522"/>
      <c r="K19" s="522"/>
      <c r="L19" s="522"/>
      <c r="M19" s="522"/>
      <c r="N19" s="522"/>
      <c r="O19" s="522"/>
      <c r="P19" s="522"/>
      <c r="Q19" s="522"/>
      <c r="R19" s="522"/>
      <c r="S19" s="522"/>
      <c r="T19" s="522"/>
      <c r="U19" s="523"/>
    </row>
    <row r="20" spans="2:21" s="237" customFormat="1" ht="26.25" customHeight="1" x14ac:dyDescent="0.25">
      <c r="B20" s="500"/>
      <c r="C20" s="521" t="s">
        <v>19</v>
      </c>
      <c r="D20" s="522"/>
      <c r="E20" s="522"/>
      <c r="F20" s="522"/>
      <c r="G20" s="522"/>
      <c r="H20" s="522"/>
      <c r="I20" s="522"/>
      <c r="J20" s="522"/>
      <c r="K20" s="522"/>
      <c r="L20" s="522"/>
      <c r="M20" s="522"/>
      <c r="N20" s="522"/>
      <c r="O20" s="522"/>
      <c r="P20" s="522"/>
      <c r="Q20" s="522"/>
      <c r="R20" s="522"/>
      <c r="S20" s="522"/>
      <c r="T20" s="522"/>
      <c r="U20" s="523"/>
    </row>
    <row r="21" spans="2:21" s="237" customFormat="1" ht="26.25" customHeight="1" x14ac:dyDescent="0.25">
      <c r="B21" s="500"/>
      <c r="C21" s="521" t="s">
        <v>20</v>
      </c>
      <c r="D21" s="522"/>
      <c r="E21" s="522"/>
      <c r="F21" s="522"/>
      <c r="G21" s="522"/>
      <c r="H21" s="522"/>
      <c r="I21" s="522"/>
      <c r="J21" s="522"/>
      <c r="K21" s="522"/>
      <c r="L21" s="522"/>
      <c r="M21" s="522"/>
      <c r="N21" s="522"/>
      <c r="O21" s="522"/>
      <c r="P21" s="522"/>
      <c r="Q21" s="522"/>
      <c r="R21" s="522"/>
      <c r="S21" s="522"/>
      <c r="T21" s="522"/>
      <c r="U21" s="523"/>
    </row>
    <row r="22" spans="2:21" s="237" customFormat="1" ht="26.25" customHeight="1" x14ac:dyDescent="0.25">
      <c r="B22" s="500"/>
      <c r="C22" s="521" t="s">
        <v>21</v>
      </c>
      <c r="D22" s="522"/>
      <c r="E22" s="522"/>
      <c r="F22" s="522"/>
      <c r="G22" s="522"/>
      <c r="H22" s="522"/>
      <c r="I22" s="522"/>
      <c r="J22" s="522"/>
      <c r="K22" s="522"/>
      <c r="L22" s="522"/>
      <c r="M22" s="522"/>
      <c r="N22" s="522"/>
      <c r="O22" s="522"/>
      <c r="P22" s="522"/>
      <c r="Q22" s="522"/>
      <c r="R22" s="522"/>
      <c r="S22" s="522"/>
      <c r="T22" s="522"/>
      <c r="U22" s="523"/>
    </row>
    <row r="23" spans="2:21" s="237" customFormat="1" ht="26.25" customHeight="1" x14ac:dyDescent="0.25">
      <c r="B23" s="500"/>
      <c r="C23" s="521" t="s">
        <v>22</v>
      </c>
      <c r="D23" s="522"/>
      <c r="E23" s="522"/>
      <c r="F23" s="522"/>
      <c r="G23" s="522"/>
      <c r="H23" s="522"/>
      <c r="I23" s="522"/>
      <c r="J23" s="522"/>
      <c r="K23" s="522"/>
      <c r="L23" s="522"/>
      <c r="M23" s="522"/>
      <c r="N23" s="522"/>
      <c r="O23" s="522"/>
      <c r="P23" s="522"/>
      <c r="Q23" s="522"/>
      <c r="R23" s="522"/>
      <c r="S23" s="522"/>
      <c r="T23" s="522"/>
      <c r="U23" s="523"/>
    </row>
    <row r="24" spans="2:21" s="237" customFormat="1" ht="26.25" customHeight="1" x14ac:dyDescent="0.25">
      <c r="B24" s="500"/>
      <c r="C24" s="521" t="s">
        <v>23</v>
      </c>
      <c r="D24" s="522"/>
      <c r="E24" s="522"/>
      <c r="F24" s="522"/>
      <c r="G24" s="522"/>
      <c r="H24" s="522"/>
      <c r="I24" s="522"/>
      <c r="J24" s="522"/>
      <c r="K24" s="522"/>
      <c r="L24" s="522"/>
      <c r="M24" s="522"/>
      <c r="N24" s="522"/>
      <c r="O24" s="522"/>
      <c r="P24" s="522"/>
      <c r="Q24" s="522"/>
      <c r="R24" s="522"/>
      <c r="S24" s="522"/>
      <c r="T24" s="522"/>
      <c r="U24" s="523"/>
    </row>
    <row r="25" spans="2:21" s="237" customFormat="1" ht="26.25" customHeight="1" x14ac:dyDescent="0.2">
      <c r="B25" s="500"/>
      <c r="C25" s="502" t="s">
        <v>24</v>
      </c>
      <c r="D25" s="503"/>
      <c r="E25" s="503"/>
      <c r="F25" s="503"/>
      <c r="G25" s="503"/>
      <c r="H25" s="503"/>
      <c r="I25" s="503"/>
      <c r="J25" s="503"/>
      <c r="K25" s="503"/>
      <c r="L25" s="503"/>
      <c r="M25" s="503"/>
      <c r="N25" s="503"/>
      <c r="O25" s="503"/>
      <c r="P25" s="503"/>
      <c r="Q25" s="503"/>
      <c r="R25" s="503"/>
      <c r="S25" s="503"/>
      <c r="T25" s="503"/>
      <c r="U25" s="504"/>
    </row>
    <row r="26" spans="2:21" s="237" customFormat="1" ht="26.25" customHeight="1" x14ac:dyDescent="0.2">
      <c r="B26" s="500"/>
      <c r="C26" s="502" t="s">
        <v>25</v>
      </c>
      <c r="D26" s="503"/>
      <c r="E26" s="503"/>
      <c r="F26" s="503"/>
      <c r="G26" s="503"/>
      <c r="H26" s="503"/>
      <c r="I26" s="503"/>
      <c r="J26" s="503"/>
      <c r="K26" s="503"/>
      <c r="L26" s="503"/>
      <c r="M26" s="503"/>
      <c r="N26" s="503"/>
      <c r="O26" s="503"/>
      <c r="P26" s="503"/>
      <c r="Q26" s="503"/>
      <c r="R26" s="503"/>
      <c r="S26" s="503"/>
      <c r="T26" s="503"/>
      <c r="U26" s="504"/>
    </row>
    <row r="27" spans="2:21" s="237" customFormat="1" ht="26.25" customHeight="1" x14ac:dyDescent="0.2">
      <c r="B27" s="500"/>
      <c r="C27" s="502" t="s">
        <v>26</v>
      </c>
      <c r="D27" s="503"/>
      <c r="E27" s="503"/>
      <c r="F27" s="503"/>
      <c r="G27" s="503"/>
      <c r="H27" s="503"/>
      <c r="I27" s="503"/>
      <c r="J27" s="503"/>
      <c r="K27" s="503"/>
      <c r="L27" s="503"/>
      <c r="M27" s="503"/>
      <c r="N27" s="503"/>
      <c r="O27" s="503"/>
      <c r="P27" s="503"/>
      <c r="Q27" s="503"/>
      <c r="R27" s="503"/>
      <c r="S27" s="503"/>
      <c r="T27" s="503"/>
      <c r="U27" s="504"/>
    </row>
    <row r="28" spans="2:21" s="237" customFormat="1" ht="26.25" customHeight="1" x14ac:dyDescent="0.2">
      <c r="B28" s="500"/>
      <c r="C28" s="502" t="s">
        <v>27</v>
      </c>
      <c r="D28" s="503"/>
      <c r="E28" s="503"/>
      <c r="F28" s="503"/>
      <c r="G28" s="503"/>
      <c r="H28" s="503"/>
      <c r="I28" s="503"/>
      <c r="J28" s="503"/>
      <c r="K28" s="503"/>
      <c r="L28" s="503"/>
      <c r="M28" s="503"/>
      <c r="N28" s="503"/>
      <c r="O28" s="503"/>
      <c r="P28" s="503"/>
      <c r="Q28" s="503"/>
      <c r="R28" s="503"/>
      <c r="S28" s="503"/>
      <c r="T28" s="503"/>
      <c r="U28" s="504"/>
    </row>
    <row r="29" spans="2:21" s="237" customFormat="1" ht="26.25" customHeight="1" x14ac:dyDescent="0.2">
      <c r="B29" s="500"/>
      <c r="C29" s="502" t="s">
        <v>28</v>
      </c>
      <c r="D29" s="503"/>
      <c r="E29" s="503"/>
      <c r="F29" s="503"/>
      <c r="G29" s="503"/>
      <c r="H29" s="503"/>
      <c r="I29" s="503"/>
      <c r="J29" s="503"/>
      <c r="K29" s="503"/>
      <c r="L29" s="503"/>
      <c r="M29" s="503"/>
      <c r="N29" s="503"/>
      <c r="O29" s="503"/>
      <c r="P29" s="503"/>
      <c r="Q29" s="503"/>
      <c r="R29" s="503"/>
      <c r="S29" s="503"/>
      <c r="T29" s="503"/>
      <c r="U29" s="504"/>
    </row>
    <row r="30" spans="2:21" s="237" customFormat="1" ht="26.25" customHeight="1" x14ac:dyDescent="0.2">
      <c r="B30" s="500"/>
      <c r="C30" s="495" t="s">
        <v>29</v>
      </c>
      <c r="D30" s="495"/>
      <c r="E30" s="495"/>
      <c r="F30" s="495"/>
      <c r="G30" s="495"/>
      <c r="H30" s="495"/>
      <c r="I30" s="495"/>
      <c r="J30" s="495"/>
      <c r="K30" s="495"/>
      <c r="L30" s="495"/>
      <c r="M30" s="495"/>
      <c r="N30" s="495"/>
      <c r="O30" s="495"/>
      <c r="P30" s="495"/>
      <c r="Q30" s="495"/>
      <c r="R30" s="495"/>
      <c r="S30" s="495"/>
      <c r="T30" s="495"/>
      <c r="U30" s="496"/>
    </row>
    <row r="31" spans="2:21" s="237" customFormat="1" ht="26.25" customHeight="1" x14ac:dyDescent="0.2">
      <c r="B31" s="500"/>
      <c r="C31" s="570" t="s">
        <v>30</v>
      </c>
      <c r="D31" s="571"/>
      <c r="E31" s="571"/>
      <c r="F31" s="571"/>
      <c r="G31" s="571"/>
      <c r="H31" s="571"/>
      <c r="I31" s="571"/>
      <c r="J31" s="571"/>
      <c r="K31" s="571"/>
      <c r="L31" s="571"/>
      <c r="M31" s="571"/>
      <c r="N31" s="571"/>
      <c r="O31" s="571"/>
      <c r="P31" s="571"/>
      <c r="Q31" s="571"/>
      <c r="R31" s="571"/>
      <c r="S31" s="571"/>
      <c r="T31" s="571"/>
      <c r="U31" s="572"/>
    </row>
    <row r="32" spans="2:21" s="237" customFormat="1" ht="26.25" customHeight="1" x14ac:dyDescent="0.2">
      <c r="B32" s="500"/>
      <c r="C32" s="570" t="s">
        <v>31</v>
      </c>
      <c r="D32" s="571"/>
      <c r="E32" s="571"/>
      <c r="F32" s="571"/>
      <c r="G32" s="571"/>
      <c r="H32" s="571"/>
      <c r="I32" s="571"/>
      <c r="J32" s="571"/>
      <c r="K32" s="571"/>
      <c r="L32" s="571"/>
      <c r="M32" s="571"/>
      <c r="N32" s="571"/>
      <c r="O32" s="571"/>
      <c r="P32" s="571"/>
      <c r="Q32" s="571"/>
      <c r="R32" s="571"/>
      <c r="S32" s="571"/>
      <c r="T32" s="571"/>
      <c r="U32" s="572"/>
    </row>
    <row r="33" spans="2:21" s="237" customFormat="1" ht="26.25" customHeight="1" x14ac:dyDescent="0.2">
      <c r="B33" s="500"/>
      <c r="C33" s="570" t="s">
        <v>32</v>
      </c>
      <c r="D33" s="571"/>
      <c r="E33" s="571"/>
      <c r="F33" s="571"/>
      <c r="G33" s="571"/>
      <c r="H33" s="571"/>
      <c r="I33" s="571"/>
      <c r="J33" s="571"/>
      <c r="K33" s="571"/>
      <c r="L33" s="571"/>
      <c r="M33" s="571"/>
      <c r="N33" s="571"/>
      <c r="O33" s="571"/>
      <c r="P33" s="571"/>
      <c r="Q33" s="571"/>
      <c r="R33" s="571"/>
      <c r="S33" s="571"/>
      <c r="T33" s="571"/>
      <c r="U33" s="572"/>
    </row>
    <row r="34" spans="2:21" s="237" customFormat="1" ht="26.25" customHeight="1" x14ac:dyDescent="0.2">
      <c r="B34" s="500"/>
      <c r="C34" s="570" t="s">
        <v>33</v>
      </c>
      <c r="D34" s="571"/>
      <c r="E34" s="571"/>
      <c r="F34" s="571"/>
      <c r="G34" s="571"/>
      <c r="H34" s="571"/>
      <c r="I34" s="571"/>
      <c r="J34" s="571"/>
      <c r="K34" s="571"/>
      <c r="L34" s="571"/>
      <c r="M34" s="571"/>
      <c r="N34" s="571"/>
      <c r="O34" s="571"/>
      <c r="P34" s="571"/>
      <c r="Q34" s="571"/>
      <c r="R34" s="571"/>
      <c r="S34" s="571"/>
      <c r="T34" s="571"/>
      <c r="U34" s="572"/>
    </row>
    <row r="35" spans="2:21" s="237" customFormat="1" ht="26.25" customHeight="1" x14ac:dyDescent="0.2">
      <c r="B35" s="500"/>
      <c r="C35" s="502" t="s">
        <v>34</v>
      </c>
      <c r="D35" s="503"/>
      <c r="E35" s="503"/>
      <c r="F35" s="503"/>
      <c r="G35" s="503"/>
      <c r="H35" s="503"/>
      <c r="I35" s="503"/>
      <c r="J35" s="503"/>
      <c r="K35" s="503"/>
      <c r="L35" s="503"/>
      <c r="M35" s="503"/>
      <c r="N35" s="503"/>
      <c r="O35" s="503"/>
      <c r="P35" s="503"/>
      <c r="Q35" s="503"/>
      <c r="R35" s="503"/>
      <c r="S35" s="503"/>
      <c r="T35" s="503"/>
      <c r="U35" s="504"/>
    </row>
    <row r="36" spans="2:21" s="237" customFormat="1" ht="26.25" customHeight="1" x14ac:dyDescent="0.2">
      <c r="B36" s="500"/>
      <c r="C36" s="570" t="s">
        <v>35</v>
      </c>
      <c r="D36" s="571"/>
      <c r="E36" s="571"/>
      <c r="F36" s="571"/>
      <c r="G36" s="571"/>
      <c r="H36" s="571"/>
      <c r="I36" s="571"/>
      <c r="J36" s="571"/>
      <c r="K36" s="571"/>
      <c r="L36" s="571"/>
      <c r="M36" s="571"/>
      <c r="N36" s="571"/>
      <c r="O36" s="571"/>
      <c r="P36" s="571"/>
      <c r="Q36" s="571"/>
      <c r="R36" s="571"/>
      <c r="S36" s="571"/>
      <c r="T36" s="571"/>
      <c r="U36" s="572"/>
    </row>
    <row r="37" spans="2:21" s="237" customFormat="1" ht="26.25" customHeight="1" x14ac:dyDescent="0.2">
      <c r="B37" s="500"/>
      <c r="C37" s="570" t="s">
        <v>36</v>
      </c>
      <c r="D37" s="571"/>
      <c r="E37" s="571"/>
      <c r="F37" s="571"/>
      <c r="G37" s="571"/>
      <c r="H37" s="571"/>
      <c r="I37" s="571"/>
      <c r="J37" s="571"/>
      <c r="K37" s="571"/>
      <c r="L37" s="571"/>
      <c r="M37" s="571"/>
      <c r="N37" s="571"/>
      <c r="O37" s="571"/>
      <c r="P37" s="571"/>
      <c r="Q37" s="571"/>
      <c r="R37" s="571"/>
      <c r="S37" s="571"/>
      <c r="T37" s="571"/>
      <c r="U37" s="572"/>
    </row>
    <row r="38" spans="2:21" s="237" customFormat="1" ht="26.25" customHeight="1" x14ac:dyDescent="0.2">
      <c r="B38" s="500"/>
      <c r="C38" s="524" t="s">
        <v>37</v>
      </c>
      <c r="D38" s="524"/>
      <c r="E38" s="524"/>
      <c r="F38" s="524"/>
      <c r="G38" s="524"/>
      <c r="H38" s="524"/>
      <c r="I38" s="524"/>
      <c r="J38" s="524"/>
      <c r="K38" s="524"/>
      <c r="L38" s="524"/>
      <c r="M38" s="524"/>
      <c r="N38" s="524"/>
      <c r="O38" s="524"/>
      <c r="P38" s="524"/>
      <c r="Q38" s="524"/>
      <c r="R38" s="524"/>
      <c r="S38" s="524"/>
      <c r="T38" s="524"/>
      <c r="U38" s="525"/>
    </row>
    <row r="39" spans="2:21" s="237" customFormat="1" ht="26.25" customHeight="1" x14ac:dyDescent="0.2">
      <c r="B39" s="500"/>
      <c r="C39" s="495" t="s">
        <v>38</v>
      </c>
      <c r="D39" s="495"/>
      <c r="E39" s="495"/>
      <c r="F39" s="495"/>
      <c r="G39" s="495"/>
      <c r="H39" s="495"/>
      <c r="I39" s="495"/>
      <c r="J39" s="495"/>
      <c r="K39" s="495"/>
      <c r="L39" s="495"/>
      <c r="M39" s="495"/>
      <c r="N39" s="495"/>
      <c r="O39" s="495"/>
      <c r="P39" s="495"/>
      <c r="Q39" s="495"/>
      <c r="R39" s="495"/>
      <c r="S39" s="495"/>
      <c r="T39" s="495"/>
      <c r="U39" s="496"/>
    </row>
    <row r="40" spans="2:21" s="237" customFormat="1" ht="26.25" customHeight="1" x14ac:dyDescent="0.2">
      <c r="B40" s="500"/>
      <c r="C40" s="495" t="s">
        <v>39</v>
      </c>
      <c r="D40" s="495"/>
      <c r="E40" s="495"/>
      <c r="F40" s="495"/>
      <c r="G40" s="495"/>
      <c r="H40" s="495"/>
      <c r="I40" s="495"/>
      <c r="J40" s="495"/>
      <c r="K40" s="495"/>
      <c r="L40" s="495"/>
      <c r="M40" s="495"/>
      <c r="N40" s="495"/>
      <c r="O40" s="495"/>
      <c r="P40" s="495"/>
      <c r="Q40" s="495"/>
      <c r="R40" s="495"/>
      <c r="S40" s="495"/>
      <c r="T40" s="495"/>
      <c r="U40" s="496"/>
    </row>
    <row r="41" spans="2:21" s="237" customFormat="1" ht="26.25" customHeight="1" x14ac:dyDescent="0.2">
      <c r="B41" s="500"/>
      <c r="C41" s="495" t="s">
        <v>40</v>
      </c>
      <c r="D41" s="495"/>
      <c r="E41" s="495"/>
      <c r="F41" s="495"/>
      <c r="G41" s="495"/>
      <c r="H41" s="495"/>
      <c r="I41" s="495"/>
      <c r="J41" s="495"/>
      <c r="K41" s="495"/>
      <c r="L41" s="495"/>
      <c r="M41" s="495"/>
      <c r="N41" s="495"/>
      <c r="O41" s="495"/>
      <c r="P41" s="495"/>
      <c r="Q41" s="495"/>
      <c r="R41" s="495"/>
      <c r="S41" s="495"/>
      <c r="T41" s="495"/>
      <c r="U41" s="496"/>
    </row>
    <row r="42" spans="2:21" s="237" customFormat="1" ht="26.25" customHeight="1" x14ac:dyDescent="0.2">
      <c r="B42" s="501"/>
      <c r="C42" s="495" t="s">
        <v>41</v>
      </c>
      <c r="D42" s="495"/>
      <c r="E42" s="495"/>
      <c r="F42" s="495"/>
      <c r="G42" s="495"/>
      <c r="H42" s="495"/>
      <c r="I42" s="495"/>
      <c r="J42" s="495"/>
      <c r="K42" s="495"/>
      <c r="L42" s="495"/>
      <c r="M42" s="495"/>
      <c r="N42" s="495"/>
      <c r="O42" s="495"/>
      <c r="P42" s="495"/>
      <c r="Q42" s="495"/>
      <c r="R42" s="495"/>
      <c r="S42" s="495"/>
      <c r="T42" s="495"/>
      <c r="U42" s="496"/>
    </row>
    <row r="43" spans="2:21" s="237" customFormat="1" ht="27" customHeight="1" x14ac:dyDescent="0.2">
      <c r="B43" s="492" t="s">
        <v>42</v>
      </c>
      <c r="C43" s="505" t="s">
        <v>43</v>
      </c>
      <c r="D43" s="505"/>
      <c r="E43" s="505"/>
      <c r="F43" s="505"/>
      <c r="G43" s="505"/>
      <c r="H43" s="505"/>
      <c r="I43" s="505"/>
      <c r="J43" s="505"/>
      <c r="K43" s="505"/>
      <c r="L43" s="505"/>
      <c r="M43" s="505"/>
      <c r="N43" s="505"/>
      <c r="O43" s="505"/>
      <c r="P43" s="505"/>
      <c r="Q43" s="505"/>
      <c r="R43" s="505"/>
      <c r="S43" s="505"/>
      <c r="T43" s="505"/>
      <c r="U43" s="506"/>
    </row>
    <row r="44" spans="2:21" s="237" customFormat="1" ht="27" customHeight="1" x14ac:dyDescent="0.2">
      <c r="B44" s="492"/>
      <c r="C44" s="573" t="s">
        <v>44</v>
      </c>
      <c r="D44" s="574"/>
      <c r="E44" s="575"/>
      <c r="F44" s="582" t="s">
        <v>45</v>
      </c>
      <c r="G44" s="583"/>
      <c r="H44" s="583"/>
      <c r="I44" s="583"/>
      <c r="J44" s="583"/>
      <c r="K44" s="583"/>
      <c r="L44" s="583"/>
      <c r="M44" s="583"/>
      <c r="N44" s="583"/>
      <c r="O44" s="583"/>
      <c r="P44" s="583"/>
      <c r="Q44" s="583"/>
      <c r="R44" s="583"/>
      <c r="S44" s="583"/>
      <c r="T44" s="583"/>
      <c r="U44" s="584"/>
    </row>
    <row r="45" spans="2:21" s="237" customFormat="1" ht="27" customHeight="1" x14ac:dyDescent="0.2">
      <c r="B45" s="492"/>
      <c r="C45" s="576"/>
      <c r="D45" s="577"/>
      <c r="E45" s="578"/>
      <c r="F45" s="585" t="s">
        <v>46</v>
      </c>
      <c r="G45" s="586"/>
      <c r="H45" s="586"/>
      <c r="I45" s="586"/>
      <c r="J45" s="586"/>
      <c r="K45" s="586"/>
      <c r="L45" s="586"/>
      <c r="M45" s="586"/>
      <c r="N45" s="586"/>
      <c r="O45" s="586"/>
      <c r="P45" s="586"/>
      <c r="Q45" s="586"/>
      <c r="R45" s="586"/>
      <c r="S45" s="586"/>
      <c r="T45" s="586"/>
      <c r="U45" s="587"/>
    </row>
    <row r="46" spans="2:21" s="237" customFormat="1" ht="27" customHeight="1" x14ac:dyDescent="0.2">
      <c r="B46" s="492"/>
      <c r="C46" s="576"/>
      <c r="D46" s="577"/>
      <c r="E46" s="578"/>
      <c r="F46" s="585" t="s">
        <v>47</v>
      </c>
      <c r="G46" s="586"/>
      <c r="H46" s="586"/>
      <c r="I46" s="586"/>
      <c r="J46" s="586"/>
      <c r="K46" s="586"/>
      <c r="L46" s="586"/>
      <c r="M46" s="586"/>
      <c r="N46" s="586"/>
      <c r="O46" s="586"/>
      <c r="P46" s="586"/>
      <c r="Q46" s="586"/>
      <c r="R46" s="586"/>
      <c r="S46" s="586"/>
      <c r="T46" s="586"/>
      <c r="U46" s="587"/>
    </row>
    <row r="47" spans="2:21" s="237" customFormat="1" ht="27" customHeight="1" x14ac:dyDescent="0.2">
      <c r="B47" s="492"/>
      <c r="C47" s="579"/>
      <c r="D47" s="580"/>
      <c r="E47" s="581"/>
      <c r="F47" s="585" t="s">
        <v>48</v>
      </c>
      <c r="G47" s="586"/>
      <c r="H47" s="586"/>
      <c r="I47" s="586"/>
      <c r="J47" s="586"/>
      <c r="K47" s="586"/>
      <c r="L47" s="586"/>
      <c r="M47" s="586"/>
      <c r="N47" s="586"/>
      <c r="O47" s="586"/>
      <c r="P47" s="586"/>
      <c r="Q47" s="586"/>
      <c r="R47" s="586"/>
      <c r="S47" s="586"/>
      <c r="T47" s="586"/>
      <c r="U47" s="587"/>
    </row>
    <row r="48" spans="2:21" s="237" customFormat="1" ht="27" customHeight="1" x14ac:dyDescent="0.2">
      <c r="B48" s="492"/>
      <c r="C48" s="495" t="s">
        <v>49</v>
      </c>
      <c r="D48" s="495"/>
      <c r="E48" s="495"/>
      <c r="F48" s="495"/>
      <c r="G48" s="495"/>
      <c r="H48" s="495"/>
      <c r="I48" s="495"/>
      <c r="J48" s="495"/>
      <c r="K48" s="495"/>
      <c r="L48" s="495"/>
      <c r="M48" s="495"/>
      <c r="N48" s="495"/>
      <c r="O48" s="495"/>
      <c r="P48" s="495"/>
      <c r="Q48" s="495"/>
      <c r="R48" s="495"/>
      <c r="S48" s="495"/>
      <c r="T48" s="495"/>
      <c r="U48" s="496"/>
    </row>
    <row r="49" spans="2:23" s="237" customFormat="1" ht="27" customHeight="1" x14ac:dyDescent="0.2">
      <c r="B49" s="492"/>
      <c r="C49" s="495" t="s">
        <v>50</v>
      </c>
      <c r="D49" s="495"/>
      <c r="E49" s="495"/>
      <c r="F49" s="495"/>
      <c r="G49" s="495"/>
      <c r="H49" s="495"/>
      <c r="I49" s="495"/>
      <c r="J49" s="495"/>
      <c r="K49" s="495"/>
      <c r="L49" s="495"/>
      <c r="M49" s="495"/>
      <c r="N49" s="495"/>
      <c r="O49" s="495"/>
      <c r="P49" s="495"/>
      <c r="Q49" s="495"/>
      <c r="R49" s="495"/>
      <c r="S49" s="495"/>
      <c r="T49" s="495"/>
      <c r="U49" s="496"/>
    </row>
    <row r="50" spans="2:23" s="237" customFormat="1" ht="27" customHeight="1" x14ac:dyDescent="0.2">
      <c r="B50" s="492"/>
      <c r="C50" s="495" t="s">
        <v>51</v>
      </c>
      <c r="D50" s="495"/>
      <c r="E50" s="495"/>
      <c r="F50" s="495"/>
      <c r="G50" s="495"/>
      <c r="H50" s="495"/>
      <c r="I50" s="495"/>
      <c r="J50" s="495"/>
      <c r="K50" s="495"/>
      <c r="L50" s="495"/>
      <c r="M50" s="495"/>
      <c r="N50" s="495"/>
      <c r="O50" s="495"/>
      <c r="P50" s="495"/>
      <c r="Q50" s="495"/>
      <c r="R50" s="495"/>
      <c r="S50" s="495"/>
      <c r="T50" s="495"/>
      <c r="U50" s="496"/>
    </row>
    <row r="51" spans="2:23" s="237" customFormat="1" ht="27" customHeight="1" x14ac:dyDescent="0.2">
      <c r="B51" s="492"/>
      <c r="C51" s="495" t="s">
        <v>52</v>
      </c>
      <c r="D51" s="495"/>
      <c r="E51" s="495"/>
      <c r="F51" s="495"/>
      <c r="G51" s="495"/>
      <c r="H51" s="495"/>
      <c r="I51" s="495"/>
      <c r="J51" s="495"/>
      <c r="K51" s="495"/>
      <c r="L51" s="495"/>
      <c r="M51" s="495"/>
      <c r="N51" s="495"/>
      <c r="O51" s="495"/>
      <c r="P51" s="495"/>
      <c r="Q51" s="495"/>
      <c r="R51" s="495"/>
      <c r="S51" s="495"/>
      <c r="T51" s="495"/>
      <c r="U51" s="496"/>
    </row>
    <row r="52" spans="2:23" s="237" customFormat="1" ht="27" customHeight="1" x14ac:dyDescent="0.2">
      <c r="B52" s="492"/>
      <c r="C52" s="495" t="s">
        <v>53</v>
      </c>
      <c r="D52" s="495"/>
      <c r="E52" s="495"/>
      <c r="F52" s="495"/>
      <c r="G52" s="495"/>
      <c r="H52" s="495"/>
      <c r="I52" s="495"/>
      <c r="J52" s="495"/>
      <c r="K52" s="495"/>
      <c r="L52" s="495"/>
      <c r="M52" s="495"/>
      <c r="N52" s="495"/>
      <c r="O52" s="495"/>
      <c r="P52" s="495"/>
      <c r="Q52" s="495"/>
      <c r="R52" s="495"/>
      <c r="S52" s="495"/>
      <c r="T52" s="495"/>
      <c r="U52" s="496"/>
    </row>
    <row r="53" spans="2:23" s="237" customFormat="1" ht="27" customHeight="1" x14ac:dyDescent="0.2">
      <c r="B53" s="492"/>
      <c r="C53" s="495" t="s">
        <v>54</v>
      </c>
      <c r="D53" s="495"/>
      <c r="E53" s="495"/>
      <c r="F53" s="495"/>
      <c r="G53" s="495"/>
      <c r="H53" s="495"/>
      <c r="I53" s="495"/>
      <c r="J53" s="495"/>
      <c r="K53" s="495"/>
      <c r="L53" s="495"/>
      <c r="M53" s="495"/>
      <c r="N53" s="495"/>
      <c r="O53" s="495"/>
      <c r="P53" s="495"/>
      <c r="Q53" s="495"/>
      <c r="R53" s="495"/>
      <c r="S53" s="495"/>
      <c r="T53" s="495"/>
      <c r="U53" s="496"/>
    </row>
    <row r="54" spans="2:23" s="237" customFormat="1" ht="27.75" customHeight="1" thickBot="1" x14ac:dyDescent="0.25">
      <c r="B54" s="492"/>
      <c r="C54" s="495" t="s">
        <v>55</v>
      </c>
      <c r="D54" s="495"/>
      <c r="E54" s="495"/>
      <c r="F54" s="495"/>
      <c r="G54" s="495"/>
      <c r="H54" s="495"/>
      <c r="I54" s="495"/>
      <c r="J54" s="495"/>
      <c r="K54" s="495"/>
      <c r="L54" s="495"/>
      <c r="M54" s="495"/>
      <c r="N54" s="495"/>
      <c r="O54" s="495"/>
      <c r="P54" s="495"/>
      <c r="Q54" s="495"/>
      <c r="R54" s="495"/>
      <c r="S54" s="495"/>
      <c r="T54" s="495"/>
      <c r="U54" s="496"/>
      <c r="W54" s="325"/>
    </row>
    <row r="55" spans="2:23" s="237" customFormat="1" ht="27" customHeight="1" thickBot="1" x14ac:dyDescent="0.25">
      <c r="B55" s="492"/>
      <c r="C55" s="495" t="s">
        <v>56</v>
      </c>
      <c r="D55" s="495"/>
      <c r="E55" s="495"/>
      <c r="F55" s="495"/>
      <c r="G55" s="495"/>
      <c r="H55" s="495"/>
      <c r="I55" s="495"/>
      <c r="J55" s="495"/>
      <c r="K55" s="495"/>
      <c r="L55" s="495"/>
      <c r="M55" s="495"/>
      <c r="N55" s="495"/>
      <c r="O55" s="495"/>
      <c r="P55" s="495"/>
      <c r="Q55" s="495"/>
      <c r="R55" s="495"/>
      <c r="S55" s="495"/>
      <c r="T55" s="495"/>
      <c r="U55" s="496"/>
      <c r="V55" s="323"/>
    </row>
    <row r="56" spans="2:23" s="237" customFormat="1" ht="27.75" customHeight="1" thickBot="1" x14ac:dyDescent="0.25">
      <c r="B56" s="492"/>
      <c r="C56" s="495" t="s">
        <v>57</v>
      </c>
      <c r="D56" s="495"/>
      <c r="E56" s="495"/>
      <c r="F56" s="495"/>
      <c r="G56" s="495"/>
      <c r="H56" s="495"/>
      <c r="I56" s="495"/>
      <c r="J56" s="495"/>
      <c r="K56" s="495"/>
      <c r="L56" s="495"/>
      <c r="M56" s="495"/>
      <c r="N56" s="495"/>
      <c r="O56" s="495"/>
      <c r="P56" s="495"/>
      <c r="Q56" s="495"/>
      <c r="R56" s="495"/>
      <c r="S56" s="495"/>
      <c r="T56" s="495"/>
      <c r="U56" s="496"/>
    </row>
    <row r="57" spans="2:23" s="237" customFormat="1" ht="27" customHeight="1" thickBot="1" x14ac:dyDescent="0.25">
      <c r="B57" s="492"/>
      <c r="C57" s="497" t="s">
        <v>58</v>
      </c>
      <c r="D57" s="497"/>
      <c r="E57" s="497"/>
      <c r="F57" s="497"/>
      <c r="G57" s="497"/>
      <c r="H57" s="497"/>
      <c r="I57" s="497"/>
      <c r="J57" s="497"/>
      <c r="K57" s="497"/>
      <c r="L57" s="497"/>
      <c r="M57" s="497"/>
      <c r="N57" s="497"/>
      <c r="O57" s="497"/>
      <c r="P57" s="497"/>
      <c r="Q57" s="497"/>
      <c r="R57" s="497"/>
      <c r="S57" s="497"/>
      <c r="T57" s="497"/>
      <c r="U57" s="498"/>
      <c r="V57" s="324"/>
      <c r="W57" s="322"/>
    </row>
    <row r="58" spans="2:23" s="237" customFormat="1" ht="27" customHeight="1" x14ac:dyDescent="0.2">
      <c r="B58" s="492"/>
      <c r="C58" s="489" t="s">
        <v>59</v>
      </c>
      <c r="D58" s="489"/>
      <c r="E58" s="490" t="s">
        <v>60</v>
      </c>
      <c r="F58" s="490"/>
      <c r="G58" s="490"/>
      <c r="H58" s="490"/>
      <c r="I58" s="490"/>
      <c r="J58" s="490"/>
      <c r="K58" s="490"/>
      <c r="L58" s="490"/>
      <c r="M58" s="490"/>
      <c r="N58" s="490"/>
      <c r="O58" s="490"/>
      <c r="P58" s="490"/>
      <c r="Q58" s="490"/>
      <c r="R58" s="490"/>
      <c r="S58" s="490"/>
      <c r="T58" s="490"/>
      <c r="U58" s="491"/>
      <c r="W58" s="321"/>
    </row>
    <row r="59" spans="2:23" s="237" customFormat="1" ht="27" customHeight="1" x14ac:dyDescent="0.2">
      <c r="B59" s="492"/>
      <c r="C59" s="489"/>
      <c r="D59" s="489"/>
      <c r="E59" s="490" t="s">
        <v>61</v>
      </c>
      <c r="F59" s="490"/>
      <c r="G59" s="490"/>
      <c r="H59" s="490"/>
      <c r="I59" s="490"/>
      <c r="J59" s="490"/>
      <c r="K59" s="490"/>
      <c r="L59" s="490"/>
      <c r="M59" s="490"/>
      <c r="N59" s="490"/>
      <c r="O59" s="490"/>
      <c r="P59" s="490"/>
      <c r="Q59" s="490"/>
      <c r="R59" s="490"/>
      <c r="S59" s="490"/>
      <c r="T59" s="490"/>
      <c r="U59" s="491"/>
    </row>
    <row r="60" spans="2:23" s="237" customFormat="1" ht="27" customHeight="1" x14ac:dyDescent="0.2">
      <c r="B60" s="492"/>
      <c r="C60" s="489" t="s">
        <v>62</v>
      </c>
      <c r="D60" s="489"/>
      <c r="E60" s="490" t="s">
        <v>63</v>
      </c>
      <c r="F60" s="490"/>
      <c r="G60" s="490"/>
      <c r="H60" s="490"/>
      <c r="I60" s="490"/>
      <c r="J60" s="490"/>
      <c r="K60" s="490"/>
      <c r="L60" s="490"/>
      <c r="M60" s="490"/>
      <c r="N60" s="490"/>
      <c r="O60" s="490"/>
      <c r="P60" s="490"/>
      <c r="Q60" s="490"/>
      <c r="R60" s="490"/>
      <c r="S60" s="490"/>
      <c r="T60" s="490"/>
      <c r="U60" s="491"/>
    </row>
    <row r="61" spans="2:23" s="237" customFormat="1" ht="27" customHeight="1" x14ac:dyDescent="0.2">
      <c r="B61" s="492"/>
      <c r="C61" s="489"/>
      <c r="D61" s="489"/>
      <c r="E61" s="490" t="s">
        <v>64</v>
      </c>
      <c r="F61" s="490"/>
      <c r="G61" s="490"/>
      <c r="H61" s="490"/>
      <c r="I61" s="490"/>
      <c r="J61" s="490"/>
      <c r="K61" s="490"/>
      <c r="L61" s="490"/>
      <c r="M61" s="490"/>
      <c r="N61" s="490"/>
      <c r="O61" s="490"/>
      <c r="P61" s="490"/>
      <c r="Q61" s="490"/>
      <c r="R61" s="490"/>
      <c r="S61" s="490"/>
      <c r="T61" s="490"/>
      <c r="U61" s="491"/>
    </row>
    <row r="62" spans="2:23" s="237" customFormat="1" ht="27" customHeight="1" x14ac:dyDescent="0.2">
      <c r="B62" s="492"/>
      <c r="C62" s="489" t="s">
        <v>65</v>
      </c>
      <c r="D62" s="489"/>
      <c r="E62" s="490" t="s">
        <v>66</v>
      </c>
      <c r="F62" s="490"/>
      <c r="G62" s="490"/>
      <c r="H62" s="490"/>
      <c r="I62" s="490"/>
      <c r="J62" s="490"/>
      <c r="K62" s="490"/>
      <c r="L62" s="490"/>
      <c r="M62" s="490"/>
      <c r="N62" s="490"/>
      <c r="O62" s="490"/>
      <c r="P62" s="490"/>
      <c r="Q62" s="490"/>
      <c r="R62" s="490"/>
      <c r="S62" s="490"/>
      <c r="T62" s="490"/>
      <c r="U62" s="491"/>
    </row>
    <row r="63" spans="2:23" s="237" customFormat="1" ht="27" customHeight="1" x14ac:dyDescent="0.2">
      <c r="B63" s="492"/>
      <c r="C63" s="489"/>
      <c r="D63" s="489"/>
      <c r="E63" s="490" t="s">
        <v>67</v>
      </c>
      <c r="F63" s="490"/>
      <c r="G63" s="490"/>
      <c r="H63" s="490"/>
      <c r="I63" s="490"/>
      <c r="J63" s="490"/>
      <c r="K63" s="490"/>
      <c r="L63" s="490"/>
      <c r="M63" s="490"/>
      <c r="N63" s="490"/>
      <c r="O63" s="490"/>
      <c r="P63" s="490"/>
      <c r="Q63" s="490"/>
      <c r="R63" s="490"/>
      <c r="S63" s="490"/>
      <c r="T63" s="490"/>
      <c r="U63" s="491"/>
    </row>
    <row r="64" spans="2:23" s="237" customFormat="1" ht="27" customHeight="1" x14ac:dyDescent="0.2">
      <c r="B64" s="492"/>
      <c r="C64" s="497" t="s">
        <v>68</v>
      </c>
      <c r="D64" s="497"/>
      <c r="E64" s="497"/>
      <c r="F64" s="497"/>
      <c r="G64" s="497"/>
      <c r="H64" s="497"/>
      <c r="I64" s="497"/>
      <c r="J64" s="497"/>
      <c r="K64" s="497"/>
      <c r="L64" s="497"/>
      <c r="M64" s="497"/>
      <c r="N64" s="497"/>
      <c r="O64" s="497"/>
      <c r="P64" s="497"/>
      <c r="Q64" s="497"/>
      <c r="R64" s="497"/>
      <c r="S64" s="497"/>
      <c r="T64" s="497"/>
      <c r="U64" s="498"/>
    </row>
    <row r="65" spans="2:21" s="237" customFormat="1" ht="27" customHeight="1" x14ac:dyDescent="0.2">
      <c r="B65" s="492"/>
      <c r="C65" s="497" t="s">
        <v>69</v>
      </c>
      <c r="D65" s="497"/>
      <c r="E65" s="497"/>
      <c r="F65" s="497"/>
      <c r="G65" s="497"/>
      <c r="H65" s="497"/>
      <c r="I65" s="497"/>
      <c r="J65" s="497"/>
      <c r="K65" s="497"/>
      <c r="L65" s="497"/>
      <c r="M65" s="497"/>
      <c r="N65" s="497"/>
      <c r="O65" s="497"/>
      <c r="P65" s="497"/>
      <c r="Q65" s="497"/>
      <c r="R65" s="497"/>
      <c r="S65" s="497"/>
      <c r="T65" s="497"/>
      <c r="U65" s="498"/>
    </row>
    <row r="66" spans="2:21" s="237" customFormat="1" ht="27" customHeight="1" x14ac:dyDescent="0.2">
      <c r="B66" s="492"/>
      <c r="C66" s="497" t="s">
        <v>70</v>
      </c>
      <c r="D66" s="497"/>
      <c r="E66" s="497"/>
      <c r="F66" s="497"/>
      <c r="G66" s="497"/>
      <c r="H66" s="497"/>
      <c r="I66" s="497"/>
      <c r="J66" s="497"/>
      <c r="K66" s="497"/>
      <c r="L66" s="497"/>
      <c r="M66" s="497"/>
      <c r="N66" s="497"/>
      <c r="O66" s="497"/>
      <c r="P66" s="497"/>
      <c r="Q66" s="497"/>
      <c r="R66" s="497"/>
      <c r="S66" s="497"/>
      <c r="T66" s="497"/>
      <c r="U66" s="498"/>
    </row>
    <row r="67" spans="2:21" s="237" customFormat="1" ht="27" customHeight="1" x14ac:dyDescent="0.2">
      <c r="B67" s="492"/>
      <c r="C67" s="497" t="s">
        <v>71</v>
      </c>
      <c r="D67" s="497"/>
      <c r="E67" s="497"/>
      <c r="F67" s="497"/>
      <c r="G67" s="497"/>
      <c r="H67" s="497"/>
      <c r="I67" s="497"/>
      <c r="J67" s="497"/>
      <c r="K67" s="497"/>
      <c r="L67" s="497"/>
      <c r="M67" s="497"/>
      <c r="N67" s="497"/>
      <c r="O67" s="497"/>
      <c r="P67" s="497"/>
      <c r="Q67" s="497"/>
      <c r="R67" s="497"/>
      <c r="S67" s="497"/>
      <c r="T67" s="497"/>
      <c r="U67" s="498"/>
    </row>
    <row r="68" spans="2:21" s="237" customFormat="1" ht="27" customHeight="1" x14ac:dyDescent="0.2">
      <c r="B68" s="492"/>
      <c r="C68" s="497" t="s">
        <v>72</v>
      </c>
      <c r="D68" s="497"/>
      <c r="E68" s="497"/>
      <c r="F68" s="497"/>
      <c r="G68" s="497"/>
      <c r="H68" s="497"/>
      <c r="I68" s="497"/>
      <c r="J68" s="497"/>
      <c r="K68" s="497"/>
      <c r="L68" s="497"/>
      <c r="M68" s="497"/>
      <c r="N68" s="497"/>
      <c r="O68" s="497"/>
      <c r="P68" s="497"/>
      <c r="Q68" s="497"/>
      <c r="R68" s="497"/>
      <c r="S68" s="497"/>
      <c r="T68" s="497"/>
      <c r="U68" s="498"/>
    </row>
    <row r="69" spans="2:21" s="237" customFormat="1" ht="27" customHeight="1" x14ac:dyDescent="0.2">
      <c r="B69" s="554" t="s">
        <v>73</v>
      </c>
      <c r="C69" s="505" t="s">
        <v>74</v>
      </c>
      <c r="D69" s="505"/>
      <c r="E69" s="505"/>
      <c r="F69" s="505"/>
      <c r="G69" s="505"/>
      <c r="H69" s="505"/>
      <c r="I69" s="505"/>
      <c r="J69" s="505"/>
      <c r="K69" s="505"/>
      <c r="L69" s="505"/>
      <c r="M69" s="505"/>
      <c r="N69" s="505"/>
      <c r="O69" s="505"/>
      <c r="P69" s="505"/>
      <c r="Q69" s="505"/>
      <c r="R69" s="505"/>
      <c r="S69" s="505"/>
      <c r="T69" s="505"/>
      <c r="U69" s="506"/>
    </row>
    <row r="70" spans="2:21" s="237" customFormat="1" ht="27" customHeight="1" x14ac:dyDescent="0.2">
      <c r="B70" s="500"/>
      <c r="C70" s="497" t="s">
        <v>75</v>
      </c>
      <c r="D70" s="497"/>
      <c r="E70" s="497"/>
      <c r="F70" s="497"/>
      <c r="G70" s="497"/>
      <c r="H70" s="497"/>
      <c r="I70" s="497"/>
      <c r="J70" s="497"/>
      <c r="K70" s="497"/>
      <c r="L70" s="497"/>
      <c r="M70" s="497"/>
      <c r="N70" s="497"/>
      <c r="O70" s="497"/>
      <c r="P70" s="497"/>
      <c r="Q70" s="497"/>
      <c r="R70" s="497"/>
      <c r="S70" s="497"/>
      <c r="T70" s="497"/>
      <c r="U70" s="498"/>
    </row>
    <row r="71" spans="2:21" s="237" customFormat="1" ht="27" customHeight="1" x14ac:dyDescent="0.2">
      <c r="B71" s="500"/>
      <c r="C71" s="497" t="s">
        <v>76</v>
      </c>
      <c r="D71" s="497"/>
      <c r="E71" s="497"/>
      <c r="F71" s="497"/>
      <c r="G71" s="497"/>
      <c r="H71" s="497"/>
      <c r="I71" s="497"/>
      <c r="J71" s="497"/>
      <c r="K71" s="497"/>
      <c r="L71" s="497"/>
      <c r="M71" s="497"/>
      <c r="N71" s="497"/>
      <c r="O71" s="497"/>
      <c r="P71" s="497"/>
      <c r="Q71" s="497"/>
      <c r="R71" s="497"/>
      <c r="S71" s="497"/>
      <c r="T71" s="497"/>
      <c r="U71" s="498"/>
    </row>
    <row r="72" spans="2:21" s="237" customFormat="1" ht="27" customHeight="1" x14ac:dyDescent="0.2">
      <c r="B72" s="500"/>
      <c r="C72" s="497" t="s">
        <v>77</v>
      </c>
      <c r="D72" s="497"/>
      <c r="E72" s="497"/>
      <c r="F72" s="497"/>
      <c r="G72" s="497"/>
      <c r="H72" s="497"/>
      <c r="I72" s="497"/>
      <c r="J72" s="497"/>
      <c r="K72" s="497"/>
      <c r="L72" s="497"/>
      <c r="M72" s="497"/>
      <c r="N72" s="497"/>
      <c r="O72" s="497"/>
      <c r="P72" s="497"/>
      <c r="Q72" s="497"/>
      <c r="R72" s="497"/>
      <c r="S72" s="497"/>
      <c r="T72" s="497"/>
      <c r="U72" s="498"/>
    </row>
    <row r="73" spans="2:21" s="237" customFormat="1" ht="37.5" customHeight="1" x14ac:dyDescent="0.2">
      <c r="B73" s="500"/>
      <c r="C73" s="497" t="s">
        <v>78</v>
      </c>
      <c r="D73" s="497"/>
      <c r="E73" s="497"/>
      <c r="F73" s="497"/>
      <c r="G73" s="497"/>
      <c r="H73" s="497"/>
      <c r="I73" s="497"/>
      <c r="J73" s="497"/>
      <c r="K73" s="497"/>
      <c r="L73" s="497"/>
      <c r="M73" s="497"/>
      <c r="N73" s="497"/>
      <c r="O73" s="497"/>
      <c r="P73" s="497"/>
      <c r="Q73" s="497"/>
      <c r="R73" s="497"/>
      <c r="S73" s="497"/>
      <c r="T73" s="497"/>
      <c r="U73" s="498"/>
    </row>
    <row r="74" spans="2:21" s="237" customFormat="1" ht="30" customHeight="1" x14ac:dyDescent="0.2">
      <c r="B74" s="500"/>
      <c r="C74" s="526" t="s">
        <v>79</v>
      </c>
      <c r="D74" s="527"/>
      <c r="E74" s="532" t="s">
        <v>80</v>
      </c>
      <c r="F74" s="533"/>
      <c r="G74" s="533"/>
      <c r="H74" s="533"/>
      <c r="I74" s="533"/>
      <c r="J74" s="533"/>
      <c r="K74" s="533"/>
      <c r="L74" s="533"/>
      <c r="M74" s="533"/>
      <c r="N74" s="533"/>
      <c r="O74" s="533"/>
      <c r="P74" s="533"/>
      <c r="Q74" s="533"/>
      <c r="R74" s="533"/>
      <c r="S74" s="533"/>
      <c r="T74" s="533"/>
      <c r="U74" s="534"/>
    </row>
    <row r="75" spans="2:21" s="237" customFormat="1" ht="30" customHeight="1" x14ac:dyDescent="0.2">
      <c r="B75" s="500"/>
      <c r="C75" s="528"/>
      <c r="D75" s="529"/>
      <c r="E75" s="535"/>
      <c r="F75" s="536"/>
      <c r="G75" s="536"/>
      <c r="H75" s="536"/>
      <c r="I75" s="536"/>
      <c r="J75" s="536"/>
      <c r="K75" s="536"/>
      <c r="L75" s="536"/>
      <c r="M75" s="536"/>
      <c r="N75" s="536"/>
      <c r="O75" s="536"/>
      <c r="P75" s="536"/>
      <c r="Q75" s="536"/>
      <c r="R75" s="536"/>
      <c r="S75" s="536"/>
      <c r="T75" s="536"/>
      <c r="U75" s="537"/>
    </row>
    <row r="76" spans="2:21" s="237" customFormat="1" ht="42.75" customHeight="1" x14ac:dyDescent="0.2">
      <c r="B76" s="500"/>
      <c r="C76" s="528"/>
      <c r="D76" s="529"/>
      <c r="E76" s="490" t="s">
        <v>81</v>
      </c>
      <c r="F76" s="490"/>
      <c r="G76" s="490"/>
      <c r="H76" s="490"/>
      <c r="I76" s="490"/>
      <c r="J76" s="490"/>
      <c r="K76" s="490"/>
      <c r="L76" s="490"/>
      <c r="M76" s="490"/>
      <c r="N76" s="490"/>
      <c r="O76" s="490"/>
      <c r="P76" s="490"/>
      <c r="Q76" s="490"/>
      <c r="R76" s="490"/>
      <c r="S76" s="490"/>
      <c r="T76" s="490"/>
      <c r="U76" s="491"/>
    </row>
    <row r="77" spans="2:21" s="237" customFormat="1" ht="27" customHeight="1" x14ac:dyDescent="0.2">
      <c r="B77" s="500"/>
      <c r="C77" s="528"/>
      <c r="D77" s="529"/>
      <c r="E77" s="532" t="s">
        <v>82</v>
      </c>
      <c r="F77" s="533"/>
      <c r="G77" s="533"/>
      <c r="H77" s="533"/>
      <c r="I77" s="533"/>
      <c r="J77" s="533"/>
      <c r="K77" s="533"/>
      <c r="L77" s="533"/>
      <c r="M77" s="533"/>
      <c r="N77" s="533"/>
      <c r="O77" s="533"/>
      <c r="P77" s="533"/>
      <c r="Q77" s="533"/>
      <c r="R77" s="533"/>
      <c r="S77" s="533"/>
      <c r="T77" s="533"/>
      <c r="U77" s="534"/>
    </row>
    <row r="78" spans="2:21" s="237" customFormat="1" ht="27" customHeight="1" x14ac:dyDescent="0.2">
      <c r="B78" s="500"/>
      <c r="C78" s="530"/>
      <c r="D78" s="531"/>
      <c r="E78" s="535"/>
      <c r="F78" s="536"/>
      <c r="G78" s="536"/>
      <c r="H78" s="536"/>
      <c r="I78" s="536"/>
      <c r="J78" s="536"/>
      <c r="K78" s="536"/>
      <c r="L78" s="536"/>
      <c r="M78" s="536"/>
      <c r="N78" s="536"/>
      <c r="O78" s="536"/>
      <c r="P78" s="536"/>
      <c r="Q78" s="536"/>
      <c r="R78" s="536"/>
      <c r="S78" s="536"/>
      <c r="T78" s="536"/>
      <c r="U78" s="537"/>
    </row>
    <row r="79" spans="2:21" s="237" customFormat="1" ht="27" customHeight="1" x14ac:dyDescent="0.2">
      <c r="B79" s="500"/>
      <c r="C79" s="505" t="s">
        <v>83</v>
      </c>
      <c r="D79" s="505"/>
      <c r="E79" s="505"/>
      <c r="F79" s="505"/>
      <c r="G79" s="505"/>
      <c r="H79" s="505"/>
      <c r="I79" s="505"/>
      <c r="J79" s="505"/>
      <c r="K79" s="505"/>
      <c r="L79" s="505"/>
      <c r="M79" s="505"/>
      <c r="N79" s="505"/>
      <c r="O79" s="505"/>
      <c r="P79" s="505"/>
      <c r="Q79" s="505"/>
      <c r="R79" s="505"/>
      <c r="S79" s="505"/>
      <c r="T79" s="505"/>
      <c r="U79" s="506"/>
    </row>
    <row r="80" spans="2:21" s="237" customFormat="1" ht="27" customHeight="1" x14ac:dyDescent="0.2">
      <c r="B80" s="500"/>
      <c r="C80" s="497" t="s">
        <v>84</v>
      </c>
      <c r="D80" s="497"/>
      <c r="E80" s="497"/>
      <c r="F80" s="497"/>
      <c r="G80" s="497"/>
      <c r="H80" s="497"/>
      <c r="I80" s="497"/>
      <c r="J80" s="497"/>
      <c r="K80" s="497"/>
      <c r="L80" s="497"/>
      <c r="M80" s="497"/>
      <c r="N80" s="497"/>
      <c r="O80" s="497"/>
      <c r="P80" s="497"/>
      <c r="Q80" s="497"/>
      <c r="R80" s="497"/>
      <c r="S80" s="497"/>
      <c r="T80" s="497"/>
      <c r="U80" s="498"/>
    </row>
    <row r="81" spans="2:21" s="237" customFormat="1" ht="27" customHeight="1" x14ac:dyDescent="0.2">
      <c r="B81" s="500"/>
      <c r="C81" s="497" t="s">
        <v>85</v>
      </c>
      <c r="D81" s="497"/>
      <c r="E81" s="497"/>
      <c r="F81" s="497"/>
      <c r="G81" s="497"/>
      <c r="H81" s="497"/>
      <c r="I81" s="497"/>
      <c r="J81" s="497"/>
      <c r="K81" s="497"/>
      <c r="L81" s="497"/>
      <c r="M81" s="497"/>
      <c r="N81" s="497"/>
      <c r="O81" s="497"/>
      <c r="P81" s="497"/>
      <c r="Q81" s="497"/>
      <c r="R81" s="497"/>
      <c r="S81" s="497"/>
      <c r="T81" s="497"/>
      <c r="U81" s="498"/>
    </row>
    <row r="82" spans="2:21" s="237" customFormat="1" ht="27" customHeight="1" x14ac:dyDescent="0.2">
      <c r="B82" s="500"/>
      <c r="C82" s="497" t="s">
        <v>86</v>
      </c>
      <c r="D82" s="497"/>
      <c r="E82" s="497"/>
      <c r="F82" s="497"/>
      <c r="G82" s="497"/>
      <c r="H82" s="497"/>
      <c r="I82" s="497"/>
      <c r="J82" s="497"/>
      <c r="K82" s="497"/>
      <c r="L82" s="497"/>
      <c r="M82" s="497"/>
      <c r="N82" s="497"/>
      <c r="O82" s="497"/>
      <c r="P82" s="497"/>
      <c r="Q82" s="497"/>
      <c r="R82" s="497"/>
      <c r="S82" s="497"/>
      <c r="T82" s="497"/>
      <c r="U82" s="498"/>
    </row>
    <row r="83" spans="2:21" s="237" customFormat="1" ht="27" customHeight="1" x14ac:dyDescent="0.2">
      <c r="B83" s="500"/>
      <c r="C83" s="497" t="s">
        <v>87</v>
      </c>
      <c r="D83" s="497"/>
      <c r="E83" s="497"/>
      <c r="F83" s="497"/>
      <c r="G83" s="497"/>
      <c r="H83" s="497"/>
      <c r="I83" s="497"/>
      <c r="J83" s="497"/>
      <c r="K83" s="497"/>
      <c r="L83" s="497"/>
      <c r="M83" s="497"/>
      <c r="N83" s="497"/>
      <c r="O83" s="497"/>
      <c r="P83" s="497"/>
      <c r="Q83" s="497"/>
      <c r="R83" s="497"/>
      <c r="S83" s="497"/>
      <c r="T83" s="497"/>
      <c r="U83" s="498"/>
    </row>
    <row r="84" spans="2:21" s="237" customFormat="1" ht="27" customHeight="1" x14ac:dyDescent="0.2">
      <c r="B84" s="555" t="s">
        <v>88</v>
      </c>
      <c r="C84" s="507" t="s">
        <v>89</v>
      </c>
      <c r="D84" s="508"/>
      <c r="E84" s="508"/>
      <c r="F84" s="508"/>
      <c r="G84" s="508"/>
      <c r="H84" s="508"/>
      <c r="I84" s="508"/>
      <c r="J84" s="508"/>
      <c r="K84" s="508"/>
      <c r="L84" s="508"/>
      <c r="M84" s="508"/>
      <c r="N84" s="508"/>
      <c r="O84" s="508"/>
      <c r="P84" s="508"/>
      <c r="Q84" s="508"/>
      <c r="R84" s="508"/>
      <c r="S84" s="508"/>
      <c r="T84" s="508"/>
      <c r="U84" s="509"/>
    </row>
    <row r="85" spans="2:21" s="237" customFormat="1" ht="27" customHeight="1" x14ac:dyDescent="0.2">
      <c r="B85" s="556"/>
      <c r="C85" s="591" t="s">
        <v>90</v>
      </c>
      <c r="D85" s="592"/>
      <c r="E85" s="593"/>
      <c r="F85" s="593"/>
      <c r="G85" s="593"/>
      <c r="H85" s="592"/>
      <c r="I85" s="592"/>
      <c r="J85" s="592"/>
      <c r="K85" s="592"/>
      <c r="L85" s="592"/>
      <c r="M85" s="592"/>
      <c r="N85" s="592"/>
      <c r="O85" s="592"/>
      <c r="P85" s="592"/>
      <c r="Q85" s="592"/>
      <c r="R85" s="592"/>
      <c r="S85" s="592"/>
      <c r="T85" s="592"/>
      <c r="U85" s="594"/>
    </row>
    <row r="86" spans="2:21" s="237" customFormat="1" ht="21" customHeight="1" x14ac:dyDescent="0.2">
      <c r="B86" s="556"/>
      <c r="C86" s="558" t="s">
        <v>91</v>
      </c>
      <c r="D86" s="559"/>
      <c r="E86" s="497" t="s">
        <v>92</v>
      </c>
      <c r="F86" s="497"/>
      <c r="G86" s="497"/>
      <c r="H86" s="519" t="s">
        <v>93</v>
      </c>
      <c r="I86" s="519"/>
      <c r="J86" s="519"/>
      <c r="K86" s="519"/>
      <c r="L86" s="519"/>
      <c r="M86" s="519"/>
      <c r="N86" s="519"/>
      <c r="O86" s="519"/>
      <c r="P86" s="519"/>
      <c r="Q86" s="519"/>
      <c r="R86" s="519"/>
      <c r="S86" s="519"/>
      <c r="T86" s="519"/>
      <c r="U86" s="520"/>
    </row>
    <row r="87" spans="2:21" s="237" customFormat="1" ht="21" customHeight="1" x14ac:dyDescent="0.2">
      <c r="B87" s="556"/>
      <c r="C87" s="560"/>
      <c r="D87" s="561"/>
      <c r="E87" s="497" t="s">
        <v>94</v>
      </c>
      <c r="F87" s="497"/>
      <c r="G87" s="497"/>
      <c r="H87" s="519" t="s">
        <v>95</v>
      </c>
      <c r="I87" s="519"/>
      <c r="J87" s="519"/>
      <c r="K87" s="519"/>
      <c r="L87" s="519"/>
      <c r="M87" s="519"/>
      <c r="N87" s="519"/>
      <c r="O87" s="519"/>
      <c r="P87" s="519"/>
      <c r="Q87" s="519"/>
      <c r="R87" s="519"/>
      <c r="S87" s="519"/>
      <c r="T87" s="519"/>
      <c r="U87" s="520"/>
    </row>
    <row r="88" spans="2:21" s="237" customFormat="1" ht="21" customHeight="1" x14ac:dyDescent="0.2">
      <c r="B88" s="556"/>
      <c r="C88" s="560"/>
      <c r="D88" s="561"/>
      <c r="E88" s="497" t="s">
        <v>96</v>
      </c>
      <c r="F88" s="497"/>
      <c r="G88" s="497"/>
      <c r="H88" s="519" t="s">
        <v>97</v>
      </c>
      <c r="I88" s="519"/>
      <c r="J88" s="519"/>
      <c r="K88" s="519"/>
      <c r="L88" s="519"/>
      <c r="M88" s="519"/>
      <c r="N88" s="519"/>
      <c r="O88" s="519"/>
      <c r="P88" s="519"/>
      <c r="Q88" s="519"/>
      <c r="R88" s="519"/>
      <c r="S88" s="519"/>
      <c r="T88" s="519"/>
      <c r="U88" s="520"/>
    </row>
    <row r="89" spans="2:21" s="237" customFormat="1" ht="21" customHeight="1" x14ac:dyDescent="0.2">
      <c r="B89" s="556"/>
      <c r="C89" s="560"/>
      <c r="D89" s="561"/>
      <c r="E89" s="497" t="s">
        <v>98</v>
      </c>
      <c r="F89" s="497"/>
      <c r="G89" s="497"/>
      <c r="H89" s="519" t="s">
        <v>99</v>
      </c>
      <c r="I89" s="519"/>
      <c r="J89" s="519"/>
      <c r="K89" s="519"/>
      <c r="L89" s="519"/>
      <c r="M89" s="519"/>
      <c r="N89" s="519"/>
      <c r="O89" s="519"/>
      <c r="P89" s="519"/>
      <c r="Q89" s="519"/>
      <c r="R89" s="519"/>
      <c r="S89" s="519"/>
      <c r="T89" s="519"/>
      <c r="U89" s="520"/>
    </row>
    <row r="90" spans="2:21" s="237" customFormat="1" ht="21" customHeight="1" x14ac:dyDescent="0.2">
      <c r="B90" s="556"/>
      <c r="C90" s="560"/>
      <c r="D90" s="561"/>
      <c r="E90" s="497" t="s">
        <v>100</v>
      </c>
      <c r="F90" s="497"/>
      <c r="G90" s="497"/>
      <c r="H90" s="519" t="s">
        <v>101</v>
      </c>
      <c r="I90" s="519"/>
      <c r="J90" s="519"/>
      <c r="K90" s="519"/>
      <c r="L90" s="519"/>
      <c r="M90" s="519"/>
      <c r="N90" s="519"/>
      <c r="O90" s="519"/>
      <c r="P90" s="519"/>
      <c r="Q90" s="519"/>
      <c r="R90" s="519"/>
      <c r="S90" s="519"/>
      <c r="T90" s="519"/>
      <c r="U90" s="520"/>
    </row>
    <row r="91" spans="2:21" s="237" customFormat="1" ht="21" customHeight="1" x14ac:dyDescent="0.2">
      <c r="B91" s="556"/>
      <c r="C91" s="560"/>
      <c r="D91" s="561"/>
      <c r="E91" s="497" t="s">
        <v>102</v>
      </c>
      <c r="F91" s="497"/>
      <c r="G91" s="497"/>
      <c r="H91" s="519" t="s">
        <v>103</v>
      </c>
      <c r="I91" s="519"/>
      <c r="J91" s="519"/>
      <c r="K91" s="519"/>
      <c r="L91" s="519"/>
      <c r="M91" s="519"/>
      <c r="N91" s="519"/>
      <c r="O91" s="519"/>
      <c r="P91" s="519"/>
      <c r="Q91" s="519"/>
      <c r="R91" s="519"/>
      <c r="S91" s="519"/>
      <c r="T91" s="519"/>
      <c r="U91" s="520"/>
    </row>
    <row r="92" spans="2:21" s="237" customFormat="1" ht="29.25" customHeight="1" x14ac:dyDescent="0.2">
      <c r="B92" s="556"/>
      <c r="C92" s="507" t="s">
        <v>104</v>
      </c>
      <c r="D92" s="508"/>
      <c r="E92" s="508"/>
      <c r="F92" s="508"/>
      <c r="G92" s="508"/>
      <c r="H92" s="508"/>
      <c r="I92" s="508"/>
      <c r="J92" s="508"/>
      <c r="K92" s="508"/>
      <c r="L92" s="508"/>
      <c r="M92" s="508"/>
      <c r="N92" s="508"/>
      <c r="O92" s="508"/>
      <c r="P92" s="508"/>
      <c r="Q92" s="508"/>
      <c r="R92" s="508"/>
      <c r="S92" s="508"/>
      <c r="T92" s="508"/>
      <c r="U92" s="509"/>
    </row>
    <row r="93" spans="2:21" s="237" customFormat="1" ht="21" customHeight="1" x14ac:dyDescent="0.2">
      <c r="B93" s="556"/>
      <c r="C93" s="542" t="s">
        <v>105</v>
      </c>
      <c r="D93" s="543"/>
      <c r="E93" s="543"/>
      <c r="F93" s="543"/>
      <c r="G93" s="543"/>
      <c r="H93" s="543"/>
      <c r="I93" s="543"/>
      <c r="J93" s="543"/>
      <c r="K93" s="543"/>
      <c r="L93" s="543"/>
      <c r="M93" s="543"/>
      <c r="N93" s="543"/>
      <c r="O93" s="543"/>
      <c r="P93" s="543"/>
      <c r="Q93" s="543"/>
      <c r="R93" s="543"/>
      <c r="S93" s="543"/>
      <c r="T93" s="543"/>
      <c r="U93" s="544"/>
    </row>
    <row r="94" spans="2:21" s="237" customFormat="1" ht="21" customHeight="1" x14ac:dyDescent="0.2">
      <c r="B94" s="556"/>
      <c r="C94" s="548" t="s">
        <v>106</v>
      </c>
      <c r="D94" s="549"/>
      <c r="E94" s="552" t="s">
        <v>107</v>
      </c>
      <c r="F94" s="552"/>
      <c r="G94" s="552"/>
      <c r="H94" s="552"/>
      <c r="I94" s="552"/>
      <c r="J94" s="552"/>
      <c r="K94" s="552"/>
      <c r="L94" s="552"/>
      <c r="M94" s="552"/>
      <c r="N94" s="552"/>
      <c r="O94" s="552"/>
      <c r="P94" s="552"/>
      <c r="Q94" s="552"/>
      <c r="R94" s="552"/>
      <c r="S94" s="552"/>
      <c r="T94" s="552"/>
      <c r="U94" s="553"/>
    </row>
    <row r="95" spans="2:21" s="237" customFormat="1" ht="21" customHeight="1" x14ac:dyDescent="0.2">
      <c r="B95" s="556"/>
      <c r="C95" s="550"/>
      <c r="D95" s="551"/>
      <c r="E95" s="552" t="s">
        <v>108</v>
      </c>
      <c r="F95" s="552"/>
      <c r="G95" s="552"/>
      <c r="H95" s="552"/>
      <c r="I95" s="552"/>
      <c r="J95" s="552"/>
      <c r="K95" s="552"/>
      <c r="L95" s="552"/>
      <c r="M95" s="552"/>
      <c r="N95" s="552"/>
      <c r="O95" s="552"/>
      <c r="P95" s="552"/>
      <c r="Q95" s="552"/>
      <c r="R95" s="552"/>
      <c r="S95" s="552"/>
      <c r="T95" s="552"/>
      <c r="U95" s="553"/>
    </row>
    <row r="96" spans="2:21" s="237" customFormat="1" ht="21" customHeight="1" x14ac:dyDescent="0.2">
      <c r="B96" s="556"/>
      <c r="C96" s="542" t="s">
        <v>109</v>
      </c>
      <c r="D96" s="543"/>
      <c r="E96" s="543"/>
      <c r="F96" s="543"/>
      <c r="G96" s="543"/>
      <c r="H96" s="543"/>
      <c r="I96" s="543"/>
      <c r="J96" s="543"/>
      <c r="K96" s="543"/>
      <c r="L96" s="543"/>
      <c r="M96" s="543"/>
      <c r="N96" s="543"/>
      <c r="O96" s="543"/>
      <c r="P96" s="543"/>
      <c r="Q96" s="543"/>
      <c r="R96" s="543"/>
      <c r="S96" s="543"/>
      <c r="T96" s="543"/>
      <c r="U96" s="544"/>
    </row>
    <row r="97" spans="2:21" s="237" customFormat="1" ht="21" customHeight="1" x14ac:dyDescent="0.2">
      <c r="B97" s="556"/>
      <c r="C97" s="588" t="s">
        <v>110</v>
      </c>
      <c r="D97" s="589"/>
      <c r="E97" s="589"/>
      <c r="F97" s="589"/>
      <c r="G97" s="589"/>
      <c r="H97" s="589"/>
      <c r="I97" s="589"/>
      <c r="J97" s="589"/>
      <c r="K97" s="589"/>
      <c r="L97" s="589"/>
      <c r="M97" s="589"/>
      <c r="N97" s="589"/>
      <c r="O97" s="589"/>
      <c r="P97" s="589"/>
      <c r="Q97" s="589"/>
      <c r="R97" s="589"/>
      <c r="S97" s="589"/>
      <c r="T97" s="589"/>
      <c r="U97" s="590"/>
    </row>
    <row r="98" spans="2:21" s="237" customFormat="1" ht="21" customHeight="1" x14ac:dyDescent="0.2">
      <c r="B98" s="556"/>
      <c r="C98" s="545" t="s">
        <v>111</v>
      </c>
      <c r="D98" s="546"/>
      <c r="E98" s="546"/>
      <c r="F98" s="546"/>
      <c r="G98" s="546"/>
      <c r="H98" s="546"/>
      <c r="I98" s="546"/>
      <c r="J98" s="546"/>
      <c r="K98" s="546"/>
      <c r="L98" s="546"/>
      <c r="M98" s="546"/>
      <c r="N98" s="546"/>
      <c r="O98" s="546"/>
      <c r="P98" s="546"/>
      <c r="Q98" s="546"/>
      <c r="R98" s="546"/>
      <c r="S98" s="546"/>
      <c r="T98" s="546"/>
      <c r="U98" s="547"/>
    </row>
    <row r="99" spans="2:21" s="237" customFormat="1" ht="21" customHeight="1" x14ac:dyDescent="0.2">
      <c r="B99" s="556"/>
      <c r="C99" s="542" t="s">
        <v>112</v>
      </c>
      <c r="D99" s="543"/>
      <c r="E99" s="543"/>
      <c r="F99" s="543"/>
      <c r="G99" s="543"/>
      <c r="H99" s="543"/>
      <c r="I99" s="543"/>
      <c r="J99" s="543"/>
      <c r="K99" s="543"/>
      <c r="L99" s="543"/>
      <c r="M99" s="543"/>
      <c r="N99" s="543"/>
      <c r="O99" s="543"/>
      <c r="P99" s="543"/>
      <c r="Q99" s="543"/>
      <c r="R99" s="543"/>
      <c r="S99" s="543"/>
      <c r="T99" s="543"/>
      <c r="U99" s="544"/>
    </row>
    <row r="100" spans="2:21" s="237" customFormat="1" ht="21" customHeight="1" x14ac:dyDescent="0.2">
      <c r="B100" s="556"/>
      <c r="C100" s="516" t="s">
        <v>113</v>
      </c>
      <c r="D100" s="517"/>
      <c r="E100" s="517"/>
      <c r="F100" s="517"/>
      <c r="G100" s="517"/>
      <c r="H100" s="517"/>
      <c r="I100" s="517"/>
      <c r="J100" s="517"/>
      <c r="K100" s="517"/>
      <c r="L100" s="517"/>
      <c r="M100" s="517"/>
      <c r="N100" s="517"/>
      <c r="O100" s="517"/>
      <c r="P100" s="517"/>
      <c r="Q100" s="517"/>
      <c r="R100" s="517"/>
      <c r="S100" s="517"/>
      <c r="T100" s="517"/>
      <c r="U100" s="518"/>
    </row>
    <row r="101" spans="2:21" s="237" customFormat="1" ht="32.25" customHeight="1" x14ac:dyDescent="0.2">
      <c r="B101" s="556"/>
      <c r="C101" s="507" t="s">
        <v>114</v>
      </c>
      <c r="D101" s="508"/>
      <c r="E101" s="508"/>
      <c r="F101" s="508"/>
      <c r="G101" s="508"/>
      <c r="H101" s="508"/>
      <c r="I101" s="508"/>
      <c r="J101" s="508"/>
      <c r="K101" s="508"/>
      <c r="L101" s="508"/>
      <c r="M101" s="508"/>
      <c r="N101" s="508"/>
      <c r="O101" s="508"/>
      <c r="P101" s="508"/>
      <c r="Q101" s="508"/>
      <c r="R101" s="508"/>
      <c r="S101" s="508"/>
      <c r="T101" s="508"/>
      <c r="U101" s="509"/>
    </row>
    <row r="102" spans="2:21" s="237" customFormat="1" ht="21" customHeight="1" x14ac:dyDescent="0.2">
      <c r="B102" s="556"/>
      <c r="C102" s="513" t="s">
        <v>115</v>
      </c>
      <c r="D102" s="514"/>
      <c r="E102" s="514"/>
      <c r="F102" s="514"/>
      <c r="G102" s="514"/>
      <c r="H102" s="514"/>
      <c r="I102" s="514"/>
      <c r="J102" s="514"/>
      <c r="K102" s="514"/>
      <c r="L102" s="514"/>
      <c r="M102" s="514"/>
      <c r="N102" s="514"/>
      <c r="O102" s="514"/>
      <c r="P102" s="514"/>
      <c r="Q102" s="514"/>
      <c r="R102" s="514"/>
      <c r="S102" s="514"/>
      <c r="T102" s="514"/>
      <c r="U102" s="515"/>
    </row>
    <row r="103" spans="2:21" s="237" customFormat="1" ht="21" customHeight="1" x14ac:dyDescent="0.2">
      <c r="B103" s="556"/>
      <c r="C103" s="513" t="s">
        <v>116</v>
      </c>
      <c r="D103" s="514"/>
      <c r="E103" s="514"/>
      <c r="F103" s="514"/>
      <c r="G103" s="514"/>
      <c r="H103" s="514"/>
      <c r="I103" s="514"/>
      <c r="J103" s="514"/>
      <c r="K103" s="514"/>
      <c r="L103" s="514"/>
      <c r="M103" s="514"/>
      <c r="N103" s="514"/>
      <c r="O103" s="514"/>
      <c r="P103" s="514"/>
      <c r="Q103" s="514"/>
      <c r="R103" s="514"/>
      <c r="S103" s="514"/>
      <c r="T103" s="514"/>
      <c r="U103" s="515"/>
    </row>
    <row r="104" spans="2:21" s="237" customFormat="1" ht="21" customHeight="1" x14ac:dyDescent="0.2">
      <c r="B104" s="556"/>
      <c r="C104" s="513" t="s">
        <v>117</v>
      </c>
      <c r="D104" s="514"/>
      <c r="E104" s="514"/>
      <c r="F104" s="514"/>
      <c r="G104" s="514"/>
      <c r="H104" s="514"/>
      <c r="I104" s="514"/>
      <c r="J104" s="514"/>
      <c r="K104" s="514"/>
      <c r="L104" s="514"/>
      <c r="M104" s="514"/>
      <c r="N104" s="514"/>
      <c r="O104" s="514"/>
      <c r="P104" s="514"/>
      <c r="Q104" s="514"/>
      <c r="R104" s="514"/>
      <c r="S104" s="514"/>
      <c r="T104" s="514"/>
      <c r="U104" s="515"/>
    </row>
    <row r="105" spans="2:21" s="237" customFormat="1" ht="21" customHeight="1" thickBot="1" x14ac:dyDescent="0.25">
      <c r="B105" s="557"/>
      <c r="C105" s="510" t="s">
        <v>118</v>
      </c>
      <c r="D105" s="511"/>
      <c r="E105" s="511"/>
      <c r="F105" s="511"/>
      <c r="G105" s="511"/>
      <c r="H105" s="511"/>
      <c r="I105" s="511"/>
      <c r="J105" s="511"/>
      <c r="K105" s="511"/>
      <c r="L105" s="511"/>
      <c r="M105" s="511"/>
      <c r="N105" s="511"/>
      <c r="O105" s="511"/>
      <c r="P105" s="511"/>
      <c r="Q105" s="511"/>
      <c r="R105" s="511"/>
      <c r="S105" s="511"/>
      <c r="T105" s="511"/>
      <c r="U105" s="512"/>
    </row>
    <row r="106" spans="2:21" s="237" customFormat="1" ht="16.5" customHeight="1" x14ac:dyDescent="0.2">
      <c r="C106" s="238"/>
      <c r="D106" s="238"/>
      <c r="E106" s="238"/>
      <c r="F106" s="238"/>
      <c r="G106" s="238"/>
      <c r="H106" s="238"/>
      <c r="I106" s="238"/>
      <c r="J106" s="238"/>
      <c r="K106" s="238"/>
      <c r="L106" s="238"/>
      <c r="M106" s="238"/>
      <c r="N106" s="238"/>
      <c r="O106" s="238"/>
      <c r="P106" s="238"/>
      <c r="Q106" s="238"/>
      <c r="R106" s="238"/>
      <c r="S106" s="238"/>
      <c r="T106" s="238"/>
      <c r="U106" s="238"/>
    </row>
    <row r="107" spans="2:21" s="237" customFormat="1" ht="15.75" x14ac:dyDescent="0.2">
      <c r="B107" s="538" t="s">
        <v>119</v>
      </c>
      <c r="C107" s="539"/>
      <c r="D107" s="539"/>
      <c r="E107" s="540" t="s">
        <v>120</v>
      </c>
      <c r="F107" s="540"/>
      <c r="G107" s="541"/>
    </row>
    <row r="108" spans="2:21" ht="15.75" x14ac:dyDescent="0.2">
      <c r="B108" s="562" t="s">
        <v>121</v>
      </c>
      <c r="C108" s="563"/>
      <c r="D108" s="563"/>
      <c r="E108" s="564" t="s">
        <v>122</v>
      </c>
      <c r="F108" s="564"/>
      <c r="G108" s="565"/>
    </row>
    <row r="109" spans="2:21" ht="15.75" x14ac:dyDescent="0.2">
      <c r="B109" s="566" t="s">
        <v>123</v>
      </c>
      <c r="C109" s="567"/>
      <c r="D109" s="567"/>
      <c r="E109" s="568" t="s">
        <v>124</v>
      </c>
      <c r="F109" s="568"/>
      <c r="G109" s="569"/>
    </row>
  </sheetData>
  <mergeCells count="127">
    <mergeCell ref="B108:D108"/>
    <mergeCell ref="E108:G108"/>
    <mergeCell ref="B109:D109"/>
    <mergeCell ref="E109:G109"/>
    <mergeCell ref="C28:U28"/>
    <mergeCell ref="C31:U31"/>
    <mergeCell ref="C36:U36"/>
    <mergeCell ref="C37:U37"/>
    <mergeCell ref="C32:U32"/>
    <mergeCell ref="C33:U33"/>
    <mergeCell ref="C34:U34"/>
    <mergeCell ref="C44:E47"/>
    <mergeCell ref="F44:U44"/>
    <mergeCell ref="F45:U45"/>
    <mergeCell ref="F46:U46"/>
    <mergeCell ref="F47:U47"/>
    <mergeCell ref="C73:U73"/>
    <mergeCell ref="C97:U97"/>
    <mergeCell ref="C81:U81"/>
    <mergeCell ref="C82:U82"/>
    <mergeCell ref="C84:U84"/>
    <mergeCell ref="C85:U85"/>
    <mergeCell ref="E86:G86"/>
    <mergeCell ref="E87:G87"/>
    <mergeCell ref="C17:U17"/>
    <mergeCell ref="C24:U24"/>
    <mergeCell ref="C13:U13"/>
    <mergeCell ref="C18:U18"/>
    <mergeCell ref="C49:U49"/>
    <mergeCell ref="C50:U50"/>
    <mergeCell ref="C48:U48"/>
    <mergeCell ref="B107:D107"/>
    <mergeCell ref="E107:G107"/>
    <mergeCell ref="C101:U101"/>
    <mergeCell ref="C102:U102"/>
    <mergeCell ref="C93:U93"/>
    <mergeCell ref="C98:U98"/>
    <mergeCell ref="C99:U99"/>
    <mergeCell ref="C71:U71"/>
    <mergeCell ref="C72:U72"/>
    <mergeCell ref="C94:D95"/>
    <mergeCell ref="E94:U94"/>
    <mergeCell ref="E95:U95"/>
    <mergeCell ref="C96:U96"/>
    <mergeCell ref="C83:U83"/>
    <mergeCell ref="B69:B83"/>
    <mergeCell ref="B84:B105"/>
    <mergeCell ref="C86:D91"/>
    <mergeCell ref="C11:U11"/>
    <mergeCell ref="C8:U8"/>
    <mergeCell ref="C10:U10"/>
    <mergeCell ref="C14:U14"/>
    <mergeCell ref="C15:U15"/>
    <mergeCell ref="C16:U16"/>
    <mergeCell ref="C80:U80"/>
    <mergeCell ref="C38:U38"/>
    <mergeCell ref="C74:D78"/>
    <mergeCell ref="E77:U78"/>
    <mergeCell ref="E74:U75"/>
    <mergeCell ref="C19:U19"/>
    <mergeCell ref="C12:U12"/>
    <mergeCell ref="C20:U20"/>
    <mergeCell ref="C22:U22"/>
    <mergeCell ref="C30:U30"/>
    <mergeCell ref="C23:U23"/>
    <mergeCell ref="C62:D63"/>
    <mergeCell ref="E62:U62"/>
    <mergeCell ref="C21:U21"/>
    <mergeCell ref="C69:U69"/>
    <mergeCell ref="E76:U76"/>
    <mergeCell ref="C79:U79"/>
    <mergeCell ref="C35:U35"/>
    <mergeCell ref="C92:U92"/>
    <mergeCell ref="E88:G88"/>
    <mergeCell ref="E89:G89"/>
    <mergeCell ref="E90:G90"/>
    <mergeCell ref="C105:U105"/>
    <mergeCell ref="C103:U103"/>
    <mergeCell ref="C104:U104"/>
    <mergeCell ref="C100:U100"/>
    <mergeCell ref="E58:U58"/>
    <mergeCell ref="C58:D59"/>
    <mergeCell ref="E59:U59"/>
    <mergeCell ref="E91:G91"/>
    <mergeCell ref="H88:U88"/>
    <mergeCell ref="H89:U89"/>
    <mergeCell ref="H90:U90"/>
    <mergeCell ref="H91:U91"/>
    <mergeCell ref="C70:U70"/>
    <mergeCell ref="H86:U86"/>
    <mergeCell ref="H87:U87"/>
    <mergeCell ref="C52:U52"/>
    <mergeCell ref="C43:U43"/>
    <mergeCell ref="C56:U56"/>
    <mergeCell ref="E63:U63"/>
    <mergeCell ref="C64:U64"/>
    <mergeCell ref="C65:U65"/>
    <mergeCell ref="C55:U55"/>
    <mergeCell ref="C39:U39"/>
    <mergeCell ref="C40:U40"/>
    <mergeCell ref="C41:U41"/>
    <mergeCell ref="C42:U42"/>
    <mergeCell ref="C51:U51"/>
    <mergeCell ref="B2:N2"/>
    <mergeCell ref="B1:U1"/>
    <mergeCell ref="O2:U2"/>
    <mergeCell ref="B6:U6"/>
    <mergeCell ref="B4:U4"/>
    <mergeCell ref="B3:U3"/>
    <mergeCell ref="B5:U5"/>
    <mergeCell ref="C60:D61"/>
    <mergeCell ref="E60:U60"/>
    <mergeCell ref="E61:U61"/>
    <mergeCell ref="B43:B68"/>
    <mergeCell ref="C7:U7"/>
    <mergeCell ref="C9:U9"/>
    <mergeCell ref="C53:U53"/>
    <mergeCell ref="C54:U54"/>
    <mergeCell ref="C57:U57"/>
    <mergeCell ref="C67:U67"/>
    <mergeCell ref="C68:U68"/>
    <mergeCell ref="C66:U66"/>
    <mergeCell ref="B7:B42"/>
    <mergeCell ref="C25:U25"/>
    <mergeCell ref="C26:U26"/>
    <mergeCell ref="C27:U27"/>
    <mergeCell ref="C29:U29"/>
  </mergeCells>
  <pageMargins left="0.7" right="0.7" top="0.75" bottom="0.75" header="0.3" footer="0.3"/>
  <pageSetup paperSize="9" scale="4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pageSetUpPr fitToPage="1"/>
  </sheetPr>
  <dimension ref="B1:R47"/>
  <sheetViews>
    <sheetView workbookViewId="0">
      <selection activeCell="H14" sqref="H14:Q15"/>
    </sheetView>
  </sheetViews>
  <sheetFormatPr baseColWidth="10" defaultColWidth="11.42578125" defaultRowHeight="12.75" x14ac:dyDescent="0.2"/>
  <cols>
    <col min="1" max="1" width="2" customWidth="1"/>
    <col min="2" max="2" width="4.42578125" style="100" customWidth="1"/>
    <col min="3" max="3" width="32.7109375" customWidth="1"/>
    <col min="4" max="4" width="48.42578125" customWidth="1"/>
    <col min="5" max="6" width="8.140625" customWidth="1"/>
    <col min="7" max="7" width="2" customWidth="1"/>
    <col min="8" max="8" width="13.85546875" bestFit="1" customWidth="1"/>
    <col min="10" max="10" width="9.140625" customWidth="1"/>
    <col min="11" max="11" width="15.42578125" customWidth="1"/>
    <col min="12" max="12" width="5.85546875" customWidth="1"/>
    <col min="16" max="16" width="11.42578125" customWidth="1"/>
    <col min="17" max="17" width="13.42578125" customWidth="1"/>
    <col min="18" max="18" width="4.42578125" customWidth="1"/>
  </cols>
  <sheetData>
    <row r="1" spans="2:18" ht="33" customHeight="1" x14ac:dyDescent="0.2">
      <c r="B1" s="814"/>
      <c r="C1" s="814"/>
      <c r="D1" s="481" t="s">
        <v>0</v>
      </c>
      <c r="E1" s="481"/>
      <c r="F1" s="481"/>
      <c r="G1" s="481"/>
      <c r="H1" s="481"/>
      <c r="I1" s="481"/>
      <c r="J1" s="481"/>
      <c r="K1" s="481"/>
      <c r="L1" s="481"/>
      <c r="M1" s="481"/>
      <c r="N1" s="481"/>
      <c r="O1" s="481"/>
      <c r="P1" s="481"/>
      <c r="Q1" s="481"/>
    </row>
    <row r="2" spans="2:18" ht="42.75" customHeight="1" x14ac:dyDescent="0.2">
      <c r="B2" s="814"/>
      <c r="C2" s="814"/>
      <c r="D2" s="481" t="s">
        <v>1</v>
      </c>
      <c r="E2" s="481"/>
      <c r="F2" s="481"/>
      <c r="G2" s="481"/>
      <c r="H2" s="481"/>
      <c r="I2" s="481"/>
      <c r="J2" s="481"/>
      <c r="K2" s="481"/>
      <c r="L2" s="481"/>
      <c r="M2" s="481" t="s">
        <v>2</v>
      </c>
      <c r="N2" s="481"/>
      <c r="O2" s="481"/>
      <c r="P2" s="481"/>
      <c r="Q2" s="481"/>
    </row>
    <row r="3" spans="2:18" ht="12.75" customHeight="1" thickBot="1" x14ac:dyDescent="0.25">
      <c r="B3" s="735"/>
      <c r="C3" s="735"/>
      <c r="D3" s="735"/>
      <c r="E3" s="735"/>
      <c r="F3" s="735"/>
      <c r="G3" s="734"/>
      <c r="H3" s="734"/>
      <c r="I3" s="734"/>
      <c r="J3" s="734"/>
      <c r="K3" s="734"/>
      <c r="L3" s="734"/>
      <c r="M3" s="734"/>
      <c r="N3" s="734"/>
      <c r="O3" s="734"/>
      <c r="P3" s="734"/>
      <c r="Q3" s="734"/>
      <c r="R3" s="734"/>
    </row>
    <row r="4" spans="2:18" ht="16.5" customHeight="1" x14ac:dyDescent="0.2">
      <c r="B4" s="976" t="s">
        <v>1048</v>
      </c>
      <c r="C4" s="977"/>
      <c r="D4" s="977"/>
      <c r="E4" s="977"/>
      <c r="F4" s="978"/>
      <c r="G4" s="734"/>
      <c r="H4" s="763" t="s">
        <v>1049</v>
      </c>
      <c r="I4" s="991"/>
      <c r="J4" s="991"/>
      <c r="K4" s="991"/>
      <c r="L4" s="991"/>
      <c r="M4" s="991"/>
      <c r="N4" s="991"/>
      <c r="O4" s="991"/>
      <c r="P4" s="991"/>
      <c r="Q4" s="992"/>
      <c r="R4" s="734"/>
    </row>
    <row r="5" spans="2:18" ht="16.5" customHeight="1" thickBot="1" x14ac:dyDescent="0.25">
      <c r="B5" s="979"/>
      <c r="C5" s="980"/>
      <c r="D5" s="980"/>
      <c r="E5" s="980"/>
      <c r="F5" s="981"/>
      <c r="G5" s="734"/>
      <c r="H5" s="993"/>
      <c r="I5" s="994"/>
      <c r="J5" s="994"/>
      <c r="K5" s="994"/>
      <c r="L5" s="994"/>
      <c r="M5" s="994"/>
      <c r="N5" s="994"/>
      <c r="O5" s="994"/>
      <c r="P5" s="994"/>
      <c r="Q5" s="995"/>
      <c r="R5" s="734"/>
    </row>
    <row r="6" spans="2:18" ht="33.75" customHeight="1" thickBot="1" x14ac:dyDescent="0.25">
      <c r="B6" s="982" t="s">
        <v>1050</v>
      </c>
      <c r="C6" s="983"/>
      <c r="D6" s="983"/>
      <c r="E6" s="983"/>
      <c r="F6" s="984"/>
      <c r="G6" s="734"/>
      <c r="H6" s="985" t="s">
        <v>1051</v>
      </c>
      <c r="I6" s="986"/>
      <c r="J6" s="986"/>
      <c r="K6" s="986"/>
      <c r="L6" s="986"/>
      <c r="M6" s="986"/>
      <c r="N6" s="986"/>
      <c r="O6" s="986"/>
      <c r="P6" s="986"/>
      <c r="Q6" s="987"/>
      <c r="R6" s="734"/>
    </row>
    <row r="7" spans="2:18" ht="13.5" customHeight="1" thickBot="1" x14ac:dyDescent="0.25">
      <c r="B7" s="950"/>
      <c r="C7" s="950"/>
      <c r="D7" s="950"/>
      <c r="E7" s="950"/>
      <c r="F7" s="950"/>
      <c r="G7" s="734"/>
      <c r="H7" s="988"/>
      <c r="I7" s="989"/>
      <c r="J7" s="989"/>
      <c r="K7" s="989"/>
      <c r="L7" s="989"/>
      <c r="M7" s="989"/>
      <c r="N7" s="989"/>
      <c r="O7" s="989"/>
      <c r="P7" s="989"/>
      <c r="Q7" s="990"/>
      <c r="R7" s="734"/>
    </row>
    <row r="8" spans="2:18" ht="27.75" customHeight="1" x14ac:dyDescent="0.2">
      <c r="B8" s="953" t="s">
        <v>1052</v>
      </c>
      <c r="C8" s="955" t="s">
        <v>1053</v>
      </c>
      <c r="D8" s="956"/>
      <c r="E8" s="957" t="s">
        <v>1054</v>
      </c>
      <c r="F8" s="958"/>
      <c r="G8" s="734"/>
      <c r="H8" s="332" t="s">
        <v>1055</v>
      </c>
      <c r="I8" s="1006" t="s">
        <v>1056</v>
      </c>
      <c r="J8" s="1006"/>
      <c r="K8" s="1003" t="s">
        <v>1057</v>
      </c>
      <c r="L8" s="1003"/>
      <c r="M8" s="1003"/>
      <c r="N8" s="1003"/>
      <c r="O8" s="1003"/>
      <c r="P8" s="1004" t="s">
        <v>1058</v>
      </c>
      <c r="Q8" s="1005"/>
      <c r="R8" s="734"/>
    </row>
    <row r="9" spans="2:18" ht="27.75" customHeight="1" x14ac:dyDescent="0.2">
      <c r="B9" s="954"/>
      <c r="C9" s="959" t="s">
        <v>1059</v>
      </c>
      <c r="D9" s="960"/>
      <c r="E9" s="200" t="s">
        <v>1060</v>
      </c>
      <c r="F9" s="201" t="s">
        <v>1061</v>
      </c>
      <c r="G9" s="734"/>
      <c r="H9" s="452">
        <v>1</v>
      </c>
      <c r="I9" s="1007" t="s">
        <v>1062</v>
      </c>
      <c r="J9" s="1007"/>
      <c r="K9" s="973" t="s">
        <v>1063</v>
      </c>
      <c r="L9" s="973"/>
      <c r="M9" s="973"/>
      <c r="N9" s="973"/>
      <c r="O9" s="973"/>
      <c r="P9" s="974" t="s">
        <v>1064</v>
      </c>
      <c r="Q9" s="975"/>
      <c r="R9" s="734"/>
    </row>
    <row r="10" spans="2:18" ht="30.75" customHeight="1" x14ac:dyDescent="0.2">
      <c r="B10" s="167">
        <v>1</v>
      </c>
      <c r="C10" s="961" t="s">
        <v>1065</v>
      </c>
      <c r="D10" s="962"/>
      <c r="E10" s="168"/>
      <c r="F10" s="171"/>
      <c r="G10" s="734"/>
      <c r="H10" s="453">
        <v>0.8</v>
      </c>
      <c r="I10" s="1001" t="s">
        <v>133</v>
      </c>
      <c r="J10" s="1001"/>
      <c r="K10" s="973" t="s">
        <v>1066</v>
      </c>
      <c r="L10" s="973"/>
      <c r="M10" s="973"/>
      <c r="N10" s="973"/>
      <c r="O10" s="973"/>
      <c r="P10" s="974" t="s">
        <v>1067</v>
      </c>
      <c r="Q10" s="975"/>
      <c r="R10" s="734"/>
    </row>
    <row r="11" spans="2:18" ht="30.75" customHeight="1" x14ac:dyDescent="0.2">
      <c r="B11" s="163">
        <v>2</v>
      </c>
      <c r="C11" s="951" t="s">
        <v>1068</v>
      </c>
      <c r="D11" s="952"/>
      <c r="E11" s="169"/>
      <c r="F11" s="172"/>
      <c r="G11" s="734"/>
      <c r="H11" s="454">
        <v>0.6</v>
      </c>
      <c r="I11" s="1002" t="s">
        <v>136</v>
      </c>
      <c r="J11" s="1002"/>
      <c r="K11" s="973" t="s">
        <v>1069</v>
      </c>
      <c r="L11" s="973"/>
      <c r="M11" s="973"/>
      <c r="N11" s="973"/>
      <c r="O11" s="973"/>
      <c r="P11" s="974" t="s">
        <v>1070</v>
      </c>
      <c r="Q11" s="975"/>
      <c r="R11" s="734"/>
    </row>
    <row r="12" spans="2:18" ht="30.75" customHeight="1" x14ac:dyDescent="0.2">
      <c r="B12" s="159">
        <v>3</v>
      </c>
      <c r="C12" s="963" t="s">
        <v>1071</v>
      </c>
      <c r="D12" s="964"/>
      <c r="E12" s="170"/>
      <c r="F12" s="173"/>
      <c r="G12" s="734"/>
      <c r="H12" s="455">
        <v>0.4</v>
      </c>
      <c r="I12" s="999" t="s">
        <v>1072</v>
      </c>
      <c r="J12" s="999"/>
      <c r="K12" s="973" t="s">
        <v>1073</v>
      </c>
      <c r="L12" s="973"/>
      <c r="M12" s="973"/>
      <c r="N12" s="973"/>
      <c r="O12" s="973"/>
      <c r="P12" s="974" t="s">
        <v>1074</v>
      </c>
      <c r="Q12" s="975"/>
      <c r="R12" s="734"/>
    </row>
    <row r="13" spans="2:18" ht="30.75" customHeight="1" x14ac:dyDescent="0.2">
      <c r="B13" s="163">
        <v>4</v>
      </c>
      <c r="C13" s="951" t="s">
        <v>1075</v>
      </c>
      <c r="D13" s="952"/>
      <c r="E13" s="174"/>
      <c r="F13" s="164"/>
      <c r="G13" s="734"/>
      <c r="H13" s="456">
        <v>0.2</v>
      </c>
      <c r="I13" s="1000" t="s">
        <v>142</v>
      </c>
      <c r="J13" s="1000"/>
      <c r="K13" s="996" t="s">
        <v>1076</v>
      </c>
      <c r="L13" s="996"/>
      <c r="M13" s="996"/>
      <c r="N13" s="996"/>
      <c r="O13" s="996"/>
      <c r="P13" s="997" t="s">
        <v>1077</v>
      </c>
      <c r="Q13" s="998"/>
      <c r="R13" s="734"/>
    </row>
    <row r="14" spans="2:18" ht="30.75" customHeight="1" x14ac:dyDescent="0.2">
      <c r="B14" s="159">
        <v>5</v>
      </c>
      <c r="C14" s="963" t="s">
        <v>1078</v>
      </c>
      <c r="D14" s="964"/>
      <c r="E14" s="170"/>
      <c r="F14" s="173"/>
      <c r="G14" s="734"/>
      <c r="H14" s="801"/>
      <c r="I14" s="801"/>
      <c r="J14" s="801"/>
      <c r="K14" s="801"/>
      <c r="L14" s="801"/>
      <c r="M14" s="801"/>
      <c r="N14" s="801"/>
      <c r="O14" s="801"/>
      <c r="P14" s="801"/>
      <c r="Q14" s="801"/>
      <c r="R14" s="734"/>
    </row>
    <row r="15" spans="2:18" ht="30.75" customHeight="1" x14ac:dyDescent="0.2">
      <c r="B15" s="163">
        <v>6</v>
      </c>
      <c r="C15" s="951" t="s">
        <v>1079</v>
      </c>
      <c r="D15" s="952"/>
      <c r="E15" s="174"/>
      <c r="F15" s="164"/>
      <c r="G15" s="734"/>
      <c r="H15" s="735"/>
      <c r="I15" s="735"/>
      <c r="J15" s="735"/>
      <c r="K15" s="735"/>
      <c r="L15" s="735"/>
      <c r="M15" s="735"/>
      <c r="N15" s="735"/>
      <c r="O15" s="735"/>
      <c r="P15" s="735"/>
      <c r="Q15" s="735"/>
      <c r="R15" s="734"/>
    </row>
    <row r="16" spans="2:18" ht="30.75" customHeight="1" x14ac:dyDescent="0.2">
      <c r="B16" s="159">
        <v>7</v>
      </c>
      <c r="C16" s="963" t="s">
        <v>1080</v>
      </c>
      <c r="D16" s="964"/>
      <c r="E16" s="170"/>
      <c r="F16" s="173"/>
      <c r="G16" s="734"/>
      <c r="H16" s="1010" t="s">
        <v>1081</v>
      </c>
      <c r="I16" s="1011"/>
      <c r="J16" s="1011"/>
      <c r="K16" s="1011"/>
      <c r="L16" s="1011"/>
      <c r="M16" s="1011"/>
      <c r="N16" s="1011"/>
      <c r="O16" s="1011"/>
      <c r="P16" s="1011"/>
      <c r="Q16" s="1012"/>
      <c r="R16" s="734"/>
    </row>
    <row r="17" spans="2:18" ht="30.75" customHeight="1" x14ac:dyDescent="0.2">
      <c r="B17" s="163">
        <v>8</v>
      </c>
      <c r="C17" s="951" t="s">
        <v>1082</v>
      </c>
      <c r="D17" s="952"/>
      <c r="E17" s="174"/>
      <c r="F17" s="164"/>
      <c r="G17" s="734"/>
      <c r="H17" s="1013" t="s">
        <v>1083</v>
      </c>
      <c r="I17" s="1014"/>
      <c r="J17" s="1015"/>
      <c r="K17" s="1030" t="s">
        <v>1084</v>
      </c>
      <c r="L17" s="1015"/>
      <c r="M17" s="1030" t="s">
        <v>1085</v>
      </c>
      <c r="N17" s="1015"/>
      <c r="O17" s="1030" t="s">
        <v>1086</v>
      </c>
      <c r="P17" s="1015"/>
      <c r="Q17" s="202" t="s">
        <v>1087</v>
      </c>
      <c r="R17" s="734"/>
    </row>
    <row r="18" spans="2:18" ht="30.75" customHeight="1" x14ac:dyDescent="0.2">
      <c r="B18" s="160">
        <v>9</v>
      </c>
      <c r="C18" s="1028" t="s">
        <v>1088</v>
      </c>
      <c r="D18" s="1029"/>
      <c r="E18" s="175"/>
      <c r="F18" s="161"/>
      <c r="G18" s="734"/>
      <c r="H18" s="1069" t="s">
        <v>1089</v>
      </c>
      <c r="I18" s="1070"/>
      <c r="J18" s="1071"/>
      <c r="K18" s="1024" t="s">
        <v>1090</v>
      </c>
      <c r="L18" s="1025"/>
      <c r="M18" s="1024" t="s">
        <v>1090</v>
      </c>
      <c r="N18" s="1025"/>
      <c r="O18" s="1024" t="s">
        <v>1090</v>
      </c>
      <c r="P18" s="1025"/>
      <c r="Q18" s="1008" t="s">
        <v>1090</v>
      </c>
      <c r="R18" s="734"/>
    </row>
    <row r="19" spans="2:18" ht="30.75" customHeight="1" thickBot="1" x14ac:dyDescent="0.25">
      <c r="B19" s="163">
        <v>10</v>
      </c>
      <c r="C19" s="951" t="s">
        <v>1091</v>
      </c>
      <c r="D19" s="952"/>
      <c r="E19" s="174"/>
      <c r="F19" s="164"/>
      <c r="G19" s="734"/>
      <c r="H19" s="1072"/>
      <c r="I19" s="1023"/>
      <c r="J19" s="1073"/>
      <c r="K19" s="1026"/>
      <c r="L19" s="1027"/>
      <c r="M19" s="1026"/>
      <c r="N19" s="1027"/>
      <c r="O19" s="1026"/>
      <c r="P19" s="1027"/>
      <c r="Q19" s="1009"/>
      <c r="R19" s="734"/>
    </row>
    <row r="20" spans="2:18" ht="30.75" customHeight="1" x14ac:dyDescent="0.2">
      <c r="B20" s="159">
        <v>11</v>
      </c>
      <c r="C20" s="963" t="s">
        <v>1092</v>
      </c>
      <c r="D20" s="964"/>
      <c r="E20" s="170"/>
      <c r="F20" s="173"/>
      <c r="G20" s="734"/>
      <c r="H20" s="1022"/>
      <c r="I20" s="1022"/>
      <c r="J20" s="1022"/>
      <c r="K20" s="1022"/>
      <c r="L20" s="1022"/>
      <c r="M20" s="1022"/>
      <c r="N20" s="1022"/>
      <c r="O20" s="1022"/>
      <c r="P20" s="1022"/>
      <c r="Q20" s="1022"/>
      <c r="R20" s="734"/>
    </row>
    <row r="21" spans="2:18" ht="30.75" customHeight="1" thickBot="1" x14ac:dyDescent="0.25">
      <c r="B21" s="163">
        <v>12</v>
      </c>
      <c r="C21" s="951" t="s">
        <v>1093</v>
      </c>
      <c r="D21" s="952"/>
      <c r="E21" s="174"/>
      <c r="F21" s="164"/>
      <c r="G21" s="734"/>
      <c r="H21" s="1023"/>
      <c r="I21" s="1023"/>
      <c r="J21" s="1023"/>
      <c r="K21" s="1023"/>
      <c r="L21" s="1023"/>
      <c r="M21" s="1023"/>
      <c r="N21" s="1023"/>
      <c r="O21" s="1023"/>
      <c r="P21" s="1023"/>
      <c r="Q21" s="1023"/>
      <c r="R21" s="734"/>
    </row>
    <row r="22" spans="2:18" ht="30.75" customHeight="1" x14ac:dyDescent="0.2">
      <c r="B22" s="159">
        <v>13</v>
      </c>
      <c r="C22" s="963" t="s">
        <v>1094</v>
      </c>
      <c r="D22" s="964"/>
      <c r="E22" s="170"/>
      <c r="F22" s="173"/>
      <c r="G22" s="734"/>
      <c r="H22" s="1016" t="s">
        <v>372</v>
      </c>
      <c r="I22" s="1017"/>
      <c r="J22" s="1017"/>
      <c r="K22" s="1017"/>
      <c r="L22" s="1017"/>
      <c r="M22" s="1017"/>
      <c r="N22" s="1017"/>
      <c r="O22" s="1017"/>
      <c r="P22" s="1017"/>
      <c r="Q22" s="1018"/>
      <c r="R22" s="734"/>
    </row>
    <row r="23" spans="2:18" ht="30.75" customHeight="1" thickBot="1" x14ac:dyDescent="0.25">
      <c r="B23" s="163">
        <v>14</v>
      </c>
      <c r="C23" s="951" t="s">
        <v>1095</v>
      </c>
      <c r="D23" s="952"/>
      <c r="E23" s="174"/>
      <c r="F23" s="164"/>
      <c r="G23" s="734"/>
      <c r="H23" s="1019"/>
      <c r="I23" s="1020"/>
      <c r="J23" s="1020"/>
      <c r="K23" s="1020"/>
      <c r="L23" s="1020"/>
      <c r="M23" s="1020"/>
      <c r="N23" s="1020"/>
      <c r="O23" s="1020"/>
      <c r="P23" s="1020"/>
      <c r="Q23" s="1021"/>
      <c r="R23" s="734"/>
    </row>
    <row r="24" spans="2:18" ht="11.25" customHeight="1" thickBot="1" x14ac:dyDescent="0.25">
      <c r="B24" s="1106">
        <v>15</v>
      </c>
      <c r="C24" s="1108" t="s">
        <v>1096</v>
      </c>
      <c r="D24" s="1109"/>
      <c r="E24" s="1031"/>
      <c r="F24" s="1033"/>
      <c r="G24" s="734"/>
      <c r="H24" s="195"/>
      <c r="Q24" s="196"/>
      <c r="R24" s="734"/>
    </row>
    <row r="25" spans="2:18" ht="24.75" customHeight="1" x14ac:dyDescent="0.2">
      <c r="B25" s="1107"/>
      <c r="C25" s="962"/>
      <c r="D25" s="1110"/>
      <c r="E25" s="1032"/>
      <c r="F25" s="1034"/>
      <c r="G25" s="734"/>
      <c r="H25" s="969" t="s">
        <v>373</v>
      </c>
      <c r="I25" s="970"/>
      <c r="J25" s="1035" t="s">
        <v>1097</v>
      </c>
      <c r="K25" s="327" t="s">
        <v>375</v>
      </c>
      <c r="M25" s="190"/>
      <c r="N25" s="333"/>
      <c r="O25" s="191"/>
      <c r="P25" s="191"/>
      <c r="Q25" s="192"/>
      <c r="R25" s="734"/>
    </row>
    <row r="26" spans="2:18" ht="30.75" customHeight="1" x14ac:dyDescent="0.2">
      <c r="B26" s="163">
        <v>16</v>
      </c>
      <c r="C26" s="951" t="s">
        <v>1098</v>
      </c>
      <c r="D26" s="952"/>
      <c r="E26" s="174"/>
      <c r="F26" s="164"/>
      <c r="G26" s="734"/>
      <c r="H26" s="969" t="s">
        <v>376</v>
      </c>
      <c r="I26" s="970"/>
      <c r="J26" s="1036"/>
      <c r="K26" s="328" t="s">
        <v>377</v>
      </c>
      <c r="M26" s="193"/>
      <c r="N26" s="326"/>
      <c r="O26" s="157"/>
      <c r="P26" s="157"/>
      <c r="Q26" s="194"/>
      <c r="R26" s="734"/>
    </row>
    <row r="27" spans="2:18" ht="30.75" customHeight="1" x14ac:dyDescent="0.2">
      <c r="B27" s="159">
        <v>17</v>
      </c>
      <c r="C27" s="963" t="s">
        <v>1099</v>
      </c>
      <c r="D27" s="964"/>
      <c r="E27" s="176"/>
      <c r="F27" s="162"/>
      <c r="G27" s="734"/>
      <c r="H27" s="969" t="s">
        <v>378</v>
      </c>
      <c r="I27" s="970"/>
      <c r="J27" s="1036"/>
      <c r="K27" s="329" t="s">
        <v>379</v>
      </c>
      <c r="M27" s="193"/>
      <c r="N27" s="326"/>
      <c r="O27" s="151"/>
      <c r="P27" s="157"/>
      <c r="Q27" s="194"/>
      <c r="R27" s="734"/>
    </row>
    <row r="28" spans="2:18" ht="30.75" customHeight="1" x14ac:dyDescent="0.2">
      <c r="B28" s="163">
        <v>18</v>
      </c>
      <c r="C28" s="951" t="s">
        <v>1100</v>
      </c>
      <c r="D28" s="952"/>
      <c r="E28" s="174"/>
      <c r="F28" s="164"/>
      <c r="G28" s="734"/>
      <c r="H28" s="969" t="s">
        <v>380</v>
      </c>
      <c r="I28" s="970"/>
      <c r="J28" s="1036"/>
      <c r="K28" s="330" t="s">
        <v>381</v>
      </c>
      <c r="M28" s="193"/>
      <c r="N28" s="326"/>
      <c r="O28" s="151"/>
      <c r="P28" s="157"/>
      <c r="Q28" s="194"/>
      <c r="R28" s="734"/>
    </row>
    <row r="29" spans="2:18" ht="30.75" customHeight="1" thickBot="1" x14ac:dyDescent="0.25">
      <c r="B29" s="165">
        <v>19</v>
      </c>
      <c r="C29" s="971" t="s">
        <v>1101</v>
      </c>
      <c r="D29" s="972"/>
      <c r="E29" s="177"/>
      <c r="F29" s="166"/>
      <c r="G29" s="734"/>
      <c r="H29" s="965" t="s">
        <v>382</v>
      </c>
      <c r="I29" s="966"/>
      <c r="J29" s="1036"/>
      <c r="K29" s="1048" t="s">
        <v>383</v>
      </c>
      <c r="L29" s="1050"/>
      <c r="M29" s="1040"/>
      <c r="N29" s="1042"/>
      <c r="O29" s="1044"/>
      <c r="P29" s="335"/>
      <c r="Q29" s="1046"/>
      <c r="R29" s="734"/>
    </row>
    <row r="30" spans="2:18" ht="6.75" customHeight="1" thickBot="1" x14ac:dyDescent="0.25">
      <c r="B30" s="950"/>
      <c r="C30" s="950"/>
      <c r="D30" s="950"/>
      <c r="E30" s="950"/>
      <c r="F30" s="950"/>
      <c r="G30" s="734"/>
      <c r="H30" s="967"/>
      <c r="I30" s="968"/>
      <c r="J30" s="1037"/>
      <c r="K30" s="1049"/>
      <c r="L30" s="1050"/>
      <c r="M30" s="1041"/>
      <c r="N30" s="1043"/>
      <c r="O30" s="1045"/>
      <c r="P30" s="336"/>
      <c r="Q30" s="1047"/>
      <c r="R30" s="734"/>
    </row>
    <row r="31" spans="2:18" ht="25.5" customHeight="1" x14ac:dyDescent="0.2">
      <c r="B31" s="1084" t="s">
        <v>1102</v>
      </c>
      <c r="C31" s="1085"/>
      <c r="D31" s="1085"/>
      <c r="E31" s="1090">
        <v>10</v>
      </c>
      <c r="F31" s="1093"/>
      <c r="G31" s="734"/>
      <c r="H31" s="195"/>
      <c r="M31" s="331"/>
      <c r="N31" s="331"/>
      <c r="O31" s="331" t="s">
        <v>386</v>
      </c>
      <c r="P31" s="331" t="s">
        <v>387</v>
      </c>
      <c r="Q31" s="334" t="s">
        <v>388</v>
      </c>
      <c r="R31" s="734"/>
    </row>
    <row r="32" spans="2:18" ht="25.5" customHeight="1" x14ac:dyDescent="0.2">
      <c r="B32" s="1086" t="s">
        <v>1103</v>
      </c>
      <c r="C32" s="1087"/>
      <c r="D32" s="1087"/>
      <c r="E32" s="1091"/>
      <c r="F32" s="1094"/>
      <c r="G32" s="734"/>
      <c r="H32" s="195"/>
      <c r="L32" s="101"/>
      <c r="M32" s="101"/>
      <c r="N32" s="101"/>
      <c r="O32" s="101"/>
      <c r="P32" s="101"/>
      <c r="Q32" s="197"/>
      <c r="R32" s="734"/>
    </row>
    <row r="33" spans="2:18" ht="25.5" customHeight="1" thickBot="1" x14ac:dyDescent="0.25">
      <c r="B33" s="1088" t="s">
        <v>1104</v>
      </c>
      <c r="C33" s="1089"/>
      <c r="D33" s="1089"/>
      <c r="E33" s="1092"/>
      <c r="F33" s="1095"/>
      <c r="G33" s="734"/>
      <c r="H33" s="195"/>
      <c r="L33" s="1053" t="s">
        <v>389</v>
      </c>
      <c r="M33" s="1053"/>
      <c r="N33" s="1053"/>
      <c r="O33" s="1053"/>
      <c r="P33" s="1053"/>
      <c r="Q33" s="1054"/>
      <c r="R33" s="734"/>
    </row>
    <row r="34" spans="2:18" ht="7.5" customHeight="1" x14ac:dyDescent="0.2">
      <c r="B34" s="1096" t="s">
        <v>165</v>
      </c>
      <c r="C34" s="1097"/>
      <c r="D34" s="1100" t="s">
        <v>166</v>
      </c>
      <c r="E34" s="1102" t="s">
        <v>1105</v>
      </c>
      <c r="F34" s="1103"/>
      <c r="G34" s="734"/>
      <c r="H34" s="195"/>
      <c r="Q34" s="196"/>
      <c r="R34" s="734"/>
    </row>
    <row r="35" spans="2:18" ht="27" customHeight="1" thickBot="1" x14ac:dyDescent="0.25">
      <c r="B35" s="1098"/>
      <c r="C35" s="1099"/>
      <c r="D35" s="1101"/>
      <c r="E35" s="1104"/>
      <c r="F35" s="1105"/>
      <c r="G35" s="734"/>
      <c r="H35" s="1074" t="s">
        <v>390</v>
      </c>
      <c r="I35" s="1075"/>
      <c r="J35" s="50"/>
      <c r="K35" s="1038" t="s">
        <v>391</v>
      </c>
      <c r="L35" s="1039"/>
      <c r="M35" s="50"/>
      <c r="N35" s="198" t="s">
        <v>165</v>
      </c>
      <c r="O35" s="199"/>
      <c r="P35" s="1051" t="s">
        <v>392</v>
      </c>
      <c r="Q35" s="1052"/>
      <c r="R35" s="734"/>
    </row>
    <row r="36" spans="2:18" ht="33" customHeight="1" x14ac:dyDescent="0.2">
      <c r="B36" s="1080" t="s">
        <v>162</v>
      </c>
      <c r="C36" s="1081"/>
      <c r="D36" s="178" t="s">
        <v>1106</v>
      </c>
      <c r="E36" s="1082" t="s">
        <v>1107</v>
      </c>
      <c r="F36" s="1083"/>
      <c r="G36" s="734"/>
      <c r="R36" s="734"/>
    </row>
    <row r="37" spans="2:18" ht="33" customHeight="1" thickBot="1" x14ac:dyDescent="0.25">
      <c r="B37" s="1076" t="s">
        <v>1108</v>
      </c>
      <c r="C37" s="1077"/>
      <c r="D37" s="179" t="s">
        <v>1109</v>
      </c>
      <c r="E37" s="1078" t="s">
        <v>1110</v>
      </c>
      <c r="F37" s="1079"/>
      <c r="G37" s="734"/>
      <c r="R37" s="734"/>
    </row>
    <row r="38" spans="2:18" ht="12.75" customHeight="1" x14ac:dyDescent="0.2">
      <c r="B38"/>
      <c r="G38" s="153"/>
    </row>
    <row r="39" spans="2:18" ht="12.75" customHeight="1" x14ac:dyDescent="0.2">
      <c r="B39"/>
      <c r="G39" s="153"/>
    </row>
    <row r="40" spans="2:18" ht="25.5" x14ac:dyDescent="0.35">
      <c r="C40" s="1055" t="s">
        <v>1111</v>
      </c>
      <c r="D40" s="1056"/>
      <c r="E40" s="1056"/>
      <c r="F40" s="1057"/>
      <c r="G40" s="154"/>
    </row>
    <row r="41" spans="2:18" ht="15" x14ac:dyDescent="0.25">
      <c r="C41" s="1058" t="s">
        <v>352</v>
      </c>
      <c r="D41" s="1059"/>
      <c r="E41" s="1059"/>
      <c r="F41" s="1060"/>
      <c r="G41" s="154"/>
    </row>
    <row r="42" spans="2:18" ht="30.75" customHeight="1" x14ac:dyDescent="0.35">
      <c r="C42" s="467" t="s">
        <v>338</v>
      </c>
      <c r="D42" s="1061" t="s">
        <v>1112</v>
      </c>
      <c r="E42" s="1061"/>
      <c r="F42" s="1062"/>
      <c r="G42" s="154"/>
    </row>
    <row r="43" spans="2:18" ht="24.75" customHeight="1" x14ac:dyDescent="0.25">
      <c r="C43" s="468" t="s">
        <v>355</v>
      </c>
      <c r="D43" s="1063" t="s">
        <v>1113</v>
      </c>
      <c r="E43" s="1063"/>
      <c r="F43" s="1064"/>
    </row>
    <row r="44" spans="2:18" ht="26.25" customHeight="1" x14ac:dyDescent="0.25">
      <c r="C44" s="469" t="s">
        <v>358</v>
      </c>
      <c r="D44" s="1065" t="s">
        <v>1114</v>
      </c>
      <c r="E44" s="1065"/>
      <c r="F44" s="1066"/>
    </row>
    <row r="45" spans="2:18" ht="24.75" customHeight="1" x14ac:dyDescent="0.25">
      <c r="C45" s="470" t="s">
        <v>361</v>
      </c>
      <c r="D45" s="1065" t="s">
        <v>1115</v>
      </c>
      <c r="E45" s="1065"/>
      <c r="F45" s="1066"/>
    </row>
    <row r="46" spans="2:18" ht="27.75" customHeight="1" x14ac:dyDescent="0.25">
      <c r="C46" s="471" t="s">
        <v>364</v>
      </c>
      <c r="D46" s="1065" t="s">
        <v>1116</v>
      </c>
      <c r="E46" s="1065"/>
      <c r="F46" s="1066"/>
    </row>
    <row r="47" spans="2:18" ht="27" customHeight="1" x14ac:dyDescent="0.25">
      <c r="C47" s="472" t="s">
        <v>367</v>
      </c>
      <c r="D47" s="1067" t="s">
        <v>1117</v>
      </c>
      <c r="E47" s="1067"/>
      <c r="F47" s="1068"/>
    </row>
  </sheetData>
  <mergeCells count="107">
    <mergeCell ref="C40:F40"/>
    <mergeCell ref="C41:F41"/>
    <mergeCell ref="D42:F42"/>
    <mergeCell ref="D43:F43"/>
    <mergeCell ref="D44:F44"/>
    <mergeCell ref="D45:F45"/>
    <mergeCell ref="D46:F46"/>
    <mergeCell ref="D47:F47"/>
    <mergeCell ref="H18:J19"/>
    <mergeCell ref="H35:I35"/>
    <mergeCell ref="B37:C37"/>
    <mergeCell ref="E37:F37"/>
    <mergeCell ref="B36:C36"/>
    <mergeCell ref="E36:F36"/>
    <mergeCell ref="B31:D31"/>
    <mergeCell ref="B32:D32"/>
    <mergeCell ref="B33:D33"/>
    <mergeCell ref="E31:E33"/>
    <mergeCell ref="F31:F33"/>
    <mergeCell ref="B34:C35"/>
    <mergeCell ref="D34:D35"/>
    <mergeCell ref="E34:F35"/>
    <mergeCell ref="B24:B25"/>
    <mergeCell ref="C24:D25"/>
    <mergeCell ref="K35:L35"/>
    <mergeCell ref="M29:M30"/>
    <mergeCell ref="N29:N30"/>
    <mergeCell ref="O29:O30"/>
    <mergeCell ref="Q29:Q30"/>
    <mergeCell ref="K29:K30"/>
    <mergeCell ref="L29:L30"/>
    <mergeCell ref="P35:Q35"/>
    <mergeCell ref="L33:Q33"/>
    <mergeCell ref="C28:D28"/>
    <mergeCell ref="C27:D27"/>
    <mergeCell ref="C26:D26"/>
    <mergeCell ref="C17:D17"/>
    <mergeCell ref="C18:D18"/>
    <mergeCell ref="C19:D19"/>
    <mergeCell ref="C20:D20"/>
    <mergeCell ref="C21:D21"/>
    <mergeCell ref="O17:P17"/>
    <mergeCell ref="M17:N17"/>
    <mergeCell ref="K17:L17"/>
    <mergeCell ref="K18:L19"/>
    <mergeCell ref="M18:N19"/>
    <mergeCell ref="E24:E25"/>
    <mergeCell ref="F24:F25"/>
    <mergeCell ref="J25:J30"/>
    <mergeCell ref="H25:I25"/>
    <mergeCell ref="I8:J8"/>
    <mergeCell ref="I9:J9"/>
    <mergeCell ref="Q18:Q19"/>
    <mergeCell ref="H16:Q16"/>
    <mergeCell ref="H17:J17"/>
    <mergeCell ref="H22:Q23"/>
    <mergeCell ref="H20:Q21"/>
    <mergeCell ref="O18:P19"/>
    <mergeCell ref="H14:Q15"/>
    <mergeCell ref="B1:C2"/>
    <mergeCell ref="D1:Q1"/>
    <mergeCell ref="D2:L2"/>
    <mergeCell ref="M2:Q2"/>
    <mergeCell ref="B3:F3"/>
    <mergeCell ref="B4:F5"/>
    <mergeCell ref="B6:F6"/>
    <mergeCell ref="C16:D16"/>
    <mergeCell ref="H6:Q7"/>
    <mergeCell ref="H4:Q5"/>
    <mergeCell ref="K13:O13"/>
    <mergeCell ref="P13:Q13"/>
    <mergeCell ref="K12:O12"/>
    <mergeCell ref="P12:Q12"/>
    <mergeCell ref="I12:J12"/>
    <mergeCell ref="I13:J13"/>
    <mergeCell ref="K10:O10"/>
    <mergeCell ref="P10:Q10"/>
    <mergeCell ref="K11:O11"/>
    <mergeCell ref="P11:Q11"/>
    <mergeCell ref="I10:J10"/>
    <mergeCell ref="I11:J11"/>
    <mergeCell ref="K8:O8"/>
    <mergeCell ref="P8:Q8"/>
    <mergeCell ref="R3:R37"/>
    <mergeCell ref="G3:G37"/>
    <mergeCell ref="H3:Q3"/>
    <mergeCell ref="B7:F7"/>
    <mergeCell ref="C15:D15"/>
    <mergeCell ref="B8:B9"/>
    <mergeCell ref="C8:D8"/>
    <mergeCell ref="E8:F8"/>
    <mergeCell ref="C9:D9"/>
    <mergeCell ref="C10:D10"/>
    <mergeCell ref="C11:D11"/>
    <mergeCell ref="C12:D12"/>
    <mergeCell ref="C13:D13"/>
    <mergeCell ref="C14:D14"/>
    <mergeCell ref="C22:D22"/>
    <mergeCell ref="C23:D23"/>
    <mergeCell ref="H29:I30"/>
    <mergeCell ref="H26:I26"/>
    <mergeCell ref="H27:I27"/>
    <mergeCell ref="H28:I28"/>
    <mergeCell ref="C29:D29"/>
    <mergeCell ref="B30:F30"/>
    <mergeCell ref="K9:O9"/>
    <mergeCell ref="P9:Q9"/>
  </mergeCells>
  <pageMargins left="0.7" right="0.7" top="0.75" bottom="0.75" header="0.3" footer="0.3"/>
  <pageSetup scale="55" fitToHeight="0"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DZ186"/>
  <sheetViews>
    <sheetView showGridLines="0" tabSelected="1" topLeftCell="A162" zoomScale="48" zoomScaleNormal="48" workbookViewId="0">
      <selection activeCell="D168" sqref="D168:D172"/>
    </sheetView>
  </sheetViews>
  <sheetFormatPr baseColWidth="10" defaultColWidth="11.42578125" defaultRowHeight="66.75" customHeight="1" x14ac:dyDescent="0.25"/>
  <cols>
    <col min="1" max="1" width="2.140625" style="311" customWidth="1"/>
    <col min="2" max="2" width="4.85546875" style="311" customWidth="1"/>
    <col min="3" max="3" width="8.28515625" style="311" customWidth="1"/>
    <col min="4" max="4" width="28.85546875" style="311" customWidth="1"/>
    <col min="5" max="6" width="40.28515625" style="311" customWidth="1"/>
    <col min="7" max="7" width="18.42578125" style="311" customWidth="1"/>
    <col min="8" max="8" width="33" style="311" customWidth="1"/>
    <col min="9" max="9" width="37.42578125" style="311" customWidth="1"/>
    <col min="10" max="10" width="39.140625" style="311" customWidth="1"/>
    <col min="11" max="11" width="6.42578125" style="311" customWidth="1"/>
    <col min="12" max="12" width="35" style="311" customWidth="1"/>
    <col min="13" max="13" width="24" style="311" customWidth="1"/>
    <col min="14" max="14" width="22.140625" style="311" customWidth="1"/>
    <col min="15" max="15" width="34.85546875" style="311" customWidth="1"/>
    <col min="16" max="16" width="23" style="311" customWidth="1"/>
    <col min="17" max="17" width="23.28515625" style="311" customWidth="1"/>
    <col min="18" max="18" width="21.85546875" style="311" customWidth="1"/>
    <col min="19" max="19" width="1.42578125" style="311" customWidth="1"/>
    <col min="20" max="20" width="22.7109375" style="311" customWidth="1"/>
    <col min="21" max="21" width="10.140625" style="311" customWidth="1"/>
    <col min="22" max="22" width="20.85546875" style="311" customWidth="1"/>
    <col min="23" max="23" width="22" style="311" customWidth="1"/>
    <col min="24" max="24" width="13.42578125" style="311" customWidth="1"/>
    <col min="25" max="25" width="26.140625" style="311" customWidth="1"/>
    <col min="26" max="26" width="1.42578125" style="311" customWidth="1"/>
    <col min="27" max="27" width="55" style="311" customWidth="1"/>
    <col min="28" max="28" width="20" style="311" customWidth="1"/>
    <col min="29" max="29" width="18" style="311" customWidth="1"/>
    <col min="30" max="39" width="11" style="311" customWidth="1"/>
    <col min="40" max="40" width="15.42578125" style="311" customWidth="1"/>
    <col min="41" max="42" width="19.28515625" style="311" customWidth="1"/>
    <col min="43" max="48" width="18.85546875" style="311" customWidth="1"/>
    <col min="49" max="49" width="34" style="311" customWidth="1"/>
    <col min="50" max="50" width="17.42578125" style="311" customWidth="1"/>
    <col min="51" max="51" width="29.7109375" style="311" customWidth="1"/>
    <col min="52" max="52" width="25.42578125" style="311" customWidth="1"/>
    <col min="53" max="53" width="27.7109375" style="311" customWidth="1"/>
    <col min="54" max="54" width="2.28515625" style="248" customWidth="1"/>
    <col min="55" max="58" width="16.42578125" style="311" customWidth="1"/>
    <col min="59" max="59" width="21.140625" style="311" customWidth="1"/>
    <col min="60" max="60" width="19.7109375" style="311" customWidth="1"/>
    <col min="61" max="62" width="1.42578125" style="248" customWidth="1"/>
    <col min="63" max="63" width="6.7109375" style="464" customWidth="1"/>
    <col min="64" max="68" width="16" style="311" customWidth="1"/>
    <col min="69" max="69" width="1.42578125" style="311" customWidth="1"/>
    <col min="70" max="70" width="48.7109375" style="311" customWidth="1"/>
    <col min="71" max="73" width="20" style="311" customWidth="1"/>
    <col min="74" max="74" width="1.42578125" style="311" customWidth="1"/>
    <col min="75" max="75" width="62.42578125" style="311" customWidth="1"/>
    <col min="76" max="76" width="34.7109375" style="311" customWidth="1"/>
    <col min="77" max="77" width="28.42578125" style="311" customWidth="1"/>
    <col min="78" max="78" width="1.42578125" style="311" customWidth="1"/>
    <col min="79" max="98" width="11.42578125" style="311" customWidth="1"/>
    <col min="99" max="99" width="19" style="311" customWidth="1"/>
    <col min="100" max="100" width="2.85546875" style="311" customWidth="1"/>
    <col min="101" max="124" width="11.42578125" style="311" customWidth="1"/>
    <col min="125" max="125" width="19.85546875" style="311" customWidth="1"/>
    <col min="126" max="126" width="2.42578125" style="311" customWidth="1"/>
    <col min="127" max="127" width="18" style="311" customWidth="1"/>
    <col min="128" max="128" width="28.28515625" style="311" customWidth="1"/>
    <col min="129" max="130" width="26.140625" style="311" customWidth="1"/>
    <col min="131" max="16384" width="11.42578125" style="311"/>
  </cols>
  <sheetData>
    <row r="1" spans="1:130" ht="74.25" customHeight="1" x14ac:dyDescent="0.25">
      <c r="A1" s="1137"/>
      <c r="B1" s="1138"/>
      <c r="C1" s="1138"/>
      <c r="D1" s="1139"/>
      <c r="E1" s="1143" t="s">
        <v>0</v>
      </c>
      <c r="F1" s="1143"/>
      <c r="G1" s="1143"/>
      <c r="H1" s="1143"/>
      <c r="I1" s="1143"/>
      <c r="J1" s="1143"/>
      <c r="K1" s="1143"/>
      <c r="L1" s="1143"/>
      <c r="M1" s="1143"/>
      <c r="N1" s="1143"/>
      <c r="O1" s="1143"/>
      <c r="P1" s="1143"/>
      <c r="Q1" s="1143"/>
      <c r="R1" s="1143"/>
      <c r="S1" s="1143"/>
      <c r="T1" s="1143"/>
      <c r="U1" s="1143"/>
      <c r="V1" s="1143"/>
      <c r="W1" s="1143"/>
      <c r="X1" s="1143"/>
      <c r="Y1" s="1143"/>
      <c r="Z1" s="1143"/>
      <c r="AA1" s="1143"/>
      <c r="AB1" s="1143"/>
      <c r="AC1" s="1143"/>
      <c r="AD1" s="1143"/>
      <c r="AE1" s="1143"/>
      <c r="AF1" s="1143"/>
      <c r="AG1" s="1143"/>
      <c r="AH1" s="1143"/>
      <c r="AI1" s="1143"/>
      <c r="AJ1" s="1143"/>
      <c r="AK1" s="1143"/>
      <c r="AL1" s="1143"/>
      <c r="AM1" s="1143"/>
      <c r="AN1" s="1143"/>
      <c r="AO1" s="1143"/>
      <c r="AP1" s="1143"/>
      <c r="AQ1" s="1143"/>
      <c r="AR1" s="1143"/>
      <c r="AS1" s="1143"/>
      <c r="AT1" s="1143"/>
      <c r="AU1" s="1143"/>
      <c r="AV1" s="1143"/>
      <c r="AW1" s="1143"/>
      <c r="AX1" s="1143"/>
      <c r="AY1" s="1143"/>
      <c r="AZ1" s="1143"/>
      <c r="BA1" s="1143"/>
      <c r="BB1" s="1143"/>
      <c r="BC1" s="1143"/>
      <c r="BD1" s="1143"/>
      <c r="BE1" s="1143"/>
      <c r="BF1" s="1143"/>
      <c r="BG1" s="1143"/>
      <c r="BH1" s="1143"/>
      <c r="BI1" s="1143"/>
      <c r="BJ1" s="1143"/>
      <c r="BK1" s="1143"/>
      <c r="BL1" s="1143"/>
      <c r="BM1" s="1143"/>
      <c r="BN1" s="1143"/>
      <c r="BO1" s="1143"/>
      <c r="BP1" s="1143"/>
      <c r="BQ1" s="1143"/>
      <c r="BR1" s="1143"/>
      <c r="BS1" s="1143"/>
      <c r="BT1" s="1143"/>
      <c r="BU1" s="1143"/>
      <c r="BV1" s="1143"/>
      <c r="BW1" s="1143"/>
      <c r="BX1" s="1143"/>
      <c r="BY1" s="1143"/>
      <c r="BZ1" s="1143"/>
      <c r="CA1" s="1143"/>
      <c r="CB1" s="1143"/>
      <c r="CC1" s="1143"/>
      <c r="CD1" s="1143"/>
      <c r="CE1" s="1143"/>
      <c r="CF1" s="1143"/>
      <c r="CG1" s="1143"/>
      <c r="CH1" s="1143"/>
      <c r="CI1" s="1143"/>
      <c r="CJ1" s="1143"/>
      <c r="CK1" s="1143"/>
      <c r="CL1" s="1143"/>
      <c r="CM1" s="1143"/>
      <c r="CN1" s="1143"/>
      <c r="CO1" s="1143"/>
      <c r="CP1" s="1143"/>
      <c r="CQ1" s="1143"/>
      <c r="CR1" s="1143"/>
      <c r="CS1" s="1143"/>
      <c r="CT1" s="1143"/>
      <c r="CU1" s="1143"/>
      <c r="CV1" s="1143"/>
      <c r="CW1" s="1143"/>
      <c r="CX1" s="1143"/>
      <c r="CY1" s="1143"/>
      <c r="CZ1" s="1143"/>
      <c r="DA1" s="1143"/>
      <c r="DB1" s="1143"/>
      <c r="DC1" s="1143"/>
      <c r="DD1" s="1143"/>
      <c r="DE1" s="1143"/>
      <c r="DF1" s="1143"/>
      <c r="DG1" s="1143"/>
      <c r="DH1" s="1143"/>
      <c r="DI1" s="1143"/>
      <c r="DJ1" s="1143"/>
      <c r="DK1" s="1143"/>
      <c r="DL1" s="1143"/>
      <c r="DM1" s="1143"/>
      <c r="DN1" s="1143"/>
      <c r="DO1" s="1143"/>
      <c r="DP1" s="1143"/>
      <c r="DQ1" s="1143"/>
      <c r="DR1" s="1143"/>
      <c r="DS1" s="1143"/>
      <c r="DT1" s="1143"/>
      <c r="DU1" s="1143"/>
      <c r="DV1" s="1143"/>
      <c r="DW1" s="1143"/>
      <c r="DX1" s="1143"/>
      <c r="DY1" s="1143"/>
      <c r="DZ1" s="1143"/>
    </row>
    <row r="2" spans="1:130" ht="84" customHeight="1" x14ac:dyDescent="0.25">
      <c r="A2" s="1140"/>
      <c r="B2" s="1141"/>
      <c r="C2" s="1141"/>
      <c r="D2" s="1142"/>
      <c r="E2" s="1144" t="s">
        <v>1118</v>
      </c>
      <c r="F2" s="1144"/>
      <c r="G2" s="1144"/>
      <c r="H2" s="1144"/>
      <c r="I2" s="1144"/>
      <c r="J2" s="1144"/>
      <c r="K2" s="1144"/>
      <c r="L2" s="1144"/>
      <c r="M2" s="1144"/>
      <c r="N2" s="1144"/>
      <c r="O2" s="1144"/>
      <c r="P2" s="1144"/>
      <c r="Q2" s="1144"/>
      <c r="R2" s="1144"/>
      <c r="S2" s="1144"/>
      <c r="T2" s="1144"/>
      <c r="U2" s="1144"/>
      <c r="V2" s="1144"/>
      <c r="W2" s="1144"/>
      <c r="X2" s="1144"/>
      <c r="Y2" s="1144"/>
      <c r="Z2" s="1144"/>
      <c r="AA2" s="1144"/>
      <c r="AB2" s="1144"/>
      <c r="AC2" s="1144"/>
      <c r="AD2" s="1144"/>
      <c r="AE2" s="1144"/>
      <c r="AF2" s="1144"/>
      <c r="AG2" s="1144"/>
      <c r="AH2" s="1144"/>
      <c r="AI2" s="1144"/>
      <c r="AJ2" s="1144"/>
      <c r="AK2" s="1144"/>
      <c r="AL2" s="1144"/>
      <c r="AM2" s="1144"/>
      <c r="AN2" s="1144"/>
      <c r="AO2" s="1144"/>
      <c r="AP2" s="1144"/>
      <c r="AQ2" s="1144"/>
      <c r="AR2" s="1144"/>
      <c r="AS2" s="1144"/>
      <c r="AT2" s="1144"/>
      <c r="AU2" s="1144"/>
      <c r="AV2" s="1144"/>
      <c r="AW2" s="1144"/>
      <c r="AX2" s="1144"/>
      <c r="AY2" s="1144"/>
      <c r="AZ2" s="1144"/>
      <c r="BA2" s="1144"/>
      <c r="BB2" s="1144"/>
      <c r="BC2" s="1144"/>
      <c r="BD2" s="1144"/>
      <c r="BE2" s="1144"/>
      <c r="BF2" s="1144"/>
      <c r="BG2" s="1144"/>
      <c r="BH2" s="1144"/>
      <c r="BI2" s="1144"/>
      <c r="BJ2" s="1144"/>
      <c r="BK2" s="1144"/>
      <c r="BL2" s="1144"/>
      <c r="BM2" s="1144"/>
      <c r="BN2" s="1144"/>
      <c r="BO2" s="1144"/>
      <c r="BP2" s="1144"/>
      <c r="BQ2" s="1144"/>
      <c r="BR2" s="1144"/>
      <c r="BS2" s="1144"/>
      <c r="BT2" s="1144"/>
      <c r="BU2" s="1144"/>
      <c r="BV2" s="1144"/>
      <c r="BW2" s="1144"/>
      <c r="BX2" s="1144"/>
      <c r="BY2" s="1144"/>
      <c r="BZ2" s="1144"/>
      <c r="CA2" s="1144"/>
      <c r="CB2" s="1144"/>
      <c r="CC2" s="1144"/>
      <c r="CD2" s="1144"/>
      <c r="CE2" s="1144"/>
      <c r="CF2" s="1144"/>
      <c r="CG2" s="1144"/>
      <c r="CH2" s="1144"/>
      <c r="CI2" s="1144"/>
      <c r="CJ2" s="1144"/>
      <c r="CK2" s="1144"/>
      <c r="CL2" s="1144"/>
      <c r="CM2" s="1144"/>
      <c r="CN2" s="1144"/>
      <c r="CO2" s="1144"/>
      <c r="CP2" s="1144"/>
      <c r="CQ2" s="1144"/>
      <c r="CR2" s="1144"/>
      <c r="CS2" s="1144"/>
      <c r="CT2" s="1144"/>
      <c r="CU2" s="1144"/>
      <c r="CV2" s="1144"/>
      <c r="CW2" s="1144"/>
      <c r="CX2" s="1144"/>
      <c r="CY2" s="1144"/>
      <c r="CZ2" s="1144"/>
      <c r="DA2" s="1144"/>
      <c r="DB2" s="1144"/>
      <c r="DC2" s="1144"/>
      <c r="DD2" s="1144"/>
      <c r="DE2" s="1144"/>
      <c r="DF2" s="1144"/>
      <c r="DG2" s="1144"/>
      <c r="DH2" s="1144"/>
      <c r="DI2" s="1144"/>
      <c r="DJ2" s="1144"/>
      <c r="DK2" s="1144"/>
      <c r="DL2" s="1144"/>
      <c r="DM2" s="1144"/>
      <c r="DN2" s="1144"/>
      <c r="DO2" s="1144"/>
      <c r="DP2" s="1144"/>
      <c r="DQ2" s="1143" t="s">
        <v>2</v>
      </c>
      <c r="DR2" s="1143"/>
      <c r="DS2" s="1143"/>
      <c r="DT2" s="1143"/>
      <c r="DU2" s="1143"/>
      <c r="DV2" s="1143"/>
      <c r="DW2" s="1143"/>
      <c r="DX2" s="1143"/>
      <c r="DY2" s="1143"/>
      <c r="DZ2" s="1143"/>
    </row>
    <row r="3" spans="1:130" s="247" customFormat="1" ht="12" customHeight="1" x14ac:dyDescent="0.25">
      <c r="A3" s="1145"/>
      <c r="B3" s="1145"/>
      <c r="C3" s="1145"/>
      <c r="D3" s="1145"/>
      <c r="E3" s="1145"/>
      <c r="F3" s="1145"/>
      <c r="G3" s="1145"/>
      <c r="H3" s="1145"/>
      <c r="I3" s="1145"/>
      <c r="J3" s="1145"/>
      <c r="K3" s="1145"/>
      <c r="L3" s="1145"/>
      <c r="M3" s="1145"/>
      <c r="N3" s="1145"/>
      <c r="O3" s="1145"/>
      <c r="P3" s="1145"/>
      <c r="Q3" s="1145"/>
      <c r="R3" s="1145"/>
      <c r="S3" s="1145"/>
      <c r="T3" s="1145"/>
      <c r="U3" s="1145"/>
      <c r="V3" s="1145"/>
      <c r="W3" s="1145"/>
      <c r="X3" s="1145"/>
      <c r="Y3" s="1145"/>
      <c r="Z3" s="1145"/>
      <c r="AA3" s="1145"/>
      <c r="AB3" s="1145"/>
      <c r="AC3" s="1145"/>
      <c r="AD3" s="1145"/>
      <c r="AE3" s="1145"/>
      <c r="AF3" s="1145"/>
      <c r="AG3" s="1145"/>
      <c r="AH3" s="1145"/>
      <c r="AI3" s="1145"/>
      <c r="AJ3" s="1145"/>
      <c r="AK3" s="1145"/>
      <c r="AL3" s="1145"/>
      <c r="AM3" s="1145"/>
      <c r="AN3" s="1145"/>
      <c r="AO3" s="1145"/>
      <c r="AP3" s="1145"/>
      <c r="AQ3" s="1145"/>
      <c r="AR3" s="1145"/>
      <c r="AS3" s="1145"/>
      <c r="AT3" s="1145"/>
      <c r="AU3" s="1145"/>
      <c r="AV3" s="1145"/>
      <c r="AW3" s="1145"/>
      <c r="AX3" s="1145"/>
      <c r="AY3" s="1145"/>
      <c r="AZ3" s="1145"/>
      <c r="BA3" s="1145"/>
      <c r="BB3" s="1145"/>
      <c r="BC3" s="1145"/>
      <c r="BD3" s="1145"/>
      <c r="BE3" s="1145"/>
      <c r="BF3" s="1145"/>
      <c r="BG3" s="1145"/>
      <c r="BH3" s="1145"/>
      <c r="BI3" s="1145"/>
      <c r="BJ3" s="1145"/>
      <c r="BK3" s="1145"/>
      <c r="BL3" s="1145"/>
      <c r="BM3" s="1145"/>
      <c r="BN3" s="1145"/>
      <c r="BO3" s="1145"/>
      <c r="BP3" s="1145"/>
      <c r="BQ3" s="1145"/>
      <c r="BR3" s="1145"/>
      <c r="BS3" s="1145"/>
      <c r="BT3" s="1145"/>
      <c r="BU3" s="1145"/>
      <c r="BV3" s="1145"/>
      <c r="BW3" s="1145"/>
      <c r="BX3" s="1145"/>
      <c r="BY3" s="1145"/>
      <c r="BZ3" s="1145"/>
      <c r="CA3" s="1145"/>
      <c r="CB3" s="1145"/>
      <c r="CC3" s="1145"/>
      <c r="CD3" s="1145"/>
      <c r="CE3" s="1145"/>
      <c r="CF3" s="1145"/>
      <c r="CG3" s="1145"/>
      <c r="CH3" s="1145"/>
      <c r="CI3" s="1145"/>
      <c r="CJ3" s="1145"/>
      <c r="CK3" s="1145"/>
      <c r="CL3" s="1145"/>
      <c r="CM3" s="1145"/>
      <c r="CN3" s="1145"/>
      <c r="CO3" s="1145"/>
      <c r="CP3" s="1145"/>
      <c r="CQ3" s="1145"/>
      <c r="CR3" s="1145"/>
      <c r="CS3" s="1145"/>
      <c r="CT3" s="1145"/>
      <c r="CU3" s="1145"/>
      <c r="CV3" s="1145"/>
      <c r="CW3" s="1145"/>
      <c r="CX3" s="1145"/>
      <c r="CY3" s="1145"/>
      <c r="CZ3" s="1145"/>
      <c r="DA3" s="1145"/>
      <c r="DB3" s="1145"/>
      <c r="DC3" s="1145"/>
      <c r="DD3" s="1145"/>
      <c r="DE3" s="1145"/>
      <c r="DF3" s="1145"/>
      <c r="DG3" s="1145"/>
      <c r="DH3" s="1145"/>
      <c r="DI3" s="1145"/>
      <c r="DJ3" s="1145"/>
      <c r="DK3" s="1145"/>
      <c r="DL3" s="1145"/>
      <c r="DM3" s="1145"/>
      <c r="DN3" s="1145"/>
      <c r="DO3" s="1145"/>
      <c r="DP3" s="1145"/>
      <c r="DQ3" s="1145"/>
      <c r="DR3" s="1145"/>
      <c r="DS3" s="1145"/>
      <c r="DT3" s="1145"/>
      <c r="DU3" s="1145"/>
      <c r="DV3" s="1145"/>
      <c r="DW3" s="1145"/>
      <c r="DX3" s="1145"/>
      <c r="DY3" s="1145"/>
      <c r="DZ3" s="1145"/>
    </row>
    <row r="4" spans="1:130" s="247" customFormat="1" ht="30" customHeight="1" x14ac:dyDescent="0.25">
      <c r="A4" s="1146" t="s">
        <v>1119</v>
      </c>
      <c r="B4" s="1146"/>
      <c r="C4" s="1146"/>
      <c r="D4" s="1146"/>
      <c r="E4" s="1146"/>
      <c r="F4" s="1146"/>
      <c r="G4" s="1146"/>
      <c r="H4" s="1146"/>
      <c r="I4" s="1146"/>
      <c r="J4" s="1146"/>
      <c r="K4" s="1146"/>
      <c r="L4" s="1149" t="s">
        <v>536</v>
      </c>
      <c r="M4" s="1149"/>
      <c r="N4" s="1149"/>
      <c r="O4" s="1149"/>
      <c r="P4" s="1149"/>
      <c r="Q4" s="1149"/>
      <c r="R4" s="1149"/>
      <c r="S4" s="1149"/>
      <c r="T4" s="1149"/>
      <c r="U4" s="1149"/>
      <c r="V4" s="1149"/>
      <c r="W4" s="1149"/>
      <c r="X4" s="1149"/>
      <c r="Y4" s="1149"/>
      <c r="Z4" s="1149"/>
      <c r="AA4" s="1149"/>
      <c r="AB4" s="1149"/>
      <c r="AC4" s="1149"/>
      <c r="AD4" s="1149"/>
      <c r="AE4" s="1149"/>
      <c r="AF4" s="1149"/>
      <c r="AG4" s="1149"/>
      <c r="AH4" s="1149"/>
      <c r="AI4" s="1149"/>
      <c r="AJ4" s="1149"/>
      <c r="AK4" s="1149"/>
      <c r="AL4" s="1149"/>
      <c r="AM4" s="1149"/>
      <c r="AN4" s="1149"/>
      <c r="AO4" s="1149"/>
      <c r="AP4" s="1149"/>
      <c r="AQ4" s="1149"/>
      <c r="AR4" s="1149"/>
      <c r="AS4" s="1149"/>
      <c r="AT4" s="1149"/>
      <c r="AU4" s="1149"/>
      <c r="AV4" s="1149"/>
      <c r="AW4" s="1149"/>
      <c r="AX4" s="1149"/>
      <c r="AY4" s="1149"/>
      <c r="AZ4" s="1149"/>
      <c r="BA4" s="1149"/>
      <c r="BB4" s="1149"/>
      <c r="BC4" s="1149"/>
      <c r="BD4" s="1149"/>
      <c r="BE4" s="1149"/>
      <c r="BF4" s="1149"/>
      <c r="BG4" s="1149"/>
      <c r="BH4" s="1149"/>
      <c r="BI4" s="1149"/>
      <c r="BJ4" s="1149"/>
      <c r="BK4" s="1149"/>
      <c r="BL4" s="1149"/>
      <c r="BM4" s="1149"/>
      <c r="BN4" s="1149"/>
      <c r="BO4" s="1149"/>
      <c r="BP4" s="1149"/>
      <c r="BQ4" s="1149"/>
      <c r="BR4" s="1149"/>
      <c r="BS4" s="1149"/>
      <c r="BT4" s="1149"/>
      <c r="BU4" s="1149"/>
      <c r="BV4" s="1149"/>
      <c r="BW4" s="1149"/>
      <c r="BX4" s="1149"/>
      <c r="BY4" s="1149"/>
      <c r="BZ4" s="1149"/>
      <c r="CA4" s="1149"/>
      <c r="CB4" s="1149"/>
      <c r="CC4" s="1149"/>
      <c r="CD4" s="1149"/>
      <c r="CE4" s="1149"/>
      <c r="CF4" s="1149"/>
      <c r="CG4" s="1149"/>
      <c r="CH4" s="1149"/>
      <c r="CI4" s="1149"/>
      <c r="CJ4" s="1149"/>
      <c r="CK4" s="1149"/>
      <c r="CL4" s="1149"/>
      <c r="CM4" s="1149"/>
      <c r="CN4" s="1149"/>
      <c r="CO4" s="1149"/>
      <c r="CP4" s="1149"/>
      <c r="CQ4" s="1149"/>
      <c r="CR4" s="1149"/>
      <c r="CS4" s="1149"/>
      <c r="CT4" s="1149"/>
      <c r="CU4" s="1149"/>
      <c r="CV4" s="1149"/>
      <c r="CW4" s="1149"/>
      <c r="CX4" s="1149"/>
      <c r="CY4" s="1149"/>
      <c r="CZ4" s="1149"/>
      <c r="DA4" s="1149"/>
      <c r="DB4" s="1149"/>
      <c r="DC4" s="1149"/>
      <c r="DD4" s="1149"/>
      <c r="DE4" s="1149"/>
      <c r="DF4" s="1149"/>
      <c r="DG4" s="1149"/>
      <c r="DH4" s="1149"/>
      <c r="DI4" s="1149"/>
      <c r="DJ4" s="1149"/>
      <c r="DK4" s="1149"/>
      <c r="DL4" s="1149"/>
      <c r="DM4" s="1149"/>
      <c r="DN4" s="1149"/>
      <c r="DO4" s="1149"/>
      <c r="DP4" s="1149"/>
      <c r="DQ4" s="1149"/>
      <c r="DR4" s="1149"/>
      <c r="DS4" s="1149"/>
      <c r="DT4" s="1149"/>
      <c r="DU4" s="1149"/>
      <c r="DV4" s="1149"/>
      <c r="DW4" s="1149"/>
      <c r="DX4" s="1149"/>
      <c r="DY4" s="1149"/>
      <c r="DZ4" s="1149"/>
    </row>
    <row r="5" spans="1:130" s="247" customFormat="1" ht="30" customHeight="1" x14ac:dyDescent="0.25">
      <c r="A5" s="1147" t="s">
        <v>1120</v>
      </c>
      <c r="B5" s="1147"/>
      <c r="C5" s="1147"/>
      <c r="D5" s="1147"/>
      <c r="E5" s="1147"/>
      <c r="F5" s="1147"/>
      <c r="G5" s="1147"/>
      <c r="H5" s="1147"/>
      <c r="I5" s="1147"/>
      <c r="J5" s="1147"/>
      <c r="K5" s="1147"/>
      <c r="L5" s="1150" t="s">
        <v>514</v>
      </c>
      <c r="M5" s="1150"/>
      <c r="N5" s="1150"/>
      <c r="O5" s="1150"/>
      <c r="P5" s="1150"/>
      <c r="Q5" s="1150"/>
      <c r="R5" s="1150"/>
      <c r="S5" s="1150"/>
      <c r="T5" s="1150"/>
      <c r="U5" s="1150"/>
      <c r="V5" s="1150"/>
      <c r="W5" s="1150"/>
      <c r="X5" s="1150"/>
      <c r="Y5" s="1150"/>
      <c r="Z5" s="1150"/>
      <c r="AA5" s="1150"/>
      <c r="AB5" s="1150"/>
      <c r="AC5" s="1150"/>
      <c r="AD5" s="1150"/>
      <c r="AE5" s="1150"/>
      <c r="AF5" s="1150"/>
      <c r="AG5" s="1150"/>
      <c r="AH5" s="1150"/>
      <c r="AI5" s="1150"/>
      <c r="AJ5" s="1150"/>
      <c r="AK5" s="1150"/>
      <c r="AL5" s="1150"/>
      <c r="AM5" s="1150"/>
      <c r="AN5" s="1150"/>
      <c r="AO5" s="1150"/>
      <c r="AP5" s="1150"/>
      <c r="AQ5" s="1150"/>
      <c r="AR5" s="1150"/>
      <c r="AS5" s="1150"/>
      <c r="AT5" s="1150"/>
      <c r="AU5" s="1150"/>
      <c r="AV5" s="1150"/>
      <c r="AW5" s="1150"/>
      <c r="AX5" s="1150"/>
      <c r="AY5" s="1150"/>
      <c r="AZ5" s="1150"/>
      <c r="BA5" s="1150"/>
      <c r="BB5" s="1150"/>
      <c r="BC5" s="1150"/>
      <c r="BD5" s="1150"/>
      <c r="BE5" s="1150"/>
      <c r="BF5" s="1150"/>
      <c r="BG5" s="1150"/>
      <c r="BH5" s="1150"/>
      <c r="BI5" s="1150"/>
      <c r="BJ5" s="1150"/>
      <c r="BK5" s="1150"/>
      <c r="BL5" s="1150"/>
      <c r="BM5" s="1150"/>
      <c r="BN5" s="1150"/>
      <c r="BO5" s="1150"/>
      <c r="BP5" s="1150"/>
      <c r="BQ5" s="1150"/>
      <c r="BR5" s="1150"/>
      <c r="BS5" s="1150"/>
      <c r="BT5" s="1150"/>
      <c r="BU5" s="1150"/>
      <c r="BV5" s="1150"/>
      <c r="BW5" s="1150"/>
      <c r="BX5" s="1150"/>
      <c r="BY5" s="1150"/>
      <c r="BZ5" s="1150"/>
      <c r="CA5" s="1150"/>
      <c r="CB5" s="1150"/>
      <c r="CC5" s="1150"/>
      <c r="CD5" s="1150"/>
      <c r="CE5" s="1150"/>
      <c r="CF5" s="1150"/>
      <c r="CG5" s="1150"/>
      <c r="CH5" s="1150"/>
      <c r="CI5" s="1150"/>
      <c r="CJ5" s="1150"/>
      <c r="CK5" s="1150"/>
      <c r="CL5" s="1150"/>
      <c r="CM5" s="1150"/>
      <c r="CN5" s="1150"/>
      <c r="CO5" s="1150"/>
      <c r="CP5" s="1150"/>
      <c r="CQ5" s="1150"/>
      <c r="CR5" s="1150"/>
      <c r="CS5" s="1150"/>
      <c r="CT5" s="1150"/>
      <c r="CU5" s="1150"/>
      <c r="CV5" s="1150"/>
      <c r="CW5" s="1150"/>
      <c r="CX5" s="1150"/>
      <c r="CY5" s="1150"/>
      <c r="CZ5" s="1150"/>
      <c r="DA5" s="1150"/>
      <c r="DB5" s="1150"/>
      <c r="DC5" s="1150"/>
      <c r="DD5" s="1150"/>
      <c r="DE5" s="1150"/>
      <c r="DF5" s="1150"/>
      <c r="DG5" s="1150"/>
      <c r="DH5" s="1150"/>
      <c r="DI5" s="1150"/>
      <c r="DJ5" s="1150"/>
      <c r="DK5" s="1150"/>
      <c r="DL5" s="1150"/>
      <c r="DM5" s="1150"/>
      <c r="DN5" s="1150"/>
      <c r="DO5" s="1150"/>
      <c r="DP5" s="1150"/>
      <c r="DQ5" s="1150"/>
      <c r="DR5" s="1150"/>
      <c r="DS5" s="1150"/>
      <c r="DT5" s="1150"/>
      <c r="DU5" s="1150"/>
      <c r="DV5" s="1150"/>
      <c r="DW5" s="1150"/>
      <c r="DX5" s="1150"/>
      <c r="DY5" s="1150"/>
      <c r="DZ5" s="1150"/>
    </row>
    <row r="6" spans="1:130" s="247" customFormat="1" ht="30" customHeight="1" x14ac:dyDescent="0.25">
      <c r="A6" s="1148" t="s">
        <v>1121</v>
      </c>
      <c r="B6" s="1148"/>
      <c r="C6" s="1148"/>
      <c r="D6" s="1148"/>
      <c r="E6" s="1148"/>
      <c r="F6" s="1148"/>
      <c r="G6" s="1148"/>
      <c r="H6" s="1148"/>
      <c r="I6" s="1148"/>
      <c r="J6" s="1148"/>
      <c r="K6" s="1148"/>
      <c r="L6" s="1151" t="s">
        <v>1122</v>
      </c>
      <c r="M6" s="1151"/>
      <c r="N6" s="1151"/>
      <c r="O6" s="1151"/>
      <c r="P6" s="1151"/>
      <c r="Q6" s="1151"/>
      <c r="R6" s="1151"/>
      <c r="S6" s="1151"/>
      <c r="T6" s="1151"/>
      <c r="U6" s="1151"/>
      <c r="V6" s="1151"/>
      <c r="W6" s="1151"/>
      <c r="X6" s="1151"/>
      <c r="Y6" s="1151"/>
      <c r="Z6" s="1151"/>
      <c r="AA6" s="1151"/>
      <c r="AB6" s="1151"/>
      <c r="AC6" s="1151"/>
      <c r="AD6" s="1151"/>
      <c r="AE6" s="1151"/>
      <c r="AF6" s="1151"/>
      <c r="AG6" s="1151"/>
      <c r="AH6" s="1151"/>
      <c r="AI6" s="1151"/>
      <c r="AJ6" s="1151"/>
      <c r="AK6" s="1151"/>
      <c r="AL6" s="1151"/>
      <c r="AM6" s="1151"/>
      <c r="AN6" s="1151"/>
      <c r="AO6" s="1151"/>
      <c r="AP6" s="1151"/>
      <c r="AQ6" s="1151"/>
      <c r="AR6" s="1151"/>
      <c r="AS6" s="1151"/>
      <c r="AT6" s="1151"/>
      <c r="AU6" s="1151"/>
      <c r="AV6" s="1151"/>
      <c r="AW6" s="1151"/>
      <c r="AX6" s="1151"/>
      <c r="AY6" s="1151"/>
      <c r="AZ6" s="1151"/>
      <c r="BA6" s="1151"/>
      <c r="BB6" s="1151"/>
      <c r="BC6" s="1151"/>
      <c r="BD6" s="1151"/>
      <c r="BE6" s="1151"/>
      <c r="BF6" s="1151"/>
      <c r="BG6" s="1151"/>
      <c r="BH6" s="1151"/>
      <c r="BI6" s="1151"/>
      <c r="BJ6" s="1151"/>
      <c r="BK6" s="1151"/>
      <c r="BL6" s="1151"/>
      <c r="BM6" s="1151"/>
      <c r="BN6" s="1151"/>
      <c r="BO6" s="1151"/>
      <c r="BP6" s="1151"/>
      <c r="BQ6" s="1151"/>
      <c r="BR6" s="1151"/>
      <c r="BS6" s="1151"/>
      <c r="BT6" s="1151"/>
      <c r="BU6" s="1151"/>
      <c r="BV6" s="1151"/>
      <c r="BW6" s="1151"/>
      <c r="BX6" s="1151"/>
      <c r="BY6" s="1151"/>
      <c r="BZ6" s="1151"/>
      <c r="CA6" s="1151"/>
      <c r="CB6" s="1151"/>
      <c r="CC6" s="1151"/>
      <c r="CD6" s="1151"/>
      <c r="CE6" s="1151"/>
      <c r="CF6" s="1151"/>
      <c r="CG6" s="1151"/>
      <c r="CH6" s="1151"/>
      <c r="CI6" s="1151"/>
      <c r="CJ6" s="1151"/>
      <c r="CK6" s="1151"/>
      <c r="CL6" s="1151"/>
      <c r="CM6" s="1151"/>
      <c r="CN6" s="1151"/>
      <c r="CO6" s="1151"/>
      <c r="CP6" s="1151"/>
      <c r="CQ6" s="1151"/>
      <c r="CR6" s="1151"/>
      <c r="CS6" s="1151"/>
      <c r="CT6" s="1151"/>
      <c r="CU6" s="1151"/>
      <c r="CV6" s="1151"/>
      <c r="CW6" s="1151"/>
      <c r="CX6" s="1151"/>
      <c r="CY6" s="1151"/>
      <c r="CZ6" s="1151"/>
      <c r="DA6" s="1151"/>
      <c r="DB6" s="1151"/>
      <c r="DC6" s="1151"/>
      <c r="DD6" s="1151"/>
      <c r="DE6" s="1151"/>
      <c r="DF6" s="1151"/>
      <c r="DG6" s="1151"/>
      <c r="DH6" s="1151"/>
      <c r="DI6" s="1151"/>
      <c r="DJ6" s="1151"/>
      <c r="DK6" s="1151"/>
      <c r="DL6" s="1151"/>
      <c r="DM6" s="1151"/>
      <c r="DN6" s="1151"/>
      <c r="DO6" s="1151"/>
      <c r="DP6" s="1151"/>
      <c r="DQ6" s="1151"/>
      <c r="DR6" s="1151"/>
      <c r="DS6" s="1151"/>
      <c r="DT6" s="1151"/>
      <c r="DU6" s="1151"/>
      <c r="DV6" s="1151"/>
      <c r="DW6" s="1151"/>
      <c r="DX6" s="1151"/>
      <c r="DY6" s="1151"/>
      <c r="DZ6" s="1151"/>
    </row>
    <row r="7" spans="1:130" s="247" customFormat="1" ht="30" customHeight="1" x14ac:dyDescent="0.25">
      <c r="A7" s="1147" t="s">
        <v>1123</v>
      </c>
      <c r="B7" s="1147"/>
      <c r="C7" s="1147"/>
      <c r="D7" s="1147"/>
      <c r="E7" s="1147"/>
      <c r="F7" s="1147"/>
      <c r="G7" s="1147"/>
      <c r="H7" s="1147"/>
      <c r="I7" s="1147"/>
      <c r="J7" s="1147"/>
      <c r="K7" s="1147"/>
      <c r="L7" s="1152" t="s">
        <v>1124</v>
      </c>
      <c r="M7" s="1152"/>
      <c r="N7" s="1152"/>
      <c r="O7" s="1152"/>
      <c r="P7" s="1152"/>
      <c r="Q7" s="1152"/>
      <c r="R7" s="1152"/>
      <c r="S7" s="1152"/>
      <c r="T7" s="1152"/>
      <c r="U7" s="1152"/>
      <c r="V7" s="1152"/>
      <c r="W7" s="1152"/>
      <c r="X7" s="1152"/>
      <c r="Y7" s="1152"/>
      <c r="Z7" s="1152"/>
      <c r="AA7" s="1152"/>
      <c r="AB7" s="1152"/>
      <c r="AC7" s="1152"/>
      <c r="AD7" s="1152"/>
      <c r="AE7" s="1152"/>
      <c r="AF7" s="1152"/>
      <c r="AG7" s="1152"/>
      <c r="AH7" s="1152"/>
      <c r="AI7" s="1152"/>
      <c r="AJ7" s="1152"/>
      <c r="AK7" s="1152"/>
      <c r="AL7" s="1152"/>
      <c r="AM7" s="1152"/>
      <c r="AN7" s="1152"/>
      <c r="AO7" s="1152"/>
      <c r="AP7" s="1152"/>
      <c r="AQ7" s="1152"/>
      <c r="AR7" s="1152"/>
      <c r="AS7" s="1152"/>
      <c r="AT7" s="1152"/>
      <c r="AU7" s="1152"/>
      <c r="AV7" s="1152"/>
      <c r="AW7" s="1152"/>
      <c r="AX7" s="1152"/>
      <c r="AY7" s="1152"/>
      <c r="AZ7" s="1152"/>
      <c r="BA7" s="1152"/>
      <c r="BB7" s="1152"/>
      <c r="BC7" s="1152"/>
      <c r="BD7" s="1152"/>
      <c r="BE7" s="1152"/>
      <c r="BF7" s="1152"/>
      <c r="BG7" s="1152"/>
      <c r="BH7" s="1152"/>
      <c r="BI7" s="1152"/>
      <c r="BJ7" s="1152"/>
      <c r="BK7" s="1152"/>
      <c r="BL7" s="1152"/>
      <c r="BM7" s="1152"/>
      <c r="BN7" s="1152"/>
      <c r="BO7" s="1152"/>
      <c r="BP7" s="1152"/>
      <c r="BQ7" s="1152"/>
      <c r="BR7" s="1152"/>
      <c r="BS7" s="1152"/>
      <c r="BT7" s="1152"/>
      <c r="BU7" s="1152"/>
      <c r="BV7" s="1152"/>
      <c r="BW7" s="1152"/>
      <c r="BX7" s="1152"/>
      <c r="BY7" s="1152"/>
      <c r="BZ7" s="1152"/>
      <c r="CA7" s="1152"/>
      <c r="CB7" s="1152"/>
      <c r="CC7" s="1152"/>
      <c r="CD7" s="1152"/>
      <c r="CE7" s="1152"/>
      <c r="CF7" s="1152"/>
      <c r="CG7" s="1152"/>
      <c r="CH7" s="1152"/>
      <c r="CI7" s="1152"/>
      <c r="CJ7" s="1152"/>
      <c r="CK7" s="1152"/>
      <c r="CL7" s="1152"/>
      <c r="CM7" s="1152"/>
      <c r="CN7" s="1152"/>
      <c r="CO7" s="1152"/>
      <c r="CP7" s="1152"/>
      <c r="CQ7" s="1152"/>
      <c r="CR7" s="1152"/>
      <c r="CS7" s="1152"/>
      <c r="CT7" s="1152"/>
      <c r="CU7" s="1152"/>
      <c r="CV7" s="1152"/>
      <c r="CW7" s="1152"/>
      <c r="CX7" s="1152"/>
      <c r="CY7" s="1152"/>
      <c r="CZ7" s="1152"/>
      <c r="DA7" s="1152"/>
      <c r="DB7" s="1152"/>
      <c r="DC7" s="1152"/>
      <c r="DD7" s="1152"/>
      <c r="DE7" s="1152"/>
      <c r="DF7" s="1152"/>
      <c r="DG7" s="1152"/>
      <c r="DH7" s="1152"/>
      <c r="DI7" s="1152"/>
      <c r="DJ7" s="1152"/>
      <c r="DK7" s="1152"/>
      <c r="DL7" s="1152"/>
      <c r="DM7" s="1152"/>
      <c r="DN7" s="1152"/>
      <c r="DO7" s="1152"/>
      <c r="DP7" s="1152"/>
      <c r="DQ7" s="1152"/>
      <c r="DR7" s="1152"/>
      <c r="DS7" s="1152"/>
      <c r="DT7" s="1152"/>
      <c r="DU7" s="1152"/>
      <c r="DV7" s="1152"/>
      <c r="DW7" s="1152"/>
      <c r="DX7" s="1152"/>
      <c r="DY7" s="1152"/>
      <c r="DZ7" s="1152"/>
    </row>
    <row r="8" spans="1:130" s="307" customFormat="1" ht="18" customHeight="1" thickBot="1" x14ac:dyDescent="0.3">
      <c r="C8" s="1325"/>
      <c r="D8" s="1325"/>
      <c r="E8" s="1325"/>
      <c r="F8" s="1325"/>
      <c r="G8" s="1325"/>
      <c r="H8" s="1325"/>
      <c r="I8" s="1325"/>
      <c r="J8" s="1325"/>
      <c r="K8" s="1325"/>
      <c r="L8" s="1325"/>
      <c r="M8" s="1325"/>
      <c r="N8" s="1325"/>
      <c r="O8" s="1325"/>
      <c r="P8" s="1325"/>
      <c r="Q8" s="1325"/>
      <c r="R8" s="1325"/>
      <c r="S8" s="1325"/>
      <c r="T8" s="1325"/>
      <c r="U8" s="1325"/>
      <c r="V8" s="1325"/>
      <c r="W8" s="389"/>
      <c r="X8" s="389"/>
      <c r="Y8" s="389"/>
      <c r="Z8" s="389"/>
      <c r="AA8" s="389"/>
      <c r="AB8" s="389"/>
      <c r="AC8" s="389"/>
      <c r="AD8" s="389"/>
      <c r="AE8" s="389"/>
      <c r="AF8" s="389"/>
      <c r="AG8" s="389"/>
      <c r="AH8" s="389"/>
      <c r="AI8" s="308"/>
      <c r="AJ8" s="308"/>
      <c r="AK8" s="308"/>
      <c r="AL8" s="308"/>
      <c r="AM8" s="308"/>
      <c r="AN8" s="308"/>
      <c r="AO8" s="308"/>
      <c r="AP8" s="308"/>
      <c r="AQ8" s="308"/>
      <c r="AR8" s="308"/>
      <c r="AS8" s="308"/>
      <c r="AT8" s="308"/>
      <c r="AU8" s="308"/>
      <c r="AV8" s="308"/>
      <c r="AW8" s="308"/>
      <c r="AX8" s="308"/>
      <c r="AY8" s="308"/>
      <c r="AZ8" s="308"/>
      <c r="BA8" s="308"/>
      <c r="BB8" s="458"/>
      <c r="BC8" s="308"/>
      <c r="BD8" s="308"/>
      <c r="BE8" s="308"/>
      <c r="BF8" s="308"/>
      <c r="BG8" s="308"/>
      <c r="BH8" s="308"/>
      <c r="BI8" s="459"/>
      <c r="BJ8" s="459"/>
      <c r="BK8" s="460"/>
      <c r="BL8" s="308"/>
      <c r="BM8" s="308"/>
      <c r="BN8" s="308"/>
      <c r="BO8" s="308"/>
      <c r="BP8" s="308"/>
      <c r="BQ8" s="308"/>
      <c r="BR8" s="308"/>
      <c r="BS8" s="308"/>
      <c r="BT8" s="308"/>
      <c r="BU8" s="308"/>
      <c r="BV8" s="308"/>
      <c r="BW8" s="308"/>
      <c r="BX8" s="308"/>
      <c r="BY8" s="308"/>
      <c r="BZ8" s="308"/>
    </row>
    <row r="9" spans="1:130" s="307" customFormat="1" ht="24" customHeight="1" thickBot="1" x14ac:dyDescent="0.3">
      <c r="B9" s="1134" t="s">
        <v>1125</v>
      </c>
      <c r="C9" s="1135"/>
      <c r="D9" s="1135"/>
      <c r="E9" s="1135"/>
      <c r="F9" s="1135"/>
      <c r="G9" s="1135"/>
      <c r="H9" s="1135"/>
      <c r="I9" s="1135"/>
      <c r="J9" s="1135"/>
      <c r="K9" s="1135"/>
      <c r="L9" s="1135"/>
      <c r="M9" s="1135"/>
      <c r="N9" s="1135"/>
      <c r="O9" s="1135"/>
      <c r="P9" s="1135"/>
      <c r="Q9" s="1135"/>
      <c r="R9" s="1135"/>
      <c r="S9" s="1135"/>
      <c r="T9" s="1135"/>
      <c r="U9" s="1135"/>
      <c r="V9" s="1135"/>
      <c r="W9" s="1135"/>
      <c r="X9" s="1135"/>
      <c r="Y9" s="1136"/>
      <c r="Z9" s="308"/>
      <c r="AA9" s="1134" t="s">
        <v>1126</v>
      </c>
      <c r="AB9" s="1135"/>
      <c r="AC9" s="1135"/>
      <c r="AD9" s="1135"/>
      <c r="AE9" s="1135"/>
      <c r="AF9" s="1135"/>
      <c r="AG9" s="1135"/>
      <c r="AH9" s="1135"/>
      <c r="AI9" s="1135"/>
      <c r="AJ9" s="1135"/>
      <c r="AK9" s="1135"/>
      <c r="AL9" s="1135"/>
      <c r="AM9" s="1135"/>
      <c r="AN9" s="1135"/>
      <c r="AO9" s="1135"/>
      <c r="AP9" s="1135"/>
      <c r="AQ9" s="1135"/>
      <c r="AR9" s="1135"/>
      <c r="AS9" s="1135"/>
      <c r="AT9" s="1135"/>
      <c r="AU9" s="1135"/>
      <c r="AV9" s="1135"/>
      <c r="AW9" s="1135"/>
      <c r="AX9" s="1135"/>
      <c r="AY9" s="1135"/>
      <c r="AZ9" s="1135"/>
      <c r="BA9" s="1136"/>
      <c r="BB9" s="459"/>
      <c r="BC9" s="1134" t="s">
        <v>1127</v>
      </c>
      <c r="BD9" s="1135"/>
      <c r="BE9" s="1135"/>
      <c r="BF9" s="1135"/>
      <c r="BG9" s="1135"/>
      <c r="BH9" s="1135"/>
      <c r="BI9" s="1135"/>
      <c r="BJ9" s="1135"/>
      <c r="BK9" s="1135"/>
      <c r="BL9" s="1135"/>
      <c r="BM9" s="1135"/>
      <c r="BN9" s="1135"/>
      <c r="BO9" s="1135"/>
      <c r="BP9" s="1135"/>
      <c r="BQ9" s="1135"/>
      <c r="BR9" s="1135"/>
      <c r="BS9" s="1135"/>
      <c r="BT9" s="1135"/>
      <c r="BU9" s="1135"/>
      <c r="BV9" s="1135"/>
      <c r="BW9" s="1135"/>
      <c r="BX9" s="1135"/>
      <c r="BY9" s="1136"/>
      <c r="BZ9" s="308"/>
      <c r="CA9" s="1153" t="s">
        <v>1128</v>
      </c>
      <c r="CB9" s="1154"/>
      <c r="CC9" s="1154"/>
      <c r="CD9" s="1154"/>
      <c r="CE9" s="1154"/>
      <c r="CF9" s="1154"/>
      <c r="CG9" s="1154"/>
      <c r="CH9" s="1154"/>
      <c r="CI9" s="1154"/>
      <c r="CJ9" s="1154"/>
      <c r="CK9" s="1154"/>
      <c r="CL9" s="1154"/>
      <c r="CM9" s="1154"/>
      <c r="CN9" s="1154"/>
      <c r="CO9" s="1154"/>
      <c r="CP9" s="1154"/>
      <c r="CQ9" s="1154"/>
      <c r="CR9" s="1154"/>
      <c r="CS9" s="1154"/>
      <c r="CT9" s="1154"/>
      <c r="CU9" s="1154"/>
      <c r="CV9" s="1154"/>
      <c r="CW9" s="1154"/>
      <c r="CX9" s="1154"/>
      <c r="CY9" s="1154"/>
      <c r="CZ9" s="1154"/>
      <c r="DA9" s="1154"/>
      <c r="DB9" s="1154"/>
      <c r="DC9" s="1154"/>
      <c r="DD9" s="1154"/>
      <c r="DE9" s="1154"/>
      <c r="DF9" s="1154"/>
      <c r="DG9" s="1154"/>
      <c r="DH9" s="1154"/>
      <c r="DI9" s="1154"/>
      <c r="DJ9" s="1154"/>
      <c r="DK9" s="1154"/>
      <c r="DL9" s="1154"/>
      <c r="DM9" s="1154"/>
      <c r="DN9" s="1154"/>
      <c r="DO9" s="1154"/>
      <c r="DP9" s="1154"/>
      <c r="DQ9" s="1154"/>
      <c r="DR9" s="1154"/>
      <c r="DS9" s="1154"/>
      <c r="DT9" s="1154"/>
      <c r="DU9" s="1154"/>
      <c r="DV9" s="1154"/>
      <c r="DW9" s="1154"/>
      <c r="DX9" s="1154"/>
      <c r="DY9" s="1154"/>
      <c r="DZ9" s="1155"/>
    </row>
    <row r="10" spans="1:130" s="309" customFormat="1" ht="28.5" customHeight="1" thickBot="1" x14ac:dyDescent="0.25">
      <c r="B10" s="1497" t="s">
        <v>1129</v>
      </c>
      <c r="C10" s="1358"/>
      <c r="D10" s="1358"/>
      <c r="E10" s="1358"/>
      <c r="F10" s="1358"/>
      <c r="G10" s="1358"/>
      <c r="H10" s="1358"/>
      <c r="I10" s="1358"/>
      <c r="J10" s="1358"/>
      <c r="K10" s="1358"/>
      <c r="L10" s="1358"/>
      <c r="M10" s="1358"/>
      <c r="N10" s="1358"/>
      <c r="O10" s="1358"/>
      <c r="P10" s="1358"/>
      <c r="Q10" s="1358"/>
      <c r="R10" s="1359"/>
      <c r="S10" s="1326"/>
      <c r="T10" s="1364" t="s">
        <v>1130</v>
      </c>
      <c r="U10" s="1365"/>
      <c r="V10" s="1365"/>
      <c r="W10" s="1365"/>
      <c r="X10" s="1365"/>
      <c r="Y10" s="1366"/>
      <c r="Z10" s="387"/>
      <c r="AA10" s="1364" t="s">
        <v>1131</v>
      </c>
      <c r="AB10" s="1365"/>
      <c r="AC10" s="1365"/>
      <c r="AD10" s="1365"/>
      <c r="AE10" s="1365"/>
      <c r="AF10" s="1365"/>
      <c r="AG10" s="1365"/>
      <c r="AH10" s="1365"/>
      <c r="AI10" s="1365"/>
      <c r="AJ10" s="1365"/>
      <c r="AK10" s="1365"/>
      <c r="AL10" s="1365"/>
      <c r="AM10" s="1365"/>
      <c r="AN10" s="1365"/>
      <c r="AO10" s="1365"/>
      <c r="AP10" s="1365"/>
      <c r="AQ10" s="1365"/>
      <c r="AR10" s="1365"/>
      <c r="AS10" s="1365"/>
      <c r="AT10" s="1365"/>
      <c r="AU10" s="1365"/>
      <c r="AV10" s="1365"/>
      <c r="AW10" s="1365"/>
      <c r="AX10" s="1365"/>
      <c r="AY10" s="1365"/>
      <c r="AZ10" s="1365"/>
      <c r="BA10" s="1366"/>
      <c r="BB10" s="459"/>
      <c r="BC10" s="1364" t="s">
        <v>1132</v>
      </c>
      <c r="BD10" s="1365"/>
      <c r="BE10" s="1365"/>
      <c r="BF10" s="1365"/>
      <c r="BG10" s="1365"/>
      <c r="BH10" s="1365"/>
      <c r="BI10" s="1365"/>
      <c r="BJ10" s="1365"/>
      <c r="BK10" s="1365"/>
      <c r="BL10" s="1365"/>
      <c r="BM10" s="1365"/>
      <c r="BN10" s="1365"/>
      <c r="BO10" s="1365"/>
      <c r="BP10" s="1366"/>
      <c r="BQ10" s="1326"/>
      <c r="BR10" s="1349" t="s">
        <v>1133</v>
      </c>
      <c r="BS10" s="1350"/>
      <c r="BT10" s="1350"/>
      <c r="BU10" s="1350"/>
      <c r="BV10" s="1350"/>
      <c r="BW10" s="1350"/>
      <c r="BX10" s="1350"/>
      <c r="BY10" s="1351"/>
      <c r="BZ10" s="1327"/>
      <c r="CA10" s="1519" t="s">
        <v>1134</v>
      </c>
      <c r="CB10" s="1520"/>
      <c r="CC10" s="1520"/>
      <c r="CD10" s="1520"/>
      <c r="CE10" s="1520"/>
      <c r="CF10" s="1520"/>
      <c r="CG10" s="1520"/>
      <c r="CH10" s="1520"/>
      <c r="CI10" s="1520"/>
      <c r="CJ10" s="1520"/>
      <c r="CK10" s="1520"/>
      <c r="CL10" s="1520"/>
      <c r="CM10" s="1520"/>
      <c r="CN10" s="1520"/>
      <c r="CO10" s="1520"/>
      <c r="CP10" s="1520"/>
      <c r="CQ10" s="1520"/>
      <c r="CR10" s="1520"/>
      <c r="CS10" s="1520"/>
      <c r="CT10" s="1520"/>
      <c r="CU10" s="1520"/>
      <c r="CV10" s="1520"/>
      <c r="CW10" s="1520"/>
      <c r="CX10" s="1520"/>
      <c r="CY10" s="1520"/>
      <c r="CZ10" s="1520"/>
      <c r="DA10" s="1520"/>
      <c r="DB10" s="1520"/>
      <c r="DC10" s="1520"/>
      <c r="DD10" s="1520"/>
      <c r="DE10" s="1520"/>
      <c r="DF10" s="1520"/>
      <c r="DG10" s="1520"/>
      <c r="DH10" s="1520"/>
      <c r="DI10" s="1520"/>
      <c r="DJ10" s="1520"/>
      <c r="DK10" s="1520"/>
      <c r="DL10" s="1520"/>
      <c r="DM10" s="1520"/>
      <c r="DN10" s="1520"/>
      <c r="DO10" s="1520"/>
      <c r="DP10" s="1520"/>
      <c r="DQ10" s="1520"/>
      <c r="DR10" s="1520"/>
      <c r="DS10" s="1520"/>
      <c r="DT10" s="1520"/>
      <c r="DU10" s="1521"/>
      <c r="DV10" s="1327"/>
      <c r="DW10" s="1522" t="s">
        <v>1135</v>
      </c>
      <c r="DX10" s="1523"/>
      <c r="DY10" s="1523"/>
      <c r="DZ10" s="1524"/>
    </row>
    <row r="11" spans="1:130" s="247" customFormat="1" ht="28.5" customHeight="1" thickBot="1" x14ac:dyDescent="0.3">
      <c r="B11" s="1498" t="s">
        <v>1136</v>
      </c>
      <c r="C11" s="1499"/>
      <c r="D11" s="1499"/>
      <c r="E11" s="1499"/>
      <c r="F11" s="1499"/>
      <c r="G11" s="1499"/>
      <c r="H11" s="1499"/>
      <c r="I11" s="1499"/>
      <c r="J11" s="1499"/>
      <c r="K11" s="1499"/>
      <c r="L11" s="1499"/>
      <c r="M11" s="1499"/>
      <c r="N11" s="1499"/>
      <c r="O11" s="1499"/>
      <c r="P11" s="1499"/>
      <c r="Q11" s="1499"/>
      <c r="R11" s="1500"/>
      <c r="S11" s="1327"/>
      <c r="T11" s="1481" t="s">
        <v>1137</v>
      </c>
      <c r="U11" s="1482"/>
      <c r="V11" s="1482"/>
      <c r="W11" s="1482"/>
      <c r="X11" s="1482"/>
      <c r="Y11" s="1483"/>
      <c r="Z11" s="387"/>
      <c r="AA11" s="1382" t="s">
        <v>1138</v>
      </c>
      <c r="AB11" s="1383"/>
      <c r="AC11" s="1383"/>
      <c r="AD11" s="1383"/>
      <c r="AE11" s="1383"/>
      <c r="AF11" s="1383"/>
      <c r="AG11" s="1383"/>
      <c r="AH11" s="1383"/>
      <c r="AI11" s="1383"/>
      <c r="AJ11" s="1383"/>
      <c r="AK11" s="1383"/>
      <c r="AL11" s="1383"/>
      <c r="AM11" s="1383"/>
      <c r="AN11" s="1383"/>
      <c r="AO11" s="1383"/>
      <c r="AP11" s="1383"/>
      <c r="AQ11" s="1383"/>
      <c r="AR11" s="1383"/>
      <c r="AS11" s="1383"/>
      <c r="AT11" s="1383"/>
      <c r="AU11" s="1383"/>
      <c r="AV11" s="1383"/>
      <c r="AW11" s="1383"/>
      <c r="AX11" s="1383"/>
      <c r="AY11" s="1383"/>
      <c r="AZ11" s="1383"/>
      <c r="BA11" s="1384"/>
      <c r="BB11" s="459"/>
      <c r="BC11" s="1367" t="s">
        <v>1139</v>
      </c>
      <c r="BD11" s="1368"/>
      <c r="BE11" s="1368"/>
      <c r="BF11" s="1368"/>
      <c r="BG11" s="1368"/>
      <c r="BH11" s="1368"/>
      <c r="BI11" s="1368"/>
      <c r="BJ11" s="1368"/>
      <c r="BK11" s="1368"/>
      <c r="BL11" s="1368"/>
      <c r="BM11" s="1368"/>
      <c r="BN11" s="1368"/>
      <c r="BO11" s="1368"/>
      <c r="BP11" s="1369"/>
      <c r="BQ11" s="1327"/>
      <c r="BR11" s="1352"/>
      <c r="BS11" s="1353"/>
      <c r="BT11" s="1353"/>
      <c r="BU11" s="1353"/>
      <c r="BV11" s="1353"/>
      <c r="BW11" s="1353"/>
      <c r="BX11" s="1353"/>
      <c r="BY11" s="1354"/>
      <c r="BZ11" s="1327"/>
      <c r="CA11" s="1528" t="s">
        <v>1140</v>
      </c>
      <c r="CB11" s="1529"/>
      <c r="CC11" s="1529"/>
      <c r="CD11" s="1529"/>
      <c r="CE11" s="1529"/>
      <c r="CF11" s="1529"/>
      <c r="CG11" s="1529"/>
      <c r="CH11" s="1529"/>
      <c r="CI11" s="1529"/>
      <c r="CJ11" s="1529"/>
      <c r="CK11" s="1529"/>
      <c r="CL11" s="1529"/>
      <c r="CM11" s="1529"/>
      <c r="CN11" s="1529"/>
      <c r="CO11" s="1529"/>
      <c r="CP11" s="1529"/>
      <c r="CQ11" s="1529"/>
      <c r="CR11" s="1529"/>
      <c r="CS11" s="1529"/>
      <c r="CT11" s="1529"/>
      <c r="CU11" s="1529"/>
      <c r="CV11" s="1529"/>
      <c r="CW11" s="1529"/>
      <c r="CX11" s="1529"/>
      <c r="CY11" s="1529"/>
      <c r="CZ11" s="1529"/>
      <c r="DA11" s="1529"/>
      <c r="DB11" s="1529"/>
      <c r="DC11" s="1529"/>
      <c r="DD11" s="1529"/>
      <c r="DE11" s="1529"/>
      <c r="DF11" s="1529"/>
      <c r="DG11" s="1529"/>
      <c r="DH11" s="1529"/>
      <c r="DI11" s="1529"/>
      <c r="DJ11" s="1529"/>
      <c r="DK11" s="1529"/>
      <c r="DL11" s="1529"/>
      <c r="DM11" s="1529"/>
      <c r="DN11" s="1529"/>
      <c r="DO11" s="1529"/>
      <c r="DP11" s="1529"/>
      <c r="DQ11" s="1529"/>
      <c r="DR11" s="1529"/>
      <c r="DS11" s="1529"/>
      <c r="DT11" s="1529"/>
      <c r="DU11" s="1530"/>
      <c r="DV11" s="1327"/>
      <c r="DW11" s="1522"/>
      <c r="DX11" s="1523"/>
      <c r="DY11" s="1523"/>
      <c r="DZ11" s="1524"/>
    </row>
    <row r="12" spans="1:130" s="247" customFormat="1" ht="27.75" customHeight="1" thickBot="1" x14ac:dyDescent="0.3">
      <c r="B12" s="1501" t="s">
        <v>1141</v>
      </c>
      <c r="C12" s="1411" t="s">
        <v>1142</v>
      </c>
      <c r="D12" s="1414" t="s">
        <v>1143</v>
      </c>
      <c r="E12" s="1414" t="s">
        <v>1144</v>
      </c>
      <c r="F12" s="1116" t="s">
        <v>1145</v>
      </c>
      <c r="G12" s="1414" t="s">
        <v>1146</v>
      </c>
      <c r="H12" s="1450" t="s">
        <v>1147</v>
      </c>
      <c r="I12" s="1494" t="s">
        <v>1148</v>
      </c>
      <c r="J12" s="1423" t="s">
        <v>1149</v>
      </c>
      <c r="K12" s="1467" t="s">
        <v>1150</v>
      </c>
      <c r="L12" s="1468"/>
      <c r="M12" s="1448" t="s">
        <v>1151</v>
      </c>
      <c r="N12" s="1458" t="s">
        <v>1152</v>
      </c>
      <c r="O12" s="1281" t="s">
        <v>1153</v>
      </c>
      <c r="P12" s="1461" t="s">
        <v>1154</v>
      </c>
      <c r="Q12" s="1507" t="s">
        <v>1155</v>
      </c>
      <c r="R12" s="1510" t="s">
        <v>1156</v>
      </c>
      <c r="S12" s="1327"/>
      <c r="T12" s="1513" t="s">
        <v>1157</v>
      </c>
      <c r="U12" s="1514"/>
      <c r="V12" s="1514"/>
      <c r="W12" s="1514"/>
      <c r="X12" s="1514"/>
      <c r="Y12" s="1515"/>
      <c r="Z12" s="387"/>
      <c r="AA12" s="1432" t="s">
        <v>1158</v>
      </c>
      <c r="AB12" s="1433"/>
      <c r="AC12" s="1433"/>
      <c r="AD12" s="1433"/>
      <c r="AE12" s="1433"/>
      <c r="AF12" s="1433"/>
      <c r="AG12" s="1433"/>
      <c r="AH12" s="1433"/>
      <c r="AI12" s="1433"/>
      <c r="AJ12" s="1433"/>
      <c r="AK12" s="1433"/>
      <c r="AL12" s="1433"/>
      <c r="AM12" s="1433"/>
      <c r="AN12" s="1433"/>
      <c r="AO12" s="1433"/>
      <c r="AP12" s="1433"/>
      <c r="AQ12" s="1433"/>
      <c r="AR12" s="1433"/>
      <c r="AS12" s="1433"/>
      <c r="AT12" s="1433"/>
      <c r="AU12" s="1433"/>
      <c r="AV12" s="1433"/>
      <c r="AW12" s="1433"/>
      <c r="AX12" s="1433"/>
      <c r="AY12" s="1433"/>
      <c r="AZ12" s="1433"/>
      <c r="BA12" s="1434"/>
      <c r="BB12" s="459"/>
      <c r="BC12" s="1379" t="s">
        <v>1159</v>
      </c>
      <c r="BD12" s="1380"/>
      <c r="BE12" s="1380"/>
      <c r="BF12" s="1380"/>
      <c r="BG12" s="1380"/>
      <c r="BH12" s="1380"/>
      <c r="BI12" s="1380"/>
      <c r="BJ12" s="1380"/>
      <c r="BK12" s="1380"/>
      <c r="BL12" s="1380"/>
      <c r="BM12" s="1380"/>
      <c r="BN12" s="1380"/>
      <c r="BO12" s="1380"/>
      <c r="BP12" s="1381"/>
      <c r="BQ12" s="1327"/>
      <c r="BR12" s="1355"/>
      <c r="BS12" s="1356"/>
      <c r="BT12" s="1356"/>
      <c r="BU12" s="1356"/>
      <c r="BV12" s="1356"/>
      <c r="BW12" s="1356"/>
      <c r="BX12" s="1356"/>
      <c r="BY12" s="1357"/>
      <c r="BZ12" s="1327"/>
      <c r="CA12" s="1531" t="s">
        <v>1160</v>
      </c>
      <c r="CB12" s="1532"/>
      <c r="CC12" s="1532"/>
      <c r="CD12" s="1532"/>
      <c r="CE12" s="1532"/>
      <c r="CF12" s="1532"/>
      <c r="CG12" s="1532"/>
      <c r="CH12" s="1532"/>
      <c r="CI12" s="1532"/>
      <c r="CJ12" s="1532"/>
      <c r="CK12" s="1532"/>
      <c r="CL12" s="1532"/>
      <c r="CM12" s="1532"/>
      <c r="CN12" s="1532"/>
      <c r="CO12" s="1532"/>
      <c r="CP12" s="1532"/>
      <c r="CQ12" s="1532"/>
      <c r="CR12" s="1532"/>
      <c r="CS12" s="1532"/>
      <c r="CT12" s="1532"/>
      <c r="CU12" s="1533"/>
      <c r="CV12" s="1537"/>
      <c r="CW12" s="1538" t="s">
        <v>1161</v>
      </c>
      <c r="CX12" s="1539"/>
      <c r="CY12" s="1539"/>
      <c r="CZ12" s="1539"/>
      <c r="DA12" s="1539"/>
      <c r="DB12" s="1539"/>
      <c r="DC12" s="1539"/>
      <c r="DD12" s="1539"/>
      <c r="DE12" s="1539"/>
      <c r="DF12" s="1539"/>
      <c r="DG12" s="1539"/>
      <c r="DH12" s="1539"/>
      <c r="DI12" s="1539"/>
      <c r="DJ12" s="1539"/>
      <c r="DK12" s="1539"/>
      <c r="DL12" s="1539"/>
      <c r="DM12" s="1539"/>
      <c r="DN12" s="1539"/>
      <c r="DO12" s="1539"/>
      <c r="DP12" s="1539"/>
      <c r="DQ12" s="1539"/>
      <c r="DR12" s="1539"/>
      <c r="DS12" s="1539"/>
      <c r="DT12" s="1539"/>
      <c r="DU12" s="1540"/>
      <c r="DV12" s="1327"/>
      <c r="DW12" s="1522"/>
      <c r="DX12" s="1523"/>
      <c r="DY12" s="1523"/>
      <c r="DZ12" s="1524"/>
    </row>
    <row r="13" spans="1:130" s="247" customFormat="1" ht="27.75" customHeight="1" thickBot="1" x14ac:dyDescent="0.3">
      <c r="B13" s="1502"/>
      <c r="C13" s="1412"/>
      <c r="D13" s="1415"/>
      <c r="E13" s="1415"/>
      <c r="F13" s="1117"/>
      <c r="G13" s="1415"/>
      <c r="H13" s="1451"/>
      <c r="I13" s="1495"/>
      <c r="J13" s="1424"/>
      <c r="K13" s="1469"/>
      <c r="L13" s="1470"/>
      <c r="M13" s="1449"/>
      <c r="N13" s="1459"/>
      <c r="O13" s="1282"/>
      <c r="P13" s="1462"/>
      <c r="Q13" s="1508"/>
      <c r="R13" s="1511"/>
      <c r="S13" s="1327"/>
      <c r="T13" s="1516"/>
      <c r="U13" s="1517"/>
      <c r="V13" s="1517"/>
      <c r="W13" s="1517"/>
      <c r="X13" s="1517"/>
      <c r="Y13" s="1518"/>
      <c r="Z13" s="387"/>
      <c r="AA13" s="1491" t="s">
        <v>1162</v>
      </c>
      <c r="AB13" s="1492"/>
      <c r="AC13" s="1492"/>
      <c r="AD13" s="1492"/>
      <c r="AE13" s="1492"/>
      <c r="AF13" s="1492"/>
      <c r="AG13" s="1492"/>
      <c r="AH13" s="1492"/>
      <c r="AI13" s="1492"/>
      <c r="AJ13" s="1492"/>
      <c r="AK13" s="1492"/>
      <c r="AL13" s="1492"/>
      <c r="AM13" s="1492"/>
      <c r="AN13" s="1492"/>
      <c r="AO13" s="1492"/>
      <c r="AP13" s="1492"/>
      <c r="AQ13" s="1492"/>
      <c r="AR13" s="1492"/>
      <c r="AS13" s="1492"/>
      <c r="AT13" s="1492"/>
      <c r="AU13" s="1492"/>
      <c r="AV13" s="1492"/>
      <c r="AW13" s="1492"/>
      <c r="AX13" s="1492"/>
      <c r="AY13" s="1492"/>
      <c r="AZ13" s="1492"/>
      <c r="BA13" s="1493"/>
      <c r="BB13" s="459"/>
      <c r="BC13" s="1321" t="s">
        <v>1097</v>
      </c>
      <c r="BD13" s="1322"/>
      <c r="BE13" s="1331" t="s">
        <v>389</v>
      </c>
      <c r="BF13" s="1322"/>
      <c r="BG13" s="1318" t="s">
        <v>1163</v>
      </c>
      <c r="BH13" s="1328" t="s">
        <v>1164</v>
      </c>
      <c r="BI13" s="239"/>
      <c r="BJ13" s="239"/>
      <c r="BK13" s="461"/>
      <c r="BL13" s="1358" t="s">
        <v>1165</v>
      </c>
      <c r="BM13" s="1358"/>
      <c r="BN13" s="1358"/>
      <c r="BO13" s="1358"/>
      <c r="BP13" s="1359"/>
      <c r="BQ13" s="1327"/>
      <c r="BR13" s="1373" t="s">
        <v>1166</v>
      </c>
      <c r="BS13" s="1374"/>
      <c r="BT13" s="1374"/>
      <c r="BU13" s="1374"/>
      <c r="BV13" s="1374"/>
      <c r="BW13" s="1374"/>
      <c r="BX13" s="1374"/>
      <c r="BY13" s="1375"/>
      <c r="BZ13" s="1327"/>
      <c r="CA13" s="1534"/>
      <c r="CB13" s="1535"/>
      <c r="CC13" s="1535"/>
      <c r="CD13" s="1535"/>
      <c r="CE13" s="1535"/>
      <c r="CF13" s="1535"/>
      <c r="CG13" s="1535"/>
      <c r="CH13" s="1535"/>
      <c r="CI13" s="1535"/>
      <c r="CJ13" s="1535"/>
      <c r="CK13" s="1535"/>
      <c r="CL13" s="1535"/>
      <c r="CM13" s="1535"/>
      <c r="CN13" s="1535"/>
      <c r="CO13" s="1535"/>
      <c r="CP13" s="1535"/>
      <c r="CQ13" s="1535"/>
      <c r="CR13" s="1535"/>
      <c r="CS13" s="1535"/>
      <c r="CT13" s="1535"/>
      <c r="CU13" s="1536"/>
      <c r="CV13" s="1537"/>
      <c r="CW13" s="1541"/>
      <c r="CX13" s="1542"/>
      <c r="CY13" s="1542"/>
      <c r="CZ13" s="1542"/>
      <c r="DA13" s="1542"/>
      <c r="DB13" s="1542"/>
      <c r="DC13" s="1542"/>
      <c r="DD13" s="1542"/>
      <c r="DE13" s="1542"/>
      <c r="DF13" s="1542"/>
      <c r="DG13" s="1542"/>
      <c r="DH13" s="1542"/>
      <c r="DI13" s="1542"/>
      <c r="DJ13" s="1542"/>
      <c r="DK13" s="1542"/>
      <c r="DL13" s="1542"/>
      <c r="DM13" s="1542"/>
      <c r="DN13" s="1542"/>
      <c r="DO13" s="1542"/>
      <c r="DP13" s="1542"/>
      <c r="DQ13" s="1542"/>
      <c r="DR13" s="1542"/>
      <c r="DS13" s="1542"/>
      <c r="DT13" s="1542"/>
      <c r="DU13" s="1543"/>
      <c r="DV13" s="1327"/>
      <c r="DW13" s="1525"/>
      <c r="DX13" s="1526"/>
      <c r="DY13" s="1526"/>
      <c r="DZ13" s="1527"/>
    </row>
    <row r="14" spans="1:130" s="247" customFormat="1" ht="27.75" customHeight="1" thickBot="1" x14ac:dyDescent="0.3">
      <c r="B14" s="1502"/>
      <c r="C14" s="1412"/>
      <c r="D14" s="1415"/>
      <c r="E14" s="1415"/>
      <c r="F14" s="1117"/>
      <c r="G14" s="1415"/>
      <c r="H14" s="1451"/>
      <c r="I14" s="1495"/>
      <c r="J14" s="1424"/>
      <c r="K14" s="1469"/>
      <c r="L14" s="1470"/>
      <c r="M14" s="1449"/>
      <c r="N14" s="1459"/>
      <c r="O14" s="1282"/>
      <c r="P14" s="1462"/>
      <c r="Q14" s="1508"/>
      <c r="R14" s="1511"/>
      <c r="S14" s="1327"/>
      <c r="T14" s="1453" t="s">
        <v>1167</v>
      </c>
      <c r="U14" s="1475" t="s">
        <v>1168</v>
      </c>
      <c r="V14" s="1476"/>
      <c r="W14" s="1475" t="s">
        <v>389</v>
      </c>
      <c r="X14" s="1476"/>
      <c r="Y14" s="1417" t="s">
        <v>1169</v>
      </c>
      <c r="Z14" s="387"/>
      <c r="AA14" s="1420" t="s">
        <v>1170</v>
      </c>
      <c r="AB14" s="1435" t="s">
        <v>1171</v>
      </c>
      <c r="AC14" s="1436"/>
      <c r="AD14" s="1455" t="s">
        <v>1172</v>
      </c>
      <c r="AE14" s="1456"/>
      <c r="AF14" s="1456"/>
      <c r="AG14" s="1456"/>
      <c r="AH14" s="1456"/>
      <c r="AI14" s="1456"/>
      <c r="AJ14" s="1456"/>
      <c r="AK14" s="1456"/>
      <c r="AL14" s="1456"/>
      <c r="AM14" s="1456"/>
      <c r="AN14" s="1457"/>
      <c r="AO14" s="1385" t="s">
        <v>1173</v>
      </c>
      <c r="AP14" s="1385" t="s">
        <v>1174</v>
      </c>
      <c r="AQ14" s="1445" t="s">
        <v>1175</v>
      </c>
      <c r="AR14" s="1446"/>
      <c r="AS14" s="1446"/>
      <c r="AT14" s="1446"/>
      <c r="AU14" s="1446"/>
      <c r="AV14" s="1447"/>
      <c r="AW14" s="1439" t="s">
        <v>1176</v>
      </c>
      <c r="AX14" s="1440"/>
      <c r="AY14" s="1440"/>
      <c r="AZ14" s="1440"/>
      <c r="BA14" s="1441"/>
      <c r="BB14" s="459"/>
      <c r="BC14" s="1323"/>
      <c r="BD14" s="1324"/>
      <c r="BE14" s="1332"/>
      <c r="BF14" s="1324"/>
      <c r="BG14" s="1319"/>
      <c r="BH14" s="1329"/>
      <c r="BI14" s="239"/>
      <c r="BJ14" s="239"/>
      <c r="BK14" s="461"/>
      <c r="BL14" s="1360"/>
      <c r="BM14" s="1360"/>
      <c r="BN14" s="1360"/>
      <c r="BO14" s="1360"/>
      <c r="BP14" s="1361"/>
      <c r="BQ14" s="1327"/>
      <c r="BR14" s="1376"/>
      <c r="BS14" s="1377"/>
      <c r="BT14" s="1377"/>
      <c r="BU14" s="1377"/>
      <c r="BV14" s="1377"/>
      <c r="BW14" s="1377"/>
      <c r="BX14" s="1377"/>
      <c r="BY14" s="1378"/>
      <c r="BZ14" s="1327"/>
      <c r="CA14" s="1400" t="s">
        <v>1177</v>
      </c>
      <c r="CB14" s="1401"/>
      <c r="CC14" s="1401"/>
      <c r="CD14" s="1401"/>
      <c r="CE14" s="1401"/>
      <c r="CF14" s="1401"/>
      <c r="CG14" s="1401"/>
      <c r="CH14" s="1401"/>
      <c r="CI14" s="1401"/>
      <c r="CJ14" s="1401"/>
      <c r="CK14" s="1401"/>
      <c r="CL14" s="1544"/>
      <c r="CM14" s="1545" t="s">
        <v>1178</v>
      </c>
      <c r="CN14" s="1401"/>
      <c r="CO14" s="1401"/>
      <c r="CP14" s="1401"/>
      <c r="CQ14" s="1401"/>
      <c r="CR14" s="1401"/>
      <c r="CS14" s="1401"/>
      <c r="CT14" s="1401"/>
      <c r="CU14" s="1402"/>
      <c r="CV14" s="1537"/>
      <c r="CW14" s="1546" t="s">
        <v>1179</v>
      </c>
      <c r="CX14" s="1547"/>
      <c r="CY14" s="1547"/>
      <c r="CZ14" s="1547"/>
      <c r="DA14" s="1547"/>
      <c r="DB14" s="1547"/>
      <c r="DC14" s="1547"/>
      <c r="DD14" s="1547"/>
      <c r="DE14" s="1547"/>
      <c r="DF14" s="1547"/>
      <c r="DG14" s="1547"/>
      <c r="DH14" s="1547"/>
      <c r="DI14" s="1547"/>
      <c r="DJ14" s="1547"/>
      <c r="DK14" s="1547"/>
      <c r="DL14" s="1547"/>
      <c r="DM14" s="1547"/>
      <c r="DN14" s="1547"/>
      <c r="DO14" s="1547"/>
      <c r="DP14" s="1547"/>
      <c r="DQ14" s="1547"/>
      <c r="DR14" s="1547"/>
      <c r="DS14" s="1547"/>
      <c r="DT14" s="1547"/>
      <c r="DU14" s="1548"/>
      <c r="DV14" s="1327"/>
      <c r="DW14" s="1549" t="s">
        <v>1180</v>
      </c>
      <c r="DX14" s="1550"/>
      <c r="DY14" s="1550"/>
      <c r="DZ14" s="1551"/>
    </row>
    <row r="15" spans="1:130" s="247" customFormat="1" ht="27.75" customHeight="1" thickBot="1" x14ac:dyDescent="0.3">
      <c r="B15" s="1502"/>
      <c r="C15" s="1412"/>
      <c r="D15" s="1415"/>
      <c r="E15" s="1415"/>
      <c r="F15" s="1117"/>
      <c r="G15" s="1415"/>
      <c r="H15" s="1451"/>
      <c r="I15" s="1495"/>
      <c r="J15" s="1424"/>
      <c r="K15" s="1469"/>
      <c r="L15" s="1470"/>
      <c r="M15" s="1449"/>
      <c r="N15" s="1459"/>
      <c r="O15" s="1282"/>
      <c r="P15" s="1462"/>
      <c r="Q15" s="1508"/>
      <c r="R15" s="1511"/>
      <c r="S15" s="1327"/>
      <c r="T15" s="1421"/>
      <c r="U15" s="1477"/>
      <c r="V15" s="1478"/>
      <c r="W15" s="1477"/>
      <c r="X15" s="1478"/>
      <c r="Y15" s="1418"/>
      <c r="Z15" s="387"/>
      <c r="AA15" s="1421"/>
      <c r="AB15" s="1437"/>
      <c r="AC15" s="1438"/>
      <c r="AD15" s="1428" t="s">
        <v>1181</v>
      </c>
      <c r="AE15" s="1429"/>
      <c r="AF15" s="1429"/>
      <c r="AG15" s="1429"/>
      <c r="AH15" s="1429"/>
      <c r="AI15" s="1430"/>
      <c r="AJ15" s="1333" t="s">
        <v>1182</v>
      </c>
      <c r="AK15" s="1431"/>
      <c r="AL15" s="1431"/>
      <c r="AM15" s="1334"/>
      <c r="AN15" s="1466" t="s">
        <v>1183</v>
      </c>
      <c r="AO15" s="1386"/>
      <c r="AP15" s="1386"/>
      <c r="AQ15" s="1333" t="s">
        <v>1184</v>
      </c>
      <c r="AR15" s="1334"/>
      <c r="AS15" s="1333" t="s">
        <v>1167</v>
      </c>
      <c r="AT15" s="1334"/>
      <c r="AU15" s="1333" t="s">
        <v>1185</v>
      </c>
      <c r="AV15" s="1334"/>
      <c r="AW15" s="1442"/>
      <c r="AX15" s="1443"/>
      <c r="AY15" s="1443"/>
      <c r="AZ15" s="1443"/>
      <c r="BA15" s="1444"/>
      <c r="BB15" s="459"/>
      <c r="BC15" s="1391" t="s">
        <v>1186</v>
      </c>
      <c r="BD15" s="1390" t="s">
        <v>1187</v>
      </c>
      <c r="BE15" s="1390" t="s">
        <v>1188</v>
      </c>
      <c r="BF15" s="1390" t="s">
        <v>1189</v>
      </c>
      <c r="BG15" s="1319"/>
      <c r="BH15" s="1329"/>
      <c r="BI15" s="239"/>
      <c r="BJ15" s="239"/>
      <c r="BK15" s="461"/>
      <c r="BL15" s="1362"/>
      <c r="BM15" s="1362"/>
      <c r="BN15" s="1362"/>
      <c r="BO15" s="1362"/>
      <c r="BP15" s="1363"/>
      <c r="BQ15" s="1327"/>
      <c r="BR15" s="1400" t="s">
        <v>1190</v>
      </c>
      <c r="BS15" s="1401"/>
      <c r="BT15" s="1401"/>
      <c r="BU15" s="1402"/>
      <c r="BV15" s="1409"/>
      <c r="BW15" s="1394" t="s">
        <v>1191</v>
      </c>
      <c r="BX15" s="1395"/>
      <c r="BY15" s="1396"/>
      <c r="BZ15" s="1327"/>
      <c r="CA15" s="1558" t="s">
        <v>1192</v>
      </c>
      <c r="CB15" s="1559"/>
      <c r="CC15" s="1559"/>
      <c r="CD15" s="1560"/>
      <c r="CE15" s="1561" t="s">
        <v>1193</v>
      </c>
      <c r="CF15" s="1562"/>
      <c r="CG15" s="1562"/>
      <c r="CH15" s="1563"/>
      <c r="CI15" s="1561" t="s">
        <v>1194</v>
      </c>
      <c r="CJ15" s="1562"/>
      <c r="CK15" s="1562"/>
      <c r="CL15" s="1563"/>
      <c r="CM15" s="1564" t="s">
        <v>1195</v>
      </c>
      <c r="CN15" s="1559"/>
      <c r="CO15" s="1559"/>
      <c r="CP15" s="1560"/>
      <c r="CQ15" s="1561" t="s">
        <v>1196</v>
      </c>
      <c r="CR15" s="1562"/>
      <c r="CS15" s="1562"/>
      <c r="CT15" s="1565"/>
      <c r="CU15" s="1566" t="s">
        <v>1197</v>
      </c>
      <c r="CV15" s="1537"/>
      <c r="CW15" s="1569" t="s">
        <v>1192</v>
      </c>
      <c r="CX15" s="1570"/>
      <c r="CY15" s="1570"/>
      <c r="CZ15" s="1571"/>
      <c r="DA15" s="1572" t="s">
        <v>1198</v>
      </c>
      <c r="DB15" s="1573"/>
      <c r="DC15" s="1573"/>
      <c r="DD15" s="1574"/>
      <c r="DE15" s="1575" t="s">
        <v>1193</v>
      </c>
      <c r="DF15" s="1576"/>
      <c r="DG15" s="1576"/>
      <c r="DH15" s="1577"/>
      <c r="DI15" s="1575" t="s">
        <v>1194</v>
      </c>
      <c r="DJ15" s="1576"/>
      <c r="DK15" s="1576"/>
      <c r="DL15" s="1577"/>
      <c r="DM15" s="1578" t="s">
        <v>1195</v>
      </c>
      <c r="DN15" s="1570"/>
      <c r="DO15" s="1570"/>
      <c r="DP15" s="1571"/>
      <c r="DQ15" s="1575" t="s">
        <v>1196</v>
      </c>
      <c r="DR15" s="1576"/>
      <c r="DS15" s="1576"/>
      <c r="DT15" s="1577"/>
      <c r="DU15" s="1579" t="s">
        <v>1197</v>
      </c>
      <c r="DV15" s="1327"/>
      <c r="DW15" s="1552"/>
      <c r="DX15" s="1553"/>
      <c r="DY15" s="1553"/>
      <c r="DZ15" s="1554"/>
    </row>
    <row r="16" spans="1:130" s="247" customFormat="1" ht="27.75" customHeight="1" thickBot="1" x14ac:dyDescent="0.3">
      <c r="B16" s="1502"/>
      <c r="C16" s="1412"/>
      <c r="D16" s="1415"/>
      <c r="E16" s="1415"/>
      <c r="F16" s="1117"/>
      <c r="G16" s="1415"/>
      <c r="H16" s="1451"/>
      <c r="I16" s="1495"/>
      <c r="J16" s="1424"/>
      <c r="K16" s="1469"/>
      <c r="L16" s="1470"/>
      <c r="M16" s="1449"/>
      <c r="N16" s="1459"/>
      <c r="O16" s="1282"/>
      <c r="P16" s="1462"/>
      <c r="Q16" s="1508"/>
      <c r="R16" s="1511"/>
      <c r="S16" s="1327"/>
      <c r="T16" s="1421"/>
      <c r="U16" s="1477"/>
      <c r="V16" s="1478"/>
      <c r="W16" s="1477"/>
      <c r="X16" s="1478"/>
      <c r="Y16" s="1418"/>
      <c r="Z16" s="387"/>
      <c r="AA16" s="1421"/>
      <c r="AB16" s="1488" t="s">
        <v>1097</v>
      </c>
      <c r="AC16" s="1488" t="s">
        <v>389</v>
      </c>
      <c r="AD16" s="1473" t="s">
        <v>1199</v>
      </c>
      <c r="AE16" s="1474"/>
      <c r="AF16" s="1464" t="s">
        <v>497</v>
      </c>
      <c r="AG16" s="1465"/>
      <c r="AH16" s="1464" t="s">
        <v>493</v>
      </c>
      <c r="AI16" s="1465"/>
      <c r="AJ16" s="1426" t="s">
        <v>1200</v>
      </c>
      <c r="AK16" s="1427"/>
      <c r="AL16" s="1426" t="s">
        <v>1201</v>
      </c>
      <c r="AM16" s="1427"/>
      <c r="AN16" s="1282"/>
      <c r="AO16" s="1386"/>
      <c r="AP16" s="1386"/>
      <c r="AQ16" s="388" t="s">
        <v>1202</v>
      </c>
      <c r="AR16" s="388" t="s">
        <v>1203</v>
      </c>
      <c r="AS16" s="388" t="s">
        <v>1204</v>
      </c>
      <c r="AT16" s="388" t="s">
        <v>1205</v>
      </c>
      <c r="AU16" s="388" t="s">
        <v>1206</v>
      </c>
      <c r="AV16" s="388" t="s">
        <v>1207</v>
      </c>
      <c r="AW16" s="1490" t="s">
        <v>1208</v>
      </c>
      <c r="AX16" s="1484" t="s">
        <v>1209</v>
      </c>
      <c r="AY16" s="1454" t="s">
        <v>1210</v>
      </c>
      <c r="AZ16" s="1335" t="s">
        <v>1211</v>
      </c>
      <c r="BA16" s="1486" t="s">
        <v>1212</v>
      </c>
      <c r="BB16" s="459"/>
      <c r="BC16" s="1392"/>
      <c r="BD16" s="1319"/>
      <c r="BE16" s="1319"/>
      <c r="BF16" s="1319"/>
      <c r="BG16" s="1319"/>
      <c r="BH16" s="1329"/>
      <c r="BI16" s="239"/>
      <c r="BJ16" s="239"/>
      <c r="BK16" s="461"/>
      <c r="BL16" s="1406" t="s">
        <v>1213</v>
      </c>
      <c r="BM16" s="1407"/>
      <c r="BN16" s="1407"/>
      <c r="BO16" s="1407"/>
      <c r="BP16" s="1408"/>
      <c r="BQ16" s="1327"/>
      <c r="BR16" s="1403"/>
      <c r="BS16" s="1404"/>
      <c r="BT16" s="1404"/>
      <c r="BU16" s="1405"/>
      <c r="BV16" s="1410"/>
      <c r="BW16" s="1397"/>
      <c r="BX16" s="1398"/>
      <c r="BY16" s="1399"/>
      <c r="BZ16" s="1327"/>
      <c r="CA16" s="1582" t="s">
        <v>1214</v>
      </c>
      <c r="CB16" s="1583"/>
      <c r="CC16" s="1583"/>
      <c r="CD16" s="1584"/>
      <c r="CE16" s="1585" t="s">
        <v>1214</v>
      </c>
      <c r="CF16" s="1583"/>
      <c r="CG16" s="1583"/>
      <c r="CH16" s="1584"/>
      <c r="CI16" s="1585" t="s">
        <v>1215</v>
      </c>
      <c r="CJ16" s="1583"/>
      <c r="CK16" s="1583"/>
      <c r="CL16" s="1584"/>
      <c r="CM16" s="1585" t="s">
        <v>1214</v>
      </c>
      <c r="CN16" s="1583"/>
      <c r="CO16" s="1583"/>
      <c r="CP16" s="1584"/>
      <c r="CQ16" s="1585" t="s">
        <v>1214</v>
      </c>
      <c r="CR16" s="1583"/>
      <c r="CS16" s="1583"/>
      <c r="CT16" s="1586"/>
      <c r="CU16" s="1567"/>
      <c r="CV16" s="1537"/>
      <c r="CW16" s="1587" t="s">
        <v>1214</v>
      </c>
      <c r="CX16" s="1588"/>
      <c r="CY16" s="1588"/>
      <c r="CZ16" s="1589"/>
      <c r="DA16" s="1590" t="s">
        <v>564</v>
      </c>
      <c r="DB16" s="1588"/>
      <c r="DC16" s="1588"/>
      <c r="DD16" s="1589"/>
      <c r="DE16" s="1590" t="s">
        <v>1214</v>
      </c>
      <c r="DF16" s="1588"/>
      <c r="DG16" s="1588"/>
      <c r="DH16" s="1589"/>
      <c r="DI16" s="1590" t="s">
        <v>1215</v>
      </c>
      <c r="DJ16" s="1588"/>
      <c r="DK16" s="1588"/>
      <c r="DL16" s="1589"/>
      <c r="DM16" s="1590" t="s">
        <v>1214</v>
      </c>
      <c r="DN16" s="1588"/>
      <c r="DO16" s="1588"/>
      <c r="DP16" s="1589"/>
      <c r="DQ16" s="1590" t="s">
        <v>1214</v>
      </c>
      <c r="DR16" s="1588"/>
      <c r="DS16" s="1588"/>
      <c r="DT16" s="1589"/>
      <c r="DU16" s="1580"/>
      <c r="DV16" s="1327"/>
      <c r="DW16" s="1555"/>
      <c r="DX16" s="1556"/>
      <c r="DY16" s="1556"/>
      <c r="DZ16" s="1557"/>
    </row>
    <row r="17" spans="2:130" s="310" customFormat="1" ht="51.75" customHeight="1" thickBot="1" x14ac:dyDescent="0.3">
      <c r="B17" s="1503"/>
      <c r="C17" s="1413"/>
      <c r="D17" s="1416"/>
      <c r="E17" s="1416"/>
      <c r="F17" s="1118"/>
      <c r="G17" s="1416"/>
      <c r="H17" s="1452"/>
      <c r="I17" s="1496"/>
      <c r="J17" s="1425"/>
      <c r="K17" s="1471"/>
      <c r="L17" s="1472"/>
      <c r="M17" s="1336"/>
      <c r="N17" s="1460"/>
      <c r="O17" s="1283"/>
      <c r="P17" s="1463"/>
      <c r="Q17" s="1509"/>
      <c r="R17" s="1512"/>
      <c r="S17" s="1327"/>
      <c r="T17" s="1422"/>
      <c r="U17" s="1479"/>
      <c r="V17" s="1480"/>
      <c r="W17" s="1479"/>
      <c r="X17" s="1480"/>
      <c r="Y17" s="1419"/>
      <c r="Z17" s="387"/>
      <c r="AA17" s="1422"/>
      <c r="AB17" s="1489"/>
      <c r="AC17" s="1489"/>
      <c r="AD17" s="320">
        <v>0</v>
      </c>
      <c r="AE17" s="320">
        <v>0.25</v>
      </c>
      <c r="AF17" s="320">
        <v>0</v>
      </c>
      <c r="AG17" s="320">
        <v>0.15</v>
      </c>
      <c r="AH17" s="320">
        <v>0</v>
      </c>
      <c r="AI17" s="320">
        <v>0.1</v>
      </c>
      <c r="AJ17" s="320">
        <v>0</v>
      </c>
      <c r="AK17" s="320">
        <v>0.25</v>
      </c>
      <c r="AL17" s="320">
        <v>0</v>
      </c>
      <c r="AM17" s="320">
        <v>0.15</v>
      </c>
      <c r="AN17" s="1283"/>
      <c r="AO17" s="1387"/>
      <c r="AP17" s="1387"/>
      <c r="AQ17" s="339" t="s">
        <v>236</v>
      </c>
      <c r="AR17" s="340" t="s">
        <v>238</v>
      </c>
      <c r="AS17" s="341" t="s">
        <v>1216</v>
      </c>
      <c r="AT17" s="342" t="s">
        <v>1217</v>
      </c>
      <c r="AU17" s="339" t="s">
        <v>236</v>
      </c>
      <c r="AV17" s="340" t="s">
        <v>238</v>
      </c>
      <c r="AW17" s="1416"/>
      <c r="AX17" s="1485"/>
      <c r="AY17" s="1425"/>
      <c r="AZ17" s="1336"/>
      <c r="BA17" s="1487"/>
      <c r="BB17" s="459"/>
      <c r="BC17" s="1393"/>
      <c r="BD17" s="1320"/>
      <c r="BE17" s="1320"/>
      <c r="BF17" s="1320"/>
      <c r="BG17" s="1320"/>
      <c r="BH17" s="1330"/>
      <c r="BI17" s="239"/>
      <c r="BJ17" s="239"/>
      <c r="BK17" s="461"/>
      <c r="BL17" s="1388" t="s">
        <v>1218</v>
      </c>
      <c r="BM17" s="1388"/>
      <c r="BN17" s="1388"/>
      <c r="BO17" s="1388"/>
      <c r="BP17" s="1389"/>
      <c r="BQ17" s="1327"/>
      <c r="BR17" s="343" t="s">
        <v>1219</v>
      </c>
      <c r="BS17" s="344" t="s">
        <v>1220</v>
      </c>
      <c r="BT17" s="344" t="s">
        <v>1221</v>
      </c>
      <c r="BU17" s="345" t="s">
        <v>1222</v>
      </c>
      <c r="BV17" s="1410"/>
      <c r="BW17" s="346" t="s">
        <v>1223</v>
      </c>
      <c r="BX17" s="347" t="s">
        <v>1224</v>
      </c>
      <c r="BY17" s="348" t="s">
        <v>1225</v>
      </c>
      <c r="BZ17" s="1327"/>
      <c r="CA17" s="390" t="s">
        <v>1226</v>
      </c>
      <c r="CB17" s="391" t="s">
        <v>1227</v>
      </c>
      <c r="CC17" s="391" t="s">
        <v>1228</v>
      </c>
      <c r="CD17" s="391" t="s">
        <v>1229</v>
      </c>
      <c r="CE17" s="391" t="s">
        <v>1226</v>
      </c>
      <c r="CF17" s="391" t="s">
        <v>1227</v>
      </c>
      <c r="CG17" s="391" t="s">
        <v>1228</v>
      </c>
      <c r="CH17" s="391" t="s">
        <v>1229</v>
      </c>
      <c r="CI17" s="391" t="s">
        <v>1226</v>
      </c>
      <c r="CJ17" s="391" t="s">
        <v>1227</v>
      </c>
      <c r="CK17" s="391" t="s">
        <v>1228</v>
      </c>
      <c r="CL17" s="391" t="s">
        <v>1229</v>
      </c>
      <c r="CM17" s="391" t="s">
        <v>1226</v>
      </c>
      <c r="CN17" s="391" t="s">
        <v>1227</v>
      </c>
      <c r="CO17" s="391" t="s">
        <v>1228</v>
      </c>
      <c r="CP17" s="391" t="s">
        <v>1229</v>
      </c>
      <c r="CQ17" s="391" t="s">
        <v>1226</v>
      </c>
      <c r="CR17" s="391" t="s">
        <v>1227</v>
      </c>
      <c r="CS17" s="391" t="s">
        <v>1228</v>
      </c>
      <c r="CT17" s="447" t="s">
        <v>1229</v>
      </c>
      <c r="CU17" s="1568"/>
      <c r="CV17" s="1537"/>
      <c r="CW17" s="448" t="s">
        <v>1226</v>
      </c>
      <c r="CX17" s="449" t="s">
        <v>1227</v>
      </c>
      <c r="CY17" s="449" t="s">
        <v>1228</v>
      </c>
      <c r="CZ17" s="449" t="s">
        <v>1229</v>
      </c>
      <c r="DA17" s="1591" t="s">
        <v>1226</v>
      </c>
      <c r="DB17" s="1592"/>
      <c r="DC17" s="1591" t="s">
        <v>1227</v>
      </c>
      <c r="DD17" s="1592"/>
      <c r="DE17" s="449" t="s">
        <v>1226</v>
      </c>
      <c r="DF17" s="449" t="s">
        <v>1227</v>
      </c>
      <c r="DG17" s="449" t="s">
        <v>1228</v>
      </c>
      <c r="DH17" s="449" t="s">
        <v>1229</v>
      </c>
      <c r="DI17" s="449" t="s">
        <v>1226</v>
      </c>
      <c r="DJ17" s="449" t="s">
        <v>1227</v>
      </c>
      <c r="DK17" s="449" t="s">
        <v>1228</v>
      </c>
      <c r="DL17" s="449" t="s">
        <v>1229</v>
      </c>
      <c r="DM17" s="449" t="s">
        <v>1226</v>
      </c>
      <c r="DN17" s="449" t="s">
        <v>1227</v>
      </c>
      <c r="DO17" s="449" t="s">
        <v>1228</v>
      </c>
      <c r="DP17" s="449" t="s">
        <v>1229</v>
      </c>
      <c r="DQ17" s="449" t="s">
        <v>1226</v>
      </c>
      <c r="DR17" s="449" t="s">
        <v>1227</v>
      </c>
      <c r="DS17" s="449" t="s">
        <v>1228</v>
      </c>
      <c r="DT17" s="449" t="s">
        <v>1229</v>
      </c>
      <c r="DU17" s="1581"/>
      <c r="DV17" s="1327"/>
      <c r="DW17" s="450" t="s">
        <v>1230</v>
      </c>
      <c r="DX17" s="451" t="s">
        <v>1231</v>
      </c>
      <c r="DY17" s="451" t="s">
        <v>1232</v>
      </c>
      <c r="DZ17" s="451" t="s">
        <v>1233</v>
      </c>
    </row>
    <row r="18" spans="2:130" s="247" customFormat="1" ht="63" customHeight="1" thickBot="1" x14ac:dyDescent="0.3">
      <c r="B18" s="1315" t="s">
        <v>1234</v>
      </c>
      <c r="C18" s="1131">
        <v>1</v>
      </c>
      <c r="D18" s="1128" t="s">
        <v>404</v>
      </c>
      <c r="E18" s="1119" t="s">
        <v>419</v>
      </c>
      <c r="F18" s="1119" t="s">
        <v>529</v>
      </c>
      <c r="G18" s="1128" t="s">
        <v>533</v>
      </c>
      <c r="H18" s="1125" t="s">
        <v>476</v>
      </c>
      <c r="I18" s="1122" t="s">
        <v>1235</v>
      </c>
      <c r="J18" s="401" t="s">
        <v>1236</v>
      </c>
      <c r="K18" s="383" t="s">
        <v>1237</v>
      </c>
      <c r="L18" s="403" t="s">
        <v>1238</v>
      </c>
      <c r="M18" s="384" t="s">
        <v>575</v>
      </c>
      <c r="N18" s="1111" t="s">
        <v>1239</v>
      </c>
      <c r="O18" s="1281" t="str">
        <f>IF(H18="","",(CONCATENATE("Posibilidad de afectación ",H18," ",I18," ",J18," ",J19," ",J20," ",J21," ",J22)))</f>
        <v xml:space="preserve">Posibilidad de afectación económica y reputacional por sanciones e investigaciones al recibir o solicitar dádivas, beneficios a nombre propio o de terceros por favorecimiento en la evaluación técnica de contratos de ventas de servicios de salud, debido a la omisión y/o modificación de los criterios habilitantes definidos en las tarifas a contratar del estudio de oferta y demanda, la etapa precontractual de la negociación y falencias en el seguimiento de la supervisión contractual  </v>
      </c>
      <c r="P18" s="1291" t="s">
        <v>1240</v>
      </c>
      <c r="Q18" s="1257" t="s">
        <v>397</v>
      </c>
      <c r="R18" s="1260" t="s">
        <v>547</v>
      </c>
      <c r="S18" s="1327"/>
      <c r="T18" s="1263" t="s">
        <v>512</v>
      </c>
      <c r="U18" s="1266">
        <f>IF(ISERROR(VLOOKUP($T18,Listas!$F$21:$G$25,2,FALSE)),"",(VLOOKUP($T18,Listas!$F$21:$G$25,2,FALSE)))</f>
        <v>0.8</v>
      </c>
      <c r="V18" s="1269" t="str">
        <f>IF(ISERROR(VLOOKUP($U18,Listas!$F$4:$G$8,2,FALSE)),"",(VLOOKUP($U18,Listas!$F$4:$G$8,2,FALSE)))</f>
        <v>ALTA
Es viable que el evento ocurra en la mayoria de las circunstancias.</v>
      </c>
      <c r="W18" s="1272" t="s">
        <v>447</v>
      </c>
      <c r="X18" s="1275">
        <f>IF(ISERROR(VLOOKUP($W18,Listas!$F$30:$G$37,2,FALSE)),"",(VLOOKUP($W18,Listas!$F$30:$G$37,2,FALSE)))</f>
        <v>1</v>
      </c>
      <c r="Y18" s="1245" t="str">
        <f>IF(U18="","",(CONCATENATE("R.INHERENTE
",(IF(AND($U18=0.2,$X18=0.2),1,(IF(AND($U18=0.2,$X18=0.4),6,(IF(AND($U18=0.2,$X18=0.6),11,(IF(AND($U18=0.2,$X18=0.8),16,(IF(AND($U18=0.2,$X18=1),21,(IF(AND($U18=0.4,$X18=0.2),2,(IF(AND($U18=0.4,$X18=0.4),7,(IF(AND($U18=0.4,$X18=0.6),12,(IF(AND($U18=0.4,$X18=0.8),17,(IF(AND($U18=0.4,$X18=1),22,(IF(AND($U18=0.6,$X18=0.2),3,(IF(AND($U18=0.6,$X18=0.4),8,(IF(AND($U18=0.6,$X18=0.6),13,(IF(AND($U18=0.6,$X18=0.8),18,(IF(AND($U18=0.6,$X18=1),23,(IF(AND($U18=0.8,$X18=0.2),4,(IF(AND($U18=0.8,$X18=0.4),9,(IF(AND($U18=0.8,$X18=0.6),14,(IF(AND($U18=0.8,$X18=0.8),19,(IF(AND($U18=0.8,$X18=1),24,(IF(AND($U18=1,$X18=0.2),5,(IF(AND($U18=1,$X18=0.4),10,(IF(AND($U18=1,$X18=0.6),15,(IF(AND($U18=1,$X18=0.8),20,(IF(AND($U18=1,$X18=1),25,"")))))))))))))))))))))))))))))))))))))))))))))))))))))</f>
        <v>R.INHERENTE
24</v>
      </c>
      <c r="Z18" s="387" t="e">
        <f>+VLOOKUP(#REF!,Listas!$E$114:$F$138,2,FALSE)</f>
        <v>#REF!</v>
      </c>
      <c r="AA18" s="409" t="s">
        <v>1241</v>
      </c>
      <c r="AB18" s="249" t="s">
        <v>614</v>
      </c>
      <c r="AC18" s="1248" t="s">
        <v>318</v>
      </c>
      <c r="AD18" s="1213">
        <v>25</v>
      </c>
      <c r="AE18" s="1214"/>
      <c r="AF18" s="1213"/>
      <c r="AG18" s="1214"/>
      <c r="AH18" s="1213"/>
      <c r="AI18" s="1214"/>
      <c r="AJ18" s="1213">
        <v>0</v>
      </c>
      <c r="AK18" s="1214"/>
      <c r="AL18" s="1213">
        <v>15</v>
      </c>
      <c r="AM18" s="1214"/>
      <c r="AN18" s="442">
        <f>(SUM(AD18:AM18))/100</f>
        <v>0.4</v>
      </c>
      <c r="AO18" s="314">
        <f>((U18-(U18*AN18)))</f>
        <v>0.48</v>
      </c>
      <c r="AP18" s="1288">
        <f>X18</f>
        <v>1</v>
      </c>
      <c r="AQ18" s="1218" t="s">
        <v>236</v>
      </c>
      <c r="AR18" s="1219"/>
      <c r="AS18" s="1220" t="s">
        <v>592</v>
      </c>
      <c r="AT18" s="1221"/>
      <c r="AU18" s="1218" t="s">
        <v>236</v>
      </c>
      <c r="AV18" s="1219"/>
      <c r="AW18" s="422" t="s">
        <v>1242</v>
      </c>
      <c r="AX18" s="395" t="s">
        <v>571</v>
      </c>
      <c r="AY18" s="412" t="s">
        <v>1243</v>
      </c>
      <c r="AZ18" s="427" t="s">
        <v>1244</v>
      </c>
      <c r="BA18" s="428" t="s">
        <v>1245</v>
      </c>
      <c r="BB18" s="248">
        <f>+(IF(AND($BC18&gt;0,$BC18&lt;=0.2),0.2,(IF(AND($BC18&gt;0.2,$BC18&lt;=0.4),0.4,(IF(AND($BC18&gt;0.4,$BC18&lt;=0.6),0.6,(IF(AND($BC18&gt;0.6,$BC18&lt;=0.8),0.8,(IF($BC18&gt;0.8,1,""))))))))))</f>
        <v>0.2</v>
      </c>
      <c r="BC18" s="1222">
        <f>+MIN(AO18:AO22)</f>
        <v>0.17279999999999998</v>
      </c>
      <c r="BD18" s="1225" t="str">
        <f>+(IF($BB18=0.2,"MUY BAJA",(IF($BB18=0.4,"BAJA",(IF($BB18=0.6,"MEDIA",(IF($BB18=0.8,"ALTA",(IF($BB18=1,"MUY ALTA",""))))))))))</f>
        <v>MUY BAJA</v>
      </c>
      <c r="BE18" s="1228">
        <f>+MIN(AP18:AP22)</f>
        <v>1</v>
      </c>
      <c r="BF18" s="1225" t="str">
        <f>+(IF($BI18=0.2,"MUY BAJA",(IF($BI18=0.4,"BAJA",(IF($BI18=0.6,"MEDIA",(IF($BI18=0.8,"ALTA",(IF($BI18=1,"MUY ALTA",""))))))))))</f>
        <v>MUY ALTA</v>
      </c>
      <c r="BG18" s="1231" t="str">
        <f>IF($BB18="","",(CONCATENATE("R.RESIDUAL
",(IF(AND($BB18=0.2,$BI18=0.2),1,(IF(AND($BB18=0.2,$BI18=0.4),6,(IF(AND($BB18=0.2,$BI18=0.6),11,(IF(AND($BB18=0.2,$BI18=0.8),16,(IF(AND($BB18=0.2,$BI18=1),21,(IF(AND($BB18=0.4,$BI18=0.2),2,(IF(AND($BB18=0.4,$BI18=0.4),7,(IF(AND($BB18=0.4,$BI18=0.6),12,(IF(AND($BB18=0.4,$BI18=0.8),17,(IF(AND($BB18=0.4,$BI18=1),22,(IF(AND($BB18=0.6,$BI18=0.2),3,(IF(AND($BB18=0.6,$BI18=0.4),8,(IF(AND($BB18=0.6,$BI18=0.6),13,(IF(AND($BB18=0.6,$BI18=0.8),18,(IF(AND($BB18=0.6,$BI18=1),23,(IF(AND($BB18=0.8,$BI18=0.2),4,(IF(AND($BB18=0.8,$BI18=0.4),9,(IF(AND($BB18=0.8,$BI18=0.6),14,(IF(AND($BB18=0.8,$BI18=0.8),19,(IF(AND($BB18=0.8,$BI18=1),24,(IF(AND($BB18=1,$BI18=0.2),5,(IF(AND($BB18=1,$BI18=0.4),10,(IF(AND($BB18=1,$BI18=0.6),15,(IF(AND($BB18=1,$BI18=0.8),20,(IF(AND($BB18=1,$BI18=1),25,"")))))))))))))))))))))))))))))))))))))))))))))))))))))</f>
        <v>R.RESIDUAL
21</v>
      </c>
      <c r="BH18" s="1234" t="s">
        <v>539</v>
      </c>
      <c r="BI18" s="248">
        <f>+(IF(AND($BE18&gt;0,$BE18&lt;=0.2),0.2,(IF(AND($BE18&gt;0.2,$BE18&lt;=0.4),0.4,(IF(AND($BE18&gt;0.4,$BE18&lt;=0.6),0.6,(IF(AND($BE18&gt;0.6,$BE18&lt;=0.8),0.8,(IF($BE18&gt;0.8,1,""))))))))))</f>
        <v>1</v>
      </c>
      <c r="BJ18" s="239">
        <f>+VLOOKUP($BG18,Listas!$G$114:$H$138,2,FALSE)</f>
        <v>21</v>
      </c>
      <c r="BK18" s="462">
        <v>1</v>
      </c>
      <c r="BL18" s="354" t="str">
        <f>IF(ISERROR(IF(Y18="R.INHERENTE
5","R. INHERENTE",(IF(BG18="R.RESIDUAL
5","R. RESIDUAL"," ")))),"",(IF(Y18="R.INHERENTE
5","R. INHERENTE",(IF(BG18="R.RESIDUAL
5","R. RESIDUAL"," ")))))</f>
        <v xml:space="preserve"> </v>
      </c>
      <c r="BM18" s="355" t="str">
        <f>IF(ISERROR(IF(Y18="R.INHERENTE
10","R. INHERENTE",(IF(BG18="R.RESIDUAL
10","R. RESIDUAL"," ")))),"",(IF(Y18="R.INHERENTE
10","R. INHERENTE",(IF(BG18="R.RESIDUAL
10","R. RESIDUAL"," ")))))</f>
        <v xml:space="preserve"> </v>
      </c>
      <c r="BN18" s="360" t="str">
        <f>IF(ISERROR(IF(Y18="R.INHERENTE
15","R. INHERENTE",(IF(BG18="R.RESIDUAL
15","R. RESIDUAL"," ")))),"",(IF(Y18="R.INHERENTE
15","R. INHERENTE",(IF(BG18="R.RESIDUAL
15","R. RESIDUAL"," ")))))</f>
        <v xml:space="preserve"> </v>
      </c>
      <c r="BO18" s="360" t="str">
        <f>IF(ISERROR(IF(Y18="R.INHERENTE
20","R. INHERENTE",(IF(BG18="R.RESIDUAL
20","R. RESIDUAL"," ")))),"",(IF(Y18="R.INHERENTE
20","R. INHERENTE",(IF(BG18="R.RESIDUAL
20","R. RESIDUAL"," ")))))</f>
        <v xml:space="preserve"> </v>
      </c>
      <c r="BP18" s="240" t="str">
        <f>IF(ISERROR(IF(Y18="R.INHERENTE
25","R. INHERENTE",(IF(BG18="R.RESIDUAL
25","R. RESIDUAL"," ")))),"",(IF(Y18="R.INHERENTE
25","R. INHERENTE",(IF(BG18="R.RESIDUAL
25","R. RESIDUAL"," ")))))</f>
        <v xml:space="preserve"> </v>
      </c>
      <c r="BQ18" s="1327"/>
      <c r="BR18" s="1285" t="s">
        <v>1246</v>
      </c>
      <c r="BS18" s="1304" t="s">
        <v>1247</v>
      </c>
      <c r="BT18" s="1372" t="s">
        <v>559</v>
      </c>
      <c r="BU18" s="1184" t="s">
        <v>586</v>
      </c>
      <c r="BV18" s="1410"/>
      <c r="BW18" s="1285" t="s">
        <v>1248</v>
      </c>
      <c r="BX18" s="1196" t="s">
        <v>1244</v>
      </c>
      <c r="BY18" s="1181" t="s">
        <v>1249</v>
      </c>
      <c r="BZ18" s="1327"/>
      <c r="CA18" s="1165" t="s">
        <v>1250</v>
      </c>
      <c r="CB18" s="1168" t="s">
        <v>1251</v>
      </c>
      <c r="CC18" s="1171" t="s">
        <v>1252</v>
      </c>
      <c r="CD18" s="1159" t="s">
        <v>1253</v>
      </c>
      <c r="CE18" s="1174"/>
      <c r="CF18" s="1174"/>
      <c r="CG18" s="1174"/>
      <c r="CH18" s="1174"/>
      <c r="CI18" s="1174"/>
      <c r="CJ18" s="1174"/>
      <c r="CK18" s="1174"/>
      <c r="CL18" s="1174"/>
      <c r="CM18" s="1174"/>
      <c r="CN18" s="1174"/>
      <c r="CO18" s="1174"/>
      <c r="CP18" s="1174"/>
      <c r="CQ18" s="1174"/>
      <c r="CR18" s="1174"/>
      <c r="CS18" s="1174"/>
      <c r="CT18" s="1174"/>
      <c r="CU18" s="1162" t="s">
        <v>1254</v>
      </c>
      <c r="CV18" s="1537"/>
      <c r="CW18" s="1165" t="s">
        <v>1250</v>
      </c>
      <c r="CX18" s="1168" t="s">
        <v>1251</v>
      </c>
      <c r="CY18" s="1171" t="s">
        <v>1252</v>
      </c>
      <c r="CZ18" s="1159" t="s">
        <v>1253</v>
      </c>
      <c r="DA18" s="1205"/>
      <c r="DB18" s="1206"/>
      <c r="DC18" s="1205"/>
      <c r="DD18" s="1206"/>
      <c r="DE18" s="1156"/>
      <c r="DF18" s="1156"/>
      <c r="DG18" s="1156"/>
      <c r="DH18" s="1156"/>
      <c r="DI18" s="1156"/>
      <c r="DJ18" s="1156"/>
      <c r="DK18" s="1156"/>
      <c r="DL18" s="1156"/>
      <c r="DM18" s="1156"/>
      <c r="DN18" s="1156"/>
      <c r="DO18" s="1156"/>
      <c r="DP18" s="1156"/>
      <c r="DQ18" s="1156"/>
      <c r="DR18" s="1156"/>
      <c r="DS18" s="1156"/>
      <c r="DT18" s="1156"/>
      <c r="DU18" s="1162" t="s">
        <v>1255</v>
      </c>
      <c r="DV18" s="1327"/>
      <c r="DW18" s="1593"/>
      <c r="DX18" s="1596"/>
      <c r="DY18" s="1596"/>
      <c r="DZ18" s="1599"/>
    </row>
    <row r="19" spans="2:130" s="247" customFormat="1" ht="67.5" customHeight="1" thickBot="1" x14ac:dyDescent="0.3">
      <c r="B19" s="1316"/>
      <c r="C19" s="1132"/>
      <c r="D19" s="1129"/>
      <c r="E19" s="1120"/>
      <c r="F19" s="1120"/>
      <c r="G19" s="1129"/>
      <c r="H19" s="1126"/>
      <c r="I19" s="1123"/>
      <c r="J19" s="402" t="s">
        <v>1256</v>
      </c>
      <c r="K19" s="381" t="s">
        <v>1257</v>
      </c>
      <c r="L19" s="404" t="s">
        <v>1258</v>
      </c>
      <c r="M19" s="379" t="s">
        <v>575</v>
      </c>
      <c r="N19" s="1114"/>
      <c r="O19" s="1282"/>
      <c r="P19" s="1292"/>
      <c r="Q19" s="1258"/>
      <c r="R19" s="1261"/>
      <c r="S19" s="1327"/>
      <c r="T19" s="1264"/>
      <c r="U19" s="1267"/>
      <c r="V19" s="1270"/>
      <c r="W19" s="1273"/>
      <c r="X19" s="1276"/>
      <c r="Y19" s="1246"/>
      <c r="Z19" s="387"/>
      <c r="AA19" s="410" t="s">
        <v>1259</v>
      </c>
      <c r="AB19" s="226" t="s">
        <v>614</v>
      </c>
      <c r="AC19" s="1249"/>
      <c r="AD19" s="1177">
        <v>25</v>
      </c>
      <c r="AE19" s="1178"/>
      <c r="AF19" s="1177"/>
      <c r="AG19" s="1178"/>
      <c r="AH19" s="1177"/>
      <c r="AI19" s="1178"/>
      <c r="AJ19" s="1177"/>
      <c r="AK19" s="1178"/>
      <c r="AL19" s="1177">
        <v>15</v>
      </c>
      <c r="AM19" s="1178"/>
      <c r="AN19" s="442">
        <f>(SUM(AD19:AM19))/100</f>
        <v>0.4</v>
      </c>
      <c r="AO19" s="312">
        <f>AO18-(AO18*AN19)</f>
        <v>0.28799999999999998</v>
      </c>
      <c r="AP19" s="1289"/>
      <c r="AQ19" s="1189" t="s">
        <v>236</v>
      </c>
      <c r="AR19" s="1190"/>
      <c r="AS19" s="1191" t="s">
        <v>592</v>
      </c>
      <c r="AT19" s="1192"/>
      <c r="AU19" s="1189" t="s">
        <v>236</v>
      </c>
      <c r="AV19" s="1190"/>
      <c r="AW19" s="415" t="s">
        <v>1260</v>
      </c>
      <c r="AX19" s="396" t="s">
        <v>559</v>
      </c>
      <c r="AY19" s="421" t="s">
        <v>1261</v>
      </c>
      <c r="AZ19" s="429" t="s">
        <v>1244</v>
      </c>
      <c r="BA19" s="428" t="s">
        <v>1245</v>
      </c>
      <c r="BB19" s="248"/>
      <c r="BC19" s="1223"/>
      <c r="BD19" s="1226"/>
      <c r="BE19" s="1229"/>
      <c r="BF19" s="1226"/>
      <c r="BG19" s="1232"/>
      <c r="BH19" s="1235"/>
      <c r="BI19" s="248"/>
      <c r="BJ19" s="465"/>
      <c r="BK19" s="462">
        <v>0.8</v>
      </c>
      <c r="BL19" s="356" t="str">
        <f>IF(ISERROR(IF(Y18="R.INHERENTE
4","R. INHERENTE",(IF(BG18="R.RESIDUAL
4","R. RESIDUAL"," ")))),"",(IF(Y18="R.INHERENTE
4","R. INHERENTE",(IF(BG18="R.RESIDUAL
4","R. RESIDUAL"," ")))))</f>
        <v xml:space="preserve"> </v>
      </c>
      <c r="BM19" s="357" t="str">
        <f>IF(ISERROR(IF(Y18="R.INHERENTE
9","R. INHERENTE",(IF(BG18="R.RESIDUAL
9","R. RESIDUAL"," ")))),"",(IF(Y18="R.INHERENTE
9","R. INHERENTE",(IF(BG18="R.RESIDUAL
9","R. RESIDUAL"," ")))))</f>
        <v xml:space="preserve"> </v>
      </c>
      <c r="BN19" s="242" t="str">
        <f>IF(ISERROR(IF(Y18="R.INHERENTE
14","R. INHERENTE",(IF(BG18="R.RESIDUAL
14","R. RESIDUAL"," ")))),"",(IF(Y18="R.INHERENTE
14","R. INHERENTE",(IF(BG18="R.RESIDUAL
14","R. RESIDUAL"," ")))))</f>
        <v xml:space="preserve"> </v>
      </c>
      <c r="BO19" s="361" t="str">
        <f>IF(ISERROR(IF(Y18="R.INHERENTE
19","R. INHERENTE",(IF(BG18="R.RESIDUAL
19","R. RESIDUAL"," ")))),"",(IF(Y18="R.INHERENTE
19","R. INHERENTE",(IF(BG18="R.RESIDUAL
19","R. RESIDUAL"," ")))))</f>
        <v xml:space="preserve"> </v>
      </c>
      <c r="BP19" s="243" t="str">
        <f>IF(ISERROR(IF(Y18="R.INHERENTE
24","R. INHERENTE",(IF(BG18="R.RESIDUAL
24","R. RESIDUAL"," ")))),"",(IF(Y18="R.INHERENTE
24","R. INHERENTE",(IF(BG18="R.RESIDUAL
24","R. RESIDUAL"," ")))))</f>
        <v>R. INHERENTE</v>
      </c>
      <c r="BQ19" s="1327"/>
      <c r="BR19" s="1370"/>
      <c r="BS19" s="1305"/>
      <c r="BT19" s="1305"/>
      <c r="BU19" s="1185"/>
      <c r="BV19" s="1410"/>
      <c r="BW19" s="1370"/>
      <c r="BX19" s="1305"/>
      <c r="BY19" s="1182"/>
      <c r="BZ19" s="1327"/>
      <c r="CA19" s="1166"/>
      <c r="CB19" s="1169"/>
      <c r="CC19" s="1172"/>
      <c r="CD19" s="1160"/>
      <c r="CE19" s="1175"/>
      <c r="CF19" s="1175"/>
      <c r="CG19" s="1175"/>
      <c r="CH19" s="1175"/>
      <c r="CI19" s="1175"/>
      <c r="CJ19" s="1175"/>
      <c r="CK19" s="1175"/>
      <c r="CL19" s="1175"/>
      <c r="CM19" s="1175"/>
      <c r="CN19" s="1175"/>
      <c r="CO19" s="1175"/>
      <c r="CP19" s="1175"/>
      <c r="CQ19" s="1175"/>
      <c r="CR19" s="1175"/>
      <c r="CS19" s="1175"/>
      <c r="CT19" s="1175"/>
      <c r="CU19" s="1163"/>
      <c r="CV19" s="1537"/>
      <c r="CW19" s="1166"/>
      <c r="CX19" s="1169"/>
      <c r="CY19" s="1172"/>
      <c r="CZ19" s="1160"/>
      <c r="DA19" s="1207"/>
      <c r="DB19" s="1208"/>
      <c r="DC19" s="1207"/>
      <c r="DD19" s="1208"/>
      <c r="DE19" s="1157"/>
      <c r="DF19" s="1157"/>
      <c r="DG19" s="1157"/>
      <c r="DH19" s="1157"/>
      <c r="DI19" s="1157"/>
      <c r="DJ19" s="1157"/>
      <c r="DK19" s="1157"/>
      <c r="DL19" s="1157"/>
      <c r="DM19" s="1157"/>
      <c r="DN19" s="1157"/>
      <c r="DO19" s="1157"/>
      <c r="DP19" s="1157"/>
      <c r="DQ19" s="1157"/>
      <c r="DR19" s="1157"/>
      <c r="DS19" s="1157"/>
      <c r="DT19" s="1157"/>
      <c r="DU19" s="1163"/>
      <c r="DV19" s="1327"/>
      <c r="DW19" s="1594"/>
      <c r="DX19" s="1597"/>
      <c r="DY19" s="1597"/>
      <c r="DZ19" s="1600"/>
    </row>
    <row r="20" spans="2:130" s="247" customFormat="1" ht="48" customHeight="1" x14ac:dyDescent="0.25">
      <c r="B20" s="1316"/>
      <c r="C20" s="1132"/>
      <c r="D20" s="1129"/>
      <c r="E20" s="1120"/>
      <c r="F20" s="1120"/>
      <c r="G20" s="1129"/>
      <c r="H20" s="1126"/>
      <c r="I20" s="1123"/>
      <c r="J20" s="402" t="s">
        <v>1262</v>
      </c>
      <c r="K20" s="381" t="s">
        <v>1263</v>
      </c>
      <c r="L20" s="404" t="s">
        <v>1264</v>
      </c>
      <c r="M20" s="379" t="s">
        <v>563</v>
      </c>
      <c r="N20" s="1114"/>
      <c r="O20" s="1282"/>
      <c r="P20" s="1292"/>
      <c r="Q20" s="1258"/>
      <c r="R20" s="1261"/>
      <c r="S20" s="1327"/>
      <c r="T20" s="1264"/>
      <c r="U20" s="1267"/>
      <c r="V20" s="1270"/>
      <c r="W20" s="1273"/>
      <c r="X20" s="1276"/>
      <c r="Y20" s="1246"/>
      <c r="Z20" s="387"/>
      <c r="AA20" s="410" t="s">
        <v>1265</v>
      </c>
      <c r="AB20" s="226" t="s">
        <v>614</v>
      </c>
      <c r="AC20" s="1249"/>
      <c r="AD20" s="1177">
        <v>25</v>
      </c>
      <c r="AE20" s="1178"/>
      <c r="AF20" s="1177"/>
      <c r="AG20" s="1178"/>
      <c r="AH20" s="1177"/>
      <c r="AI20" s="1178"/>
      <c r="AJ20" s="1177"/>
      <c r="AK20" s="1178"/>
      <c r="AL20" s="1177">
        <v>15</v>
      </c>
      <c r="AM20" s="1178"/>
      <c r="AN20" s="442">
        <f t="shared" ref="AN20" si="0">(SUM(AD20:AM20))/100</f>
        <v>0.4</v>
      </c>
      <c r="AO20" s="312">
        <f>AO19-(AO19*AN20)</f>
        <v>0.17279999999999998</v>
      </c>
      <c r="AP20" s="1289"/>
      <c r="AQ20" s="1189" t="s">
        <v>236</v>
      </c>
      <c r="AR20" s="1190"/>
      <c r="AS20" s="1191" t="s">
        <v>592</v>
      </c>
      <c r="AT20" s="1192"/>
      <c r="AU20" s="1189" t="s">
        <v>236</v>
      </c>
      <c r="AV20" s="1190"/>
      <c r="AW20" s="415" t="s">
        <v>1266</v>
      </c>
      <c r="AX20" s="396" t="s">
        <v>559</v>
      </c>
      <c r="AY20" s="421" t="s">
        <v>1267</v>
      </c>
      <c r="AZ20" s="429" t="s">
        <v>1244</v>
      </c>
      <c r="BA20" s="428" t="s">
        <v>1245</v>
      </c>
      <c r="BB20" s="248"/>
      <c r="BC20" s="1223"/>
      <c r="BD20" s="1226"/>
      <c r="BE20" s="1229"/>
      <c r="BF20" s="1226"/>
      <c r="BG20" s="1232"/>
      <c r="BH20" s="1235"/>
      <c r="BI20" s="248"/>
      <c r="BJ20" s="465"/>
      <c r="BK20" s="462">
        <v>0.60000000000000009</v>
      </c>
      <c r="BL20" s="356" t="str">
        <f>IF(ISERROR(IF(Y18="R.INHERENTE
3","R. INHERENTE",(IF(BG18="R.RESIDUAL
3","R. RESIDUAL"," ")))),"",(IF(Y18="R.INHERENTE
3","R. INHERENTE",(IF(BG18="R.RESIDUAL
3","R. RESIDUAL"," ")))))</f>
        <v xml:space="preserve"> </v>
      </c>
      <c r="BM20" s="357" t="str">
        <f>IF(ISERROR(IF(Y18="R.INHERENTE
8","R. INHERENTE",(IF(BG18="R.RESIDUAL
8","R. RESIDUAL"," ")))),"",(IF(Y18="R.INHERENTE
8","R. INHERENTE",(IF(BG18="R.RESIDUAL
8","R. RESIDUAL"," ")))))</f>
        <v xml:space="preserve"> </v>
      </c>
      <c r="BN20" s="242" t="str">
        <f>IF(ISERROR(IF(Y18="R.INHERENTE
13","R. INHERENTE",(IF(BG18="R.RESIDUAL
13","R. RESIDUAL"," ")))),"",(IF(Y18="R.INHERENTE
13","R. INHERENTE",(IF(BG18="R.RESIDUAL
13","R. RESIDUAL"," ")))))</f>
        <v xml:space="preserve"> </v>
      </c>
      <c r="BO20" s="361" t="str">
        <f>IF(ISERROR(IF(Y18="R.INHERENTE
18","R. INHERENTE",(IF(BG18="R.RESIDUAL
18","R. RESIDUAL"," ")))),"",(IF(Y18="R.INHERENTE
18","R. INHERENTE",(IF(BG18="R.RESIDUAL
18","R. RESIDUAL"," ")))))</f>
        <v xml:space="preserve"> </v>
      </c>
      <c r="BP20" s="243" t="str">
        <f>IF(ISERROR(IF(Y18="R.INHERENTE
23","R. INHERENTE",(IF(BG18="R.RESIDUAL
23","R. RESIDUAL"," ")))),"",(IF(Y18="R.INHERENTE
23","R. INHERENTE",(IF(BG18="R.RESIDUAL
23","R. RESIDUAL"," ")))))</f>
        <v xml:space="preserve"> </v>
      </c>
      <c r="BQ20" s="1327"/>
      <c r="BR20" s="1370"/>
      <c r="BS20" s="1305"/>
      <c r="BT20" s="1305"/>
      <c r="BU20" s="1185"/>
      <c r="BV20" s="1410"/>
      <c r="BW20" s="1370"/>
      <c r="BX20" s="1305"/>
      <c r="BY20" s="1182"/>
      <c r="BZ20" s="1327"/>
      <c r="CA20" s="1166"/>
      <c r="CB20" s="1169"/>
      <c r="CC20" s="1172"/>
      <c r="CD20" s="1160"/>
      <c r="CE20" s="1175"/>
      <c r="CF20" s="1175"/>
      <c r="CG20" s="1175"/>
      <c r="CH20" s="1175"/>
      <c r="CI20" s="1175"/>
      <c r="CJ20" s="1175"/>
      <c r="CK20" s="1175"/>
      <c r="CL20" s="1175"/>
      <c r="CM20" s="1175"/>
      <c r="CN20" s="1175"/>
      <c r="CO20" s="1175"/>
      <c r="CP20" s="1175"/>
      <c r="CQ20" s="1175"/>
      <c r="CR20" s="1175"/>
      <c r="CS20" s="1175"/>
      <c r="CT20" s="1175"/>
      <c r="CU20" s="1163"/>
      <c r="CV20" s="1537"/>
      <c r="CW20" s="1166"/>
      <c r="CX20" s="1169"/>
      <c r="CY20" s="1172"/>
      <c r="CZ20" s="1160"/>
      <c r="DA20" s="1207"/>
      <c r="DB20" s="1208"/>
      <c r="DC20" s="1207"/>
      <c r="DD20" s="1208"/>
      <c r="DE20" s="1157"/>
      <c r="DF20" s="1157"/>
      <c r="DG20" s="1157"/>
      <c r="DH20" s="1157"/>
      <c r="DI20" s="1157"/>
      <c r="DJ20" s="1157"/>
      <c r="DK20" s="1157"/>
      <c r="DL20" s="1157"/>
      <c r="DM20" s="1157"/>
      <c r="DN20" s="1157"/>
      <c r="DO20" s="1157"/>
      <c r="DP20" s="1157"/>
      <c r="DQ20" s="1157"/>
      <c r="DR20" s="1157"/>
      <c r="DS20" s="1157"/>
      <c r="DT20" s="1157"/>
      <c r="DU20" s="1163"/>
      <c r="DV20" s="1327"/>
      <c r="DW20" s="1594"/>
      <c r="DX20" s="1597"/>
      <c r="DY20" s="1597"/>
      <c r="DZ20" s="1600"/>
    </row>
    <row r="21" spans="2:130" s="247" customFormat="1" ht="48" customHeight="1" x14ac:dyDescent="0.25">
      <c r="B21" s="1316"/>
      <c r="C21" s="1132"/>
      <c r="D21" s="1129"/>
      <c r="E21" s="1120"/>
      <c r="F21" s="1120"/>
      <c r="G21" s="1129"/>
      <c r="H21" s="1126"/>
      <c r="I21" s="1123"/>
      <c r="J21" s="385"/>
      <c r="K21" s="381" t="s">
        <v>1268</v>
      </c>
      <c r="L21" s="404"/>
      <c r="M21" s="379"/>
      <c r="N21" s="1114"/>
      <c r="O21" s="1282"/>
      <c r="P21" s="1292"/>
      <c r="Q21" s="1258"/>
      <c r="R21" s="1261"/>
      <c r="S21" s="1327"/>
      <c r="T21" s="1264"/>
      <c r="U21" s="1267"/>
      <c r="V21" s="1270"/>
      <c r="W21" s="1273"/>
      <c r="X21" s="1276"/>
      <c r="Y21" s="1246"/>
      <c r="Z21" s="387"/>
      <c r="AA21" s="227"/>
      <c r="AB21" s="226"/>
      <c r="AC21" s="1249"/>
      <c r="AD21" s="1177"/>
      <c r="AE21" s="1178"/>
      <c r="AF21" s="1177"/>
      <c r="AG21" s="1178"/>
      <c r="AH21" s="1177"/>
      <c r="AI21" s="1178"/>
      <c r="AJ21" s="1177"/>
      <c r="AK21" s="1178"/>
      <c r="AL21" s="1177"/>
      <c r="AM21" s="1178"/>
      <c r="AN21" s="318">
        <f>AD21+AF21+AH21+AJ21+AL21</f>
        <v>0</v>
      </c>
      <c r="AO21" s="312"/>
      <c r="AP21" s="1289"/>
      <c r="AQ21" s="1189"/>
      <c r="AR21" s="1190"/>
      <c r="AS21" s="1191"/>
      <c r="AT21" s="1192"/>
      <c r="AU21" s="1189"/>
      <c r="AV21" s="1190"/>
      <c r="AW21" s="376"/>
      <c r="AX21" s="377"/>
      <c r="AY21" s="234"/>
      <c r="AZ21" s="232"/>
      <c r="BA21" s="228"/>
      <c r="BB21" s="248"/>
      <c r="BC21" s="1223"/>
      <c r="BD21" s="1226"/>
      <c r="BE21" s="1229"/>
      <c r="BF21" s="1226"/>
      <c r="BG21" s="1232"/>
      <c r="BH21" s="1235"/>
      <c r="BI21" s="248"/>
      <c r="BJ21" s="465"/>
      <c r="BK21" s="462">
        <v>0.4</v>
      </c>
      <c r="BL21" s="356" t="str">
        <f>IF(ISERROR(IF(Y18="R.INHERENTE
2","R. INHERENTE",(IF(BG18="R.RESIDUAL
2","R. RESIDUAL"," ")))),"",(IF(Y18="R.INHERENTE
2","R. INHERENTE",(IF(BG18="R.RESIDUAL
2","R. RESIDUAL"," ")))))</f>
        <v xml:space="preserve"> </v>
      </c>
      <c r="BM21" s="357" t="str">
        <f>IF(ISERROR(IF(Y18="R.INHERENTE
7","R. INHERENTE",(IF(BG18="R.RESIDUAL
7","R. RESIDUAL"," ")))),"",(IF(Y18="R.INHERENTE
7","R. INHERENTE",(IF(BG18="R.RESIDUAL
7","R. RESIDUAL"," ")))))</f>
        <v xml:space="preserve"> </v>
      </c>
      <c r="BN21" s="241" t="str">
        <f>IF(ISERROR(IF(Y18="R.INHERENTE
12","R. INHERENTE",(IF(BG18="R.RESIDUAL
12","R. RESIDUAL"," ")))),"",(IF(Y18="R.INHERENTE
12","R. INHERENTE",(IF(BG18="R.RESIDUAL
12","R. RESIDUAL"," ")))))</f>
        <v xml:space="preserve"> </v>
      </c>
      <c r="BO21" s="242" t="str">
        <f>IF(ISERROR(IF(Y18="R.INHERENTE
17","R. INHERENTE",(IF(BG18="R.RESIDUAL
17","R. RESIDUAL"," ")))),"",(IF(Y18="R.INHERENTE
17","R. INHERENTE",(IF(BG18="R.RESIDUAL
17","R. RESIDUAL"," ")))))</f>
        <v xml:space="preserve"> </v>
      </c>
      <c r="BP21" s="243" t="str">
        <f>IF(ISERROR(IF(Y18="R.INHERENTE
22","R. INHERENTE",(IF(BG18="R.RESIDUAL
22","R. RESIDUAL"," ")))),"",(IF(Y18="R.INHERENTE
22","R. INHERENTE",(IF(BG18="R.RESIDUAL
22","R. RESIDUAL"," ")))))</f>
        <v xml:space="preserve"> </v>
      </c>
      <c r="BQ21" s="1327"/>
      <c r="BR21" s="1370"/>
      <c r="BS21" s="1305"/>
      <c r="BT21" s="1305"/>
      <c r="BU21" s="1185"/>
      <c r="BV21" s="1410"/>
      <c r="BW21" s="1370"/>
      <c r="BX21" s="1305"/>
      <c r="BY21" s="1182"/>
      <c r="BZ21" s="1327"/>
      <c r="CA21" s="1166"/>
      <c r="CB21" s="1169"/>
      <c r="CC21" s="1172"/>
      <c r="CD21" s="1160"/>
      <c r="CE21" s="1175"/>
      <c r="CF21" s="1175"/>
      <c r="CG21" s="1175"/>
      <c r="CH21" s="1175"/>
      <c r="CI21" s="1175"/>
      <c r="CJ21" s="1175"/>
      <c r="CK21" s="1175"/>
      <c r="CL21" s="1175"/>
      <c r="CM21" s="1175"/>
      <c r="CN21" s="1175"/>
      <c r="CO21" s="1175"/>
      <c r="CP21" s="1175"/>
      <c r="CQ21" s="1175"/>
      <c r="CR21" s="1175"/>
      <c r="CS21" s="1175"/>
      <c r="CT21" s="1175"/>
      <c r="CU21" s="1163"/>
      <c r="CV21" s="1537"/>
      <c r="CW21" s="1166"/>
      <c r="CX21" s="1169"/>
      <c r="CY21" s="1172"/>
      <c r="CZ21" s="1160"/>
      <c r="DA21" s="1207"/>
      <c r="DB21" s="1208"/>
      <c r="DC21" s="1207"/>
      <c r="DD21" s="1208"/>
      <c r="DE21" s="1157"/>
      <c r="DF21" s="1157"/>
      <c r="DG21" s="1157"/>
      <c r="DH21" s="1157"/>
      <c r="DI21" s="1157"/>
      <c r="DJ21" s="1157"/>
      <c r="DK21" s="1157"/>
      <c r="DL21" s="1157"/>
      <c r="DM21" s="1157"/>
      <c r="DN21" s="1157"/>
      <c r="DO21" s="1157"/>
      <c r="DP21" s="1157"/>
      <c r="DQ21" s="1157"/>
      <c r="DR21" s="1157"/>
      <c r="DS21" s="1157"/>
      <c r="DT21" s="1157"/>
      <c r="DU21" s="1163"/>
      <c r="DV21" s="1327"/>
      <c r="DW21" s="1594"/>
      <c r="DX21" s="1597"/>
      <c r="DY21" s="1597"/>
      <c r="DZ21" s="1600"/>
    </row>
    <row r="22" spans="2:130" s="247" customFormat="1" ht="48" customHeight="1" thickBot="1" x14ac:dyDescent="0.3">
      <c r="B22" s="1317"/>
      <c r="C22" s="1133"/>
      <c r="D22" s="1130"/>
      <c r="E22" s="1121"/>
      <c r="F22" s="1121"/>
      <c r="G22" s="1130"/>
      <c r="H22" s="1127"/>
      <c r="I22" s="1124"/>
      <c r="J22" s="386"/>
      <c r="K22" s="382" t="s">
        <v>1269</v>
      </c>
      <c r="L22" s="408"/>
      <c r="M22" s="380"/>
      <c r="N22" s="1115"/>
      <c r="O22" s="1283"/>
      <c r="P22" s="1293"/>
      <c r="Q22" s="1259"/>
      <c r="R22" s="1262"/>
      <c r="S22" s="1327"/>
      <c r="T22" s="1265"/>
      <c r="U22" s="1268"/>
      <c r="V22" s="1271"/>
      <c r="W22" s="1274"/>
      <c r="X22" s="1277"/>
      <c r="Y22" s="1247"/>
      <c r="Z22" s="387"/>
      <c r="AA22" s="229"/>
      <c r="AB22" s="230"/>
      <c r="AC22" s="1250"/>
      <c r="AD22" s="1187"/>
      <c r="AE22" s="1188"/>
      <c r="AF22" s="1187"/>
      <c r="AG22" s="1188"/>
      <c r="AH22" s="1187"/>
      <c r="AI22" s="1188"/>
      <c r="AJ22" s="1187"/>
      <c r="AK22" s="1188"/>
      <c r="AL22" s="1187"/>
      <c r="AM22" s="1188"/>
      <c r="AN22" s="319">
        <f>AD22+AF22+AH22+AJ22+AL22</f>
        <v>0</v>
      </c>
      <c r="AO22" s="313"/>
      <c r="AP22" s="1290"/>
      <c r="AQ22" s="1179"/>
      <c r="AR22" s="1180"/>
      <c r="AS22" s="1243"/>
      <c r="AT22" s="1244"/>
      <c r="AU22" s="1179"/>
      <c r="AV22" s="1180"/>
      <c r="AW22" s="236"/>
      <c r="AX22" s="393"/>
      <c r="AY22" s="235"/>
      <c r="AZ22" s="233"/>
      <c r="BA22" s="231"/>
      <c r="BB22" s="248"/>
      <c r="BC22" s="1224"/>
      <c r="BD22" s="1227"/>
      <c r="BE22" s="1230"/>
      <c r="BF22" s="1227"/>
      <c r="BG22" s="1233"/>
      <c r="BH22" s="1236"/>
      <c r="BI22" s="248"/>
      <c r="BJ22" s="465"/>
      <c r="BK22" s="463">
        <v>0.2</v>
      </c>
      <c r="BL22" s="358" t="str">
        <f>IF(ISERROR(IF(Y18="R.INHERENTE
1","R. INHERENTE",(IF(BG18="R.RESIDUAL
1","R. RESIDUAL"," ")))),"",(IF(Y18="R.INHERENTE
1","R. INHERENTE",(IF(BG18="R.RESIDUAL
1","R. RESIDUAL"," ")))))</f>
        <v xml:space="preserve"> </v>
      </c>
      <c r="BM22" s="359" t="str">
        <f>IF(ISERROR(IF(Y18="R.INHERENTE
6","R. INHERENTE",(IF(BG18="R.RESIDUAL
6","R. RESIDUAL"," ")))),"",(IF(Y18="R.INHERENTE
6","R. INHERENTE",(IF(BG18="R.RESIDUAL
6","R. RESIDUAL"," ")))))</f>
        <v xml:space="preserve"> </v>
      </c>
      <c r="BN22" s="244" t="str">
        <f>IF(ISERROR(IF(Y18="R.INHERENTE
11","R. INHERENTE",(IF(BG18="R.RESIDUAL
11","R. RESIDUAL"," ")))),"",(IF(Y18="R.INHERENTE
11","R. INHERENTE",(IF(BG18="R.RESIDUAL
11","R. RESIDUAL"," ")))))</f>
        <v xml:space="preserve"> </v>
      </c>
      <c r="BO22" s="245" t="str">
        <f>IF(ISERROR(IF(Y18="R.INHERENTE
16","R. INHERENTE",(IF(BG18="R.RESIDUAL
16","R. RESIDUAL"," ")))),"",(IF(Y18="R.INHERENTE
16","R. INHERENTE",(IF(BG18="R.RESIDUAL
16","R. RESIDUAL"," ")))))</f>
        <v xml:space="preserve"> </v>
      </c>
      <c r="BP22" s="246" t="str">
        <f>IF(ISERROR(IF(Y18="R.INHERENTE
21","R. INHERENTE",(IF(BG18="R.RESIDUAL
21","R. RESIDUAL"," ")))),"",(IF(Y18="R.INHERENTE
21","R. INHERENTE",(IF(BG18="R.RESIDUAL
21","R. RESIDUAL"," ")))))</f>
        <v>R. RESIDUAL</v>
      </c>
      <c r="BQ22" s="1327"/>
      <c r="BR22" s="1371"/>
      <c r="BS22" s="1306"/>
      <c r="BT22" s="1306"/>
      <c r="BU22" s="1186"/>
      <c r="BV22" s="1410"/>
      <c r="BW22" s="1371"/>
      <c r="BX22" s="1306"/>
      <c r="BY22" s="1183"/>
      <c r="BZ22" s="1327"/>
      <c r="CA22" s="1167"/>
      <c r="CB22" s="1170"/>
      <c r="CC22" s="1173"/>
      <c r="CD22" s="1161"/>
      <c r="CE22" s="1176"/>
      <c r="CF22" s="1176"/>
      <c r="CG22" s="1176"/>
      <c r="CH22" s="1176"/>
      <c r="CI22" s="1176"/>
      <c r="CJ22" s="1176"/>
      <c r="CK22" s="1176"/>
      <c r="CL22" s="1176"/>
      <c r="CM22" s="1176"/>
      <c r="CN22" s="1176"/>
      <c r="CO22" s="1176"/>
      <c r="CP22" s="1176"/>
      <c r="CQ22" s="1176"/>
      <c r="CR22" s="1176"/>
      <c r="CS22" s="1176"/>
      <c r="CT22" s="1176"/>
      <c r="CU22" s="1164"/>
      <c r="CV22" s="1537"/>
      <c r="CW22" s="1167"/>
      <c r="CX22" s="1170"/>
      <c r="CY22" s="1173"/>
      <c r="CZ22" s="1161"/>
      <c r="DA22" s="1209"/>
      <c r="DB22" s="1210"/>
      <c r="DC22" s="1209"/>
      <c r="DD22" s="1210"/>
      <c r="DE22" s="1158"/>
      <c r="DF22" s="1158"/>
      <c r="DG22" s="1158"/>
      <c r="DH22" s="1158"/>
      <c r="DI22" s="1158"/>
      <c r="DJ22" s="1158"/>
      <c r="DK22" s="1158"/>
      <c r="DL22" s="1158"/>
      <c r="DM22" s="1158"/>
      <c r="DN22" s="1158"/>
      <c r="DO22" s="1158"/>
      <c r="DP22" s="1158"/>
      <c r="DQ22" s="1158"/>
      <c r="DR22" s="1158"/>
      <c r="DS22" s="1158"/>
      <c r="DT22" s="1158"/>
      <c r="DU22" s="1164"/>
      <c r="DV22" s="1327"/>
      <c r="DW22" s="1595"/>
      <c r="DX22" s="1598"/>
      <c r="DY22" s="1598"/>
      <c r="DZ22" s="1601"/>
    </row>
    <row r="23" spans="2:130" ht="12.75" customHeight="1" thickBot="1" x14ac:dyDescent="0.3">
      <c r="S23" s="1327"/>
      <c r="Z23" s="387"/>
      <c r="BL23" s="316">
        <v>0.2</v>
      </c>
      <c r="BM23" s="317">
        <v>0.4</v>
      </c>
      <c r="BN23" s="317">
        <v>0.60000000000000009</v>
      </c>
      <c r="BO23" s="317">
        <v>0.8</v>
      </c>
      <c r="BP23" s="317">
        <v>1</v>
      </c>
      <c r="BQ23" s="1327"/>
      <c r="BV23" s="1410"/>
      <c r="BZ23" s="1327"/>
      <c r="CV23" s="1537"/>
      <c r="DV23" s="1327"/>
    </row>
    <row r="24" spans="2:130" s="247" customFormat="1" ht="48" customHeight="1" thickBot="1" x14ac:dyDescent="0.3">
      <c r="B24" s="1315" t="s">
        <v>1234</v>
      </c>
      <c r="C24" s="1131">
        <v>2</v>
      </c>
      <c r="D24" s="1128" t="s">
        <v>411</v>
      </c>
      <c r="E24" s="1119" t="s">
        <v>412</v>
      </c>
      <c r="F24" s="1119" t="s">
        <v>529</v>
      </c>
      <c r="G24" s="1128" t="s">
        <v>1270</v>
      </c>
      <c r="H24" s="1125" t="s">
        <v>476</v>
      </c>
      <c r="I24" s="1122" t="s">
        <v>1271</v>
      </c>
      <c r="J24" s="401" t="s">
        <v>1272</v>
      </c>
      <c r="K24" s="383" t="s">
        <v>1237</v>
      </c>
      <c r="L24" s="403" t="s">
        <v>1273</v>
      </c>
      <c r="M24" s="384" t="s">
        <v>575</v>
      </c>
      <c r="N24" s="1111" t="s">
        <v>1274</v>
      </c>
      <c r="O24" s="1281" t="str">
        <f>IF(H24="","",(CONCATENATE("Posibilidad de afectación ",H24," ",I24," ",J24," ",J25," ",J26," ",J27," ",J28)))</f>
        <v xml:space="preserve">Posibilidad de afectación económica y reputacional por emisión de conceptos jurídicos ajustados a intereses propios o de un tercero,
 debido a conflictos de interes y falta de controles de legalidad.   </v>
      </c>
      <c r="P24" s="1291" t="s">
        <v>1275</v>
      </c>
      <c r="Q24" s="1257" t="s">
        <v>397</v>
      </c>
      <c r="R24" s="1260" t="s">
        <v>543</v>
      </c>
      <c r="S24" s="1327"/>
      <c r="T24" s="1263" t="s">
        <v>502</v>
      </c>
      <c r="U24" s="1266">
        <f>IF(ISERROR(VLOOKUP($T24,Listas!$F$21:$G$25,2,FALSE)),"",(VLOOKUP($T24,Listas!$F$21:$G$25,2,FALSE)))</f>
        <v>0.4</v>
      </c>
      <c r="V24" s="1269" t="str">
        <f>IF(ISERROR(VLOOKUP($U24,Listas!$F$4:$G$8,2,FALSE)),"",(VLOOKUP($U24,Listas!$F$4:$G$8,2,FALSE)))</f>
        <v>BAJA
El evento puede ocurrir en algún momento.</v>
      </c>
      <c r="W24" s="1272" t="s">
        <v>447</v>
      </c>
      <c r="X24" s="1275">
        <f>IF(ISERROR(VLOOKUP($W24,Listas!$F$30:$G$37,2,FALSE)),"",(VLOOKUP($W24,Listas!$F$30:$G$37,2,FALSE)))</f>
        <v>1</v>
      </c>
      <c r="Y24" s="1245" t="str">
        <f>IF(U24="","",(CONCATENATE("R.INHERENTE
",(IF(AND($U24=0.2,$X24=0.2),1,(IF(AND($U24=0.2,$X24=0.4),6,(IF(AND($U24=0.2,$X24=0.6),11,(IF(AND($U24=0.2,$X24=0.8),16,(IF(AND($U24=0.2,$X24=1),21,(IF(AND($U24=0.4,$X24=0.2),2,(IF(AND($U24=0.4,$X24=0.4),7,(IF(AND($U24=0.4,$X24=0.6),12,(IF(AND($U24=0.4,$X24=0.8),17,(IF(AND($U24=0.4,$X24=1),22,(IF(AND($U24=0.6,$X24=0.2),3,(IF(AND($U24=0.6,$X24=0.4),8,(IF(AND($U24=0.6,$X24=0.6),13,(IF(AND($U24=0.6,$X24=0.8),18,(IF(AND($U24=0.6,$X24=1),23,(IF(AND($U24=0.8,$X24=0.2),4,(IF(AND($U24=0.8,$X24=0.4),9,(IF(AND($U24=0.8,$X24=0.6),14,(IF(AND($U24=0.8,$X24=0.8),19,(IF(AND($U24=0.8,$X24=1),24,(IF(AND($U24=1,$X24=0.2),5,(IF(AND($U24=1,$X24=0.4),10,(IF(AND($U24=1,$X24=0.6),15,(IF(AND($U24=1,$X24=0.8),20,(IF(AND($U24=1,$X24=1),25,"")))))))))))))))))))))))))))))))))))))))))))))))))))))</f>
        <v>R.INHERENTE
22</v>
      </c>
      <c r="Z24" s="387"/>
      <c r="AA24" s="409" t="s">
        <v>1276</v>
      </c>
      <c r="AB24" s="249" t="s">
        <v>614</v>
      </c>
      <c r="AC24" s="1248" t="s">
        <v>318</v>
      </c>
      <c r="AD24" s="1213">
        <v>25</v>
      </c>
      <c r="AE24" s="1214"/>
      <c r="AF24" s="1213"/>
      <c r="AG24" s="1214"/>
      <c r="AH24" s="1213"/>
      <c r="AI24" s="1214"/>
      <c r="AJ24" s="1213"/>
      <c r="AK24" s="1214"/>
      <c r="AL24" s="1213">
        <v>15</v>
      </c>
      <c r="AM24" s="1214"/>
      <c r="AN24" s="442">
        <f t="shared" ref="AN24:AN25" si="1">(SUM(AD24:AM24))/100</f>
        <v>0.4</v>
      </c>
      <c r="AO24" s="314">
        <f>((U24-(U24*AN24)))</f>
        <v>0.24</v>
      </c>
      <c r="AP24" s="1288">
        <f>X24</f>
        <v>1</v>
      </c>
      <c r="AQ24" s="1218" t="s">
        <v>236</v>
      </c>
      <c r="AR24" s="1219"/>
      <c r="AS24" s="1220" t="s">
        <v>592</v>
      </c>
      <c r="AT24" s="1221"/>
      <c r="AU24" s="1218" t="s">
        <v>236</v>
      </c>
      <c r="AV24" s="1219"/>
      <c r="AW24" s="422" t="s">
        <v>1277</v>
      </c>
      <c r="AX24" s="395" t="s">
        <v>554</v>
      </c>
      <c r="AY24" s="412" t="s">
        <v>1278</v>
      </c>
      <c r="AZ24" s="427" t="s">
        <v>1279</v>
      </c>
      <c r="BA24" s="427" t="s">
        <v>1279</v>
      </c>
      <c r="BB24" s="248">
        <f>+(IF(AND($BC24&gt;0,$BC24&lt;=0.2),0.2,(IF(AND($BC24&gt;0.2,$BC24&lt;=0.4),0.4,(IF(AND($BC24&gt;0.4,$BC24&lt;=0.6),0.6,(IF(AND($BC24&gt;0.6,$BC24&lt;=0.8),0.8,(IF($BC24&gt;0.8,1,""))))))))))</f>
        <v>0.2</v>
      </c>
      <c r="BC24" s="1222">
        <f>+MIN(AO24:AO28)</f>
        <v>0.16799999999999998</v>
      </c>
      <c r="BD24" s="1225" t="str">
        <f>+(IF($BB24=0.2,"MUY BAJA",(IF($BB24=0.4,"BAJA",(IF($BB24=0.6,"MEDIA",(IF($BB24=0.8,"ALTA",(IF($BB24=1,"MUY ALTA",""))))))))))</f>
        <v>MUY BAJA</v>
      </c>
      <c r="BE24" s="1228">
        <f>+MIN(AP24:AP28)</f>
        <v>1</v>
      </c>
      <c r="BF24" s="1225" t="str">
        <f>+(IF($BI24=0.2,"MUY BAJA",(IF($BI24=0.4,"BAJA",(IF($BI24=0.6,"MEDIA",(IF($BI24=0.8,"ALTA",(IF($BI24=1,"MUY ALTA",""))))))))))</f>
        <v>MUY ALTA</v>
      </c>
      <c r="BG24" s="1231" t="str">
        <f>IF($BB24="","",(CONCATENATE("R.RESIDUAL
",(IF(AND($BB24=0.2,$BI24=0.2),1,(IF(AND($BB24=0.2,$BI24=0.4),6,(IF(AND($BB24=0.2,$BI24=0.6),11,(IF(AND($BB24=0.2,$BI24=0.8),16,(IF(AND($BB24=0.2,$BI24=1),21,(IF(AND($BB24=0.4,$BI24=0.2),2,(IF(AND($BB24=0.4,$BI24=0.4),7,(IF(AND($BB24=0.4,$BI24=0.6),12,(IF(AND($BB24=0.4,$BI24=0.8),17,(IF(AND($BB24=0.4,$BI24=1),22,(IF(AND($BB24=0.6,$BI24=0.2),3,(IF(AND($BB24=0.6,$BI24=0.4),8,(IF(AND($BB24=0.6,$BI24=0.6),13,(IF(AND($BB24=0.6,$BI24=0.8),18,(IF(AND($BB24=0.6,$BI24=1),23,(IF(AND($BB24=0.8,$BI24=0.2),4,(IF(AND($BB24=0.8,$BI24=0.4),9,(IF(AND($BB24=0.8,$BI24=0.6),14,(IF(AND($BB24=0.8,$BI24=0.8),19,(IF(AND($BB24=0.8,$BI24=1),24,(IF(AND($BB24=1,$BI24=0.2),5,(IF(AND($BB24=1,$BI24=0.4),10,(IF(AND($BB24=1,$BI24=0.6),15,(IF(AND($BB24=1,$BI24=0.8),20,(IF(AND($BB24=1,$BI24=1),25,"")))))))))))))))))))))))))))))))))))))))))))))))))))))</f>
        <v>R.RESIDUAL
21</v>
      </c>
      <c r="BH24" s="1234" t="s">
        <v>539</v>
      </c>
      <c r="BI24" s="248">
        <f>+(IF(AND($BE24&gt;0,$BE24&lt;=0.2),0.2,(IF(AND($BE24&gt;0.2,$BE24&lt;=0.4),0.4,(IF(AND($BE24&gt;0.4,$BE24&lt;=0.6),0.6,(IF(AND($BE24&gt;0.6,$BE24&lt;=0.8),0.8,(IF($BE24&gt;0.8,1,""))))))))))</f>
        <v>1</v>
      </c>
      <c r="BJ24" s="239">
        <f>+VLOOKUP($BG24,Listas!$G$114:$H$138,2,FALSE)</f>
        <v>21</v>
      </c>
      <c r="BK24" s="462">
        <v>1</v>
      </c>
      <c r="BL24" s="354" t="str">
        <f>IF(ISERROR(IF(Y24="R.INHERENTE
5","R. INHERENTE",(IF(BG24="R.RESIDUAL
5","R. RESIDUAL"," ")))),"",(IF(Y24="R.INHERENTE
5","R. INHERENTE",(IF(BG24="R.RESIDUAL
5","R. RESIDUAL"," ")))))</f>
        <v xml:space="preserve"> </v>
      </c>
      <c r="BM24" s="355" t="str">
        <f>IF(ISERROR(IF(Y24="R.INHERENTE
10","R. INHERENTE",(IF(BG24="R.RESIDUAL
10","R. RESIDUAL"," ")))),"",(IF(Y24="R.INHERENTE
10","R. INHERENTE",(IF(BG24="R.RESIDUAL
10","R. RESIDUAL"," ")))))</f>
        <v xml:space="preserve"> </v>
      </c>
      <c r="BN24" s="360" t="str">
        <f>IF(ISERROR(IF(Y24="R.INHERENTE
15","R. INHERENTE",(IF(BG24="R.RESIDUAL
15","R. RESIDUAL"," ")))),"",(IF(Y24="R.INHERENTE
15","R. INHERENTE",(IF(BG24="R.RESIDUAL
15","R. RESIDUAL"," ")))))</f>
        <v xml:space="preserve"> </v>
      </c>
      <c r="BO24" s="360" t="str">
        <f>IF(ISERROR(IF(Y24="R.INHERENTE
20","R. INHERENTE",(IF(BG24="R.RESIDUAL
20","R. RESIDUAL"," ")))),"",(IF(Y24="R.INHERENTE
20","R. INHERENTE",(IF(BG24="R.RESIDUAL
20","R. RESIDUAL"," ")))))</f>
        <v xml:space="preserve"> </v>
      </c>
      <c r="BP24" s="240" t="str">
        <f>IF(ISERROR(IF(Y24="R.INHERENTE
25","R. INHERENTE",(IF(BG24="R.RESIDUAL
25","R. RESIDUAL"," ")))),"",(IF(Y24="R.INHERENTE
25","R. INHERENTE",(IF(BG24="R.RESIDUAL
25","R. RESIDUAL"," ")))))</f>
        <v xml:space="preserve"> </v>
      </c>
      <c r="BQ24" s="1327"/>
      <c r="BR24" s="1285" t="s">
        <v>1280</v>
      </c>
      <c r="BS24" s="1196" t="s">
        <v>1281</v>
      </c>
      <c r="BT24" s="1196" t="s">
        <v>554</v>
      </c>
      <c r="BU24" s="1184" t="s">
        <v>586</v>
      </c>
      <c r="BV24" s="1410"/>
      <c r="BW24" s="1199" t="s">
        <v>1282</v>
      </c>
      <c r="BX24" s="1202" t="s">
        <v>1283</v>
      </c>
      <c r="BY24" s="1181" t="s">
        <v>1249</v>
      </c>
      <c r="BZ24" s="1327"/>
      <c r="CA24" s="1165" t="s">
        <v>1250</v>
      </c>
      <c r="CB24" s="1168" t="s">
        <v>1251</v>
      </c>
      <c r="CC24" s="1171" t="s">
        <v>1252</v>
      </c>
      <c r="CD24" s="1159" t="s">
        <v>1253</v>
      </c>
      <c r="CE24" s="1174"/>
      <c r="CF24" s="1174"/>
      <c r="CG24" s="1174"/>
      <c r="CH24" s="1174"/>
      <c r="CI24" s="1174"/>
      <c r="CJ24" s="1174"/>
      <c r="CK24" s="1174"/>
      <c r="CL24" s="1174"/>
      <c r="CM24" s="1174"/>
      <c r="CN24" s="1174"/>
      <c r="CO24" s="1174"/>
      <c r="CP24" s="1174"/>
      <c r="CQ24" s="1174"/>
      <c r="CR24" s="1174"/>
      <c r="CS24" s="1174"/>
      <c r="CT24" s="1174"/>
      <c r="CU24" s="1162" t="s">
        <v>1254</v>
      </c>
      <c r="CV24" s="1537"/>
      <c r="CW24" s="1165" t="s">
        <v>1250</v>
      </c>
      <c r="CX24" s="1168" t="s">
        <v>1251</v>
      </c>
      <c r="CY24" s="1171" t="s">
        <v>1252</v>
      </c>
      <c r="CZ24" s="1159" t="s">
        <v>1253</v>
      </c>
      <c r="DA24" s="1205"/>
      <c r="DB24" s="1206"/>
      <c r="DC24" s="1205"/>
      <c r="DD24" s="1206"/>
      <c r="DE24" s="1156"/>
      <c r="DF24" s="1156"/>
      <c r="DG24" s="1156"/>
      <c r="DH24" s="1156"/>
      <c r="DI24" s="1156"/>
      <c r="DJ24" s="1156"/>
      <c r="DK24" s="1156"/>
      <c r="DL24" s="1156"/>
      <c r="DM24" s="1156"/>
      <c r="DN24" s="1156"/>
      <c r="DO24" s="1156"/>
      <c r="DP24" s="1156"/>
      <c r="DQ24" s="1156"/>
      <c r="DR24" s="1156"/>
      <c r="DS24" s="1156"/>
      <c r="DT24" s="1156"/>
      <c r="DU24" s="1162" t="s">
        <v>1255</v>
      </c>
      <c r="DV24" s="1327"/>
      <c r="DW24" s="1593"/>
      <c r="DX24" s="1596"/>
      <c r="DY24" s="1596"/>
      <c r="DZ24" s="1599"/>
    </row>
    <row r="25" spans="2:130" s="247" customFormat="1" ht="48" customHeight="1" x14ac:dyDescent="0.25">
      <c r="B25" s="1316"/>
      <c r="C25" s="1132"/>
      <c r="D25" s="1129"/>
      <c r="E25" s="1120"/>
      <c r="F25" s="1120"/>
      <c r="G25" s="1129"/>
      <c r="H25" s="1126"/>
      <c r="I25" s="1123"/>
      <c r="J25" s="402" t="s">
        <v>1284</v>
      </c>
      <c r="K25" s="381" t="s">
        <v>1257</v>
      </c>
      <c r="L25" s="404" t="s">
        <v>1285</v>
      </c>
      <c r="M25" s="379" t="s">
        <v>575</v>
      </c>
      <c r="N25" s="1114"/>
      <c r="O25" s="1282"/>
      <c r="P25" s="1292"/>
      <c r="Q25" s="1258"/>
      <c r="R25" s="1261"/>
      <c r="S25" s="1327"/>
      <c r="T25" s="1264"/>
      <c r="U25" s="1267"/>
      <c r="V25" s="1270"/>
      <c r="W25" s="1273"/>
      <c r="X25" s="1276"/>
      <c r="Y25" s="1246"/>
      <c r="Z25" s="387"/>
      <c r="AA25" s="410" t="s">
        <v>1286</v>
      </c>
      <c r="AB25" s="226" t="s">
        <v>614</v>
      </c>
      <c r="AC25" s="1249"/>
      <c r="AD25" s="1177"/>
      <c r="AE25" s="1178"/>
      <c r="AF25" s="1177">
        <v>15</v>
      </c>
      <c r="AG25" s="1178"/>
      <c r="AH25" s="1177"/>
      <c r="AI25" s="1178"/>
      <c r="AJ25" s="1177"/>
      <c r="AK25" s="1178"/>
      <c r="AL25" s="1177">
        <v>15</v>
      </c>
      <c r="AM25" s="1178"/>
      <c r="AN25" s="442">
        <f t="shared" si="1"/>
        <v>0.3</v>
      </c>
      <c r="AO25" s="312">
        <f>AO24-(AO24*AN25)</f>
        <v>0.16799999999999998</v>
      </c>
      <c r="AP25" s="1289"/>
      <c r="AQ25" s="1189" t="s">
        <v>236</v>
      </c>
      <c r="AR25" s="1190"/>
      <c r="AS25" s="1191" t="s">
        <v>592</v>
      </c>
      <c r="AT25" s="1192"/>
      <c r="AU25" s="1189" t="s">
        <v>236</v>
      </c>
      <c r="AV25" s="1190"/>
      <c r="AW25" s="415" t="s">
        <v>1287</v>
      </c>
      <c r="AX25" s="396" t="s">
        <v>580</v>
      </c>
      <c r="AY25" s="421" t="s">
        <v>1288</v>
      </c>
      <c r="AZ25" s="429" t="s">
        <v>1279</v>
      </c>
      <c r="BA25" s="429" t="s">
        <v>1279</v>
      </c>
      <c r="BB25" s="248" t="str">
        <f>+(IF(AND($BC25&gt;0,$BC25&lt;=0.2),0.2,(IF(AND($BC25&gt;0.2,$BC25&lt;=0.4),0.4,(IF(AND($BC25&gt;0.4,$BC25&lt;=0.6),0.6,(IF(AND($BC25&gt;0.6,$BC25&lt;=0.8),0.8,(IF($BC25&gt;0.8,1,""))))))))))</f>
        <v/>
      </c>
      <c r="BC25" s="1223"/>
      <c r="BD25" s="1226"/>
      <c r="BE25" s="1229"/>
      <c r="BF25" s="1226"/>
      <c r="BG25" s="1232"/>
      <c r="BH25" s="1235"/>
      <c r="BI25" s="248"/>
      <c r="BJ25" s="465"/>
      <c r="BK25" s="462">
        <v>0.8</v>
      </c>
      <c r="BL25" s="356" t="str">
        <f>IF(ISERROR(IF(Y24="R.INHERENTE
4","R. INHERENTE",(IF(BG24="R.RESIDUAL
4","R. RESIDUAL"," ")))),"",(IF(Y24="R.INHERENTE
4","R. INHERENTE",(IF(BG24="R.RESIDUAL
4","R. RESIDUAL"," ")))))</f>
        <v xml:space="preserve"> </v>
      </c>
      <c r="BM25" s="357" t="str">
        <f>IF(ISERROR(IF(Y24="R.INHERENTE
9","R. INHERENTE",(IF(BG24="R.RESIDUAL
9","R. RESIDUAL"," ")))),"",(IF(Y24="R.INHERENTE
9","R. INHERENTE",(IF(BG24="R.RESIDUAL
9","R. RESIDUAL"," ")))))</f>
        <v xml:space="preserve"> </v>
      </c>
      <c r="BN25" s="242" t="str">
        <f>IF(ISERROR(IF(Y24="R.INHERENTE
14","R. INHERENTE",(IF(BG24="R.RESIDUAL
14","R. RESIDUAL"," ")))),"",(IF(Y24="R.INHERENTE
14","R. INHERENTE",(IF(BG24="R.RESIDUAL
14","R. RESIDUAL"," ")))))</f>
        <v xml:space="preserve"> </v>
      </c>
      <c r="BO25" s="361" t="str">
        <f>IF(ISERROR(IF(Y24="R.INHERENTE
19","R. INHERENTE",(IF(BG24="R.RESIDUAL
19","R. RESIDUAL"," ")))),"",(IF(Y24="R.INHERENTE
19","R. INHERENTE",(IF(BG24="R.RESIDUAL
19","R. RESIDUAL"," ")))))</f>
        <v xml:space="preserve"> </v>
      </c>
      <c r="BP25" s="243" t="str">
        <f>IF(ISERROR(IF(Y24="R.INHERENTE
24","R. INHERENTE",(IF(BG24="R.RESIDUAL
24","R. RESIDUAL"," ")))),"",(IF(Y24="R.INHERENTE
24","R. INHERENTE",(IF(BG24="R.RESIDUAL
24","R. RESIDUAL"," ")))))</f>
        <v xml:space="preserve"> </v>
      </c>
      <c r="BQ25" s="1327"/>
      <c r="BR25" s="1286"/>
      <c r="BS25" s="1197"/>
      <c r="BT25" s="1197"/>
      <c r="BU25" s="1185"/>
      <c r="BV25" s="1410"/>
      <c r="BW25" s="1200"/>
      <c r="BX25" s="1203"/>
      <c r="BY25" s="1182"/>
      <c r="BZ25" s="1327"/>
      <c r="CA25" s="1166"/>
      <c r="CB25" s="1169"/>
      <c r="CC25" s="1172"/>
      <c r="CD25" s="1160"/>
      <c r="CE25" s="1175"/>
      <c r="CF25" s="1175"/>
      <c r="CG25" s="1175"/>
      <c r="CH25" s="1175"/>
      <c r="CI25" s="1175"/>
      <c r="CJ25" s="1175"/>
      <c r="CK25" s="1175"/>
      <c r="CL25" s="1175"/>
      <c r="CM25" s="1175"/>
      <c r="CN25" s="1175"/>
      <c r="CO25" s="1175"/>
      <c r="CP25" s="1175"/>
      <c r="CQ25" s="1175"/>
      <c r="CR25" s="1175"/>
      <c r="CS25" s="1175"/>
      <c r="CT25" s="1175"/>
      <c r="CU25" s="1163"/>
      <c r="CV25" s="1537"/>
      <c r="CW25" s="1166"/>
      <c r="CX25" s="1169"/>
      <c r="CY25" s="1172"/>
      <c r="CZ25" s="1160"/>
      <c r="DA25" s="1207"/>
      <c r="DB25" s="1208"/>
      <c r="DC25" s="1207"/>
      <c r="DD25" s="1208"/>
      <c r="DE25" s="1157"/>
      <c r="DF25" s="1157"/>
      <c r="DG25" s="1157"/>
      <c r="DH25" s="1157"/>
      <c r="DI25" s="1157"/>
      <c r="DJ25" s="1157"/>
      <c r="DK25" s="1157"/>
      <c r="DL25" s="1157"/>
      <c r="DM25" s="1157"/>
      <c r="DN25" s="1157"/>
      <c r="DO25" s="1157"/>
      <c r="DP25" s="1157"/>
      <c r="DQ25" s="1157"/>
      <c r="DR25" s="1157"/>
      <c r="DS25" s="1157"/>
      <c r="DT25" s="1157"/>
      <c r="DU25" s="1163"/>
      <c r="DV25" s="1327"/>
      <c r="DW25" s="1594"/>
      <c r="DX25" s="1597"/>
      <c r="DY25" s="1597"/>
      <c r="DZ25" s="1600"/>
    </row>
    <row r="26" spans="2:130" s="247" customFormat="1" ht="48" customHeight="1" x14ac:dyDescent="0.25">
      <c r="B26" s="1316"/>
      <c r="C26" s="1132"/>
      <c r="D26" s="1129"/>
      <c r="E26" s="1120"/>
      <c r="F26" s="1120"/>
      <c r="G26" s="1129"/>
      <c r="H26" s="1126"/>
      <c r="I26" s="1123"/>
      <c r="J26" s="402"/>
      <c r="K26" s="381" t="s">
        <v>1263</v>
      </c>
      <c r="L26" s="337"/>
      <c r="M26" s="379"/>
      <c r="N26" s="1114"/>
      <c r="O26" s="1282"/>
      <c r="P26" s="1292"/>
      <c r="Q26" s="1258"/>
      <c r="R26" s="1261"/>
      <c r="S26" s="1327"/>
      <c r="T26" s="1264"/>
      <c r="U26" s="1267"/>
      <c r="V26" s="1270"/>
      <c r="W26" s="1273"/>
      <c r="X26" s="1276"/>
      <c r="Y26" s="1246"/>
      <c r="Z26" s="387"/>
      <c r="AA26" s="410"/>
      <c r="AB26" s="226"/>
      <c r="AC26" s="1249"/>
      <c r="AD26" s="1177"/>
      <c r="AE26" s="1178"/>
      <c r="AF26" s="1177"/>
      <c r="AG26" s="1178"/>
      <c r="AH26" s="1177"/>
      <c r="AI26" s="1178"/>
      <c r="AJ26" s="1177"/>
      <c r="AK26" s="1178"/>
      <c r="AL26" s="1177"/>
      <c r="AM26" s="1178"/>
      <c r="AN26" s="318">
        <f>AD26+AF26+AH26+AJ26+AL26</f>
        <v>0</v>
      </c>
      <c r="AO26" s="312"/>
      <c r="AP26" s="1289"/>
      <c r="AQ26" s="1189"/>
      <c r="AR26" s="1190"/>
      <c r="AS26" s="1191"/>
      <c r="AT26" s="1192"/>
      <c r="AU26" s="1189"/>
      <c r="AV26" s="1190"/>
      <c r="AW26" s="415"/>
      <c r="AX26" s="396"/>
      <c r="AY26" s="421"/>
      <c r="AZ26" s="429"/>
      <c r="BA26" s="430"/>
      <c r="BB26" s="248"/>
      <c r="BC26" s="1223"/>
      <c r="BD26" s="1226"/>
      <c r="BE26" s="1229"/>
      <c r="BF26" s="1226"/>
      <c r="BG26" s="1232"/>
      <c r="BH26" s="1235"/>
      <c r="BI26" s="248"/>
      <c r="BJ26" s="465"/>
      <c r="BK26" s="462">
        <v>0.60000000000000009</v>
      </c>
      <c r="BL26" s="356" t="str">
        <f>IF(ISERROR(IF(Y24="R.INHERENTE
3","R. INHERENTE",(IF(BG24="R.RESIDUAL
3","R. RESIDUAL"," ")))),"",(IF(Y24="R.INHERENTE
3","R. INHERENTE",(IF(BG24="R.RESIDUAL
3","R. RESIDUAL"," ")))))</f>
        <v xml:space="preserve"> </v>
      </c>
      <c r="BM26" s="357" t="str">
        <f>IF(ISERROR(IF(Y24="R.INHERENTE
8","R. INHERENTE",(IF(BG24="R.RESIDUAL
8","R. RESIDUAL"," ")))),"",(IF(Y24="R.INHERENTE
8","R. INHERENTE",(IF(BG24="R.RESIDUAL
8","R. RESIDUAL"," ")))))</f>
        <v xml:space="preserve"> </v>
      </c>
      <c r="BN26" s="242" t="str">
        <f>IF(ISERROR(IF(Y24="R.INHERENTE
13","R. INHERENTE",(IF(BG24="R.RESIDUAL
13","R. RESIDUAL"," ")))),"",(IF(Y24="R.INHERENTE
13","R. INHERENTE",(IF(BG24="R.RESIDUAL
13","R. RESIDUAL"," ")))))</f>
        <v xml:space="preserve"> </v>
      </c>
      <c r="BO26" s="361" t="str">
        <f>IF(ISERROR(IF(Y24="R.INHERENTE
18","R. INHERENTE",(IF(BG24="R.RESIDUAL
18","R. RESIDUAL"," ")))),"",(IF(Y24="R.INHERENTE
18","R. INHERENTE",(IF(BG24="R.RESIDUAL
18","R. RESIDUAL"," ")))))</f>
        <v xml:space="preserve"> </v>
      </c>
      <c r="BP26" s="243" t="str">
        <f>IF(ISERROR(IF(Y24="R.INHERENTE
23","R. INHERENTE",(IF(BG24="R.RESIDUAL
23","R. RESIDUAL"," ")))),"",(IF(Y24="R.INHERENTE
23","R. INHERENTE",(IF(BG24="R.RESIDUAL
23","R. RESIDUAL"," ")))))</f>
        <v xml:space="preserve"> </v>
      </c>
      <c r="BQ26" s="1327"/>
      <c r="BR26" s="1286"/>
      <c r="BS26" s="1197"/>
      <c r="BT26" s="1197"/>
      <c r="BU26" s="1185"/>
      <c r="BV26" s="1410"/>
      <c r="BW26" s="1200"/>
      <c r="BX26" s="1203"/>
      <c r="BY26" s="1182"/>
      <c r="BZ26" s="1327"/>
      <c r="CA26" s="1166"/>
      <c r="CB26" s="1169"/>
      <c r="CC26" s="1172"/>
      <c r="CD26" s="1160"/>
      <c r="CE26" s="1175"/>
      <c r="CF26" s="1175"/>
      <c r="CG26" s="1175"/>
      <c r="CH26" s="1175"/>
      <c r="CI26" s="1175"/>
      <c r="CJ26" s="1175"/>
      <c r="CK26" s="1175"/>
      <c r="CL26" s="1175"/>
      <c r="CM26" s="1175"/>
      <c r="CN26" s="1175"/>
      <c r="CO26" s="1175"/>
      <c r="CP26" s="1175"/>
      <c r="CQ26" s="1175"/>
      <c r="CR26" s="1175"/>
      <c r="CS26" s="1175"/>
      <c r="CT26" s="1175"/>
      <c r="CU26" s="1163"/>
      <c r="CV26" s="1537"/>
      <c r="CW26" s="1166"/>
      <c r="CX26" s="1169"/>
      <c r="CY26" s="1172"/>
      <c r="CZ26" s="1160"/>
      <c r="DA26" s="1207"/>
      <c r="DB26" s="1208"/>
      <c r="DC26" s="1207"/>
      <c r="DD26" s="1208"/>
      <c r="DE26" s="1157"/>
      <c r="DF26" s="1157"/>
      <c r="DG26" s="1157"/>
      <c r="DH26" s="1157"/>
      <c r="DI26" s="1157"/>
      <c r="DJ26" s="1157"/>
      <c r="DK26" s="1157"/>
      <c r="DL26" s="1157"/>
      <c r="DM26" s="1157"/>
      <c r="DN26" s="1157"/>
      <c r="DO26" s="1157"/>
      <c r="DP26" s="1157"/>
      <c r="DQ26" s="1157"/>
      <c r="DR26" s="1157"/>
      <c r="DS26" s="1157"/>
      <c r="DT26" s="1157"/>
      <c r="DU26" s="1163"/>
      <c r="DV26" s="1327"/>
      <c r="DW26" s="1594"/>
      <c r="DX26" s="1597"/>
      <c r="DY26" s="1597"/>
      <c r="DZ26" s="1600"/>
    </row>
    <row r="27" spans="2:130" s="247" customFormat="1" ht="48" customHeight="1" x14ac:dyDescent="0.25">
      <c r="B27" s="1316"/>
      <c r="C27" s="1132"/>
      <c r="D27" s="1129"/>
      <c r="E27" s="1120"/>
      <c r="F27" s="1120"/>
      <c r="G27" s="1129"/>
      <c r="H27" s="1126"/>
      <c r="I27" s="1123"/>
      <c r="J27" s="402"/>
      <c r="K27" s="381" t="s">
        <v>1268</v>
      </c>
      <c r="L27" s="337"/>
      <c r="M27" s="379"/>
      <c r="N27" s="1114"/>
      <c r="O27" s="1282"/>
      <c r="P27" s="1292"/>
      <c r="Q27" s="1258"/>
      <c r="R27" s="1261"/>
      <c r="S27" s="1327"/>
      <c r="T27" s="1264"/>
      <c r="U27" s="1267"/>
      <c r="V27" s="1270"/>
      <c r="W27" s="1273"/>
      <c r="X27" s="1276"/>
      <c r="Y27" s="1246"/>
      <c r="Z27" s="387"/>
      <c r="AA27" s="227"/>
      <c r="AB27" s="226"/>
      <c r="AC27" s="1249"/>
      <c r="AD27" s="1177"/>
      <c r="AE27" s="1178"/>
      <c r="AF27" s="1177"/>
      <c r="AG27" s="1178"/>
      <c r="AH27" s="1177"/>
      <c r="AI27" s="1178"/>
      <c r="AJ27" s="1177"/>
      <c r="AK27" s="1178"/>
      <c r="AL27" s="1177"/>
      <c r="AM27" s="1178"/>
      <c r="AN27" s="318">
        <f>AD27+AF27+AH27+AJ27+AL27</f>
        <v>0</v>
      </c>
      <c r="AO27" s="312"/>
      <c r="AP27" s="1289"/>
      <c r="AQ27" s="1189"/>
      <c r="AR27" s="1190"/>
      <c r="AS27" s="1191"/>
      <c r="AT27" s="1192"/>
      <c r="AU27" s="1189"/>
      <c r="AV27" s="1190"/>
      <c r="AW27" s="376"/>
      <c r="AX27" s="377"/>
      <c r="AY27" s="234"/>
      <c r="AZ27" s="232"/>
      <c r="BA27" s="228"/>
      <c r="BB27" s="248"/>
      <c r="BC27" s="1223"/>
      <c r="BD27" s="1226"/>
      <c r="BE27" s="1229"/>
      <c r="BF27" s="1226"/>
      <c r="BG27" s="1232"/>
      <c r="BH27" s="1235"/>
      <c r="BI27" s="248"/>
      <c r="BJ27" s="465"/>
      <c r="BK27" s="462">
        <v>0.4</v>
      </c>
      <c r="BL27" s="356" t="str">
        <f>IF(ISERROR(IF(Y24="R.INHERENTE
2","R. INHERENTE",(IF(BG24="R.RESIDUAL
2","R. RESIDUAL"," ")))),"",(IF(Y24="R.INHERENTE
2","R. INHERENTE",(IF(BG24="R.RESIDUAL
2","R. RESIDUAL"," ")))))</f>
        <v xml:space="preserve"> </v>
      </c>
      <c r="BM27" s="357" t="str">
        <f>IF(ISERROR(IF(Y24="R.INHERENTE
7","R. INHERENTE",(IF(BG24="R.RESIDUAL
7","R. RESIDUAL"," ")))),"",(IF(Y24="R.INHERENTE
7","R. INHERENTE",(IF(BG24="R.RESIDUAL
7","R. RESIDUAL"," ")))))</f>
        <v xml:space="preserve"> </v>
      </c>
      <c r="BN27" s="241" t="str">
        <f>IF(ISERROR(IF(Y24="R.INHERENTE
12","R. INHERENTE",(IF(BG24="R.RESIDUAL
12","R. RESIDUAL"," ")))),"",(IF(Y24="R.INHERENTE
12","R. INHERENTE",(IF(BG24="R.RESIDUAL
12","R. RESIDUAL"," ")))))</f>
        <v xml:space="preserve"> </v>
      </c>
      <c r="BO27" s="242" t="str">
        <f>IF(ISERROR(IF(Y24="R.INHERENTE
17","R. INHERENTE",(IF(BG24="R.RESIDUAL
17","R. RESIDUAL"," ")))),"",(IF(Y24="R.INHERENTE
17","R. INHERENTE",(IF(BG24="R.RESIDUAL
17","R. RESIDUAL"," ")))))</f>
        <v xml:space="preserve"> </v>
      </c>
      <c r="BP27" s="243" t="str">
        <f>IF(ISERROR(IF(Y24="R.INHERENTE
22","R. INHERENTE",(IF(BG24="R.RESIDUAL
22","R. RESIDUAL"," ")))),"",(IF(Y24="R.INHERENTE
22","R. INHERENTE",(IF(BG24="R.RESIDUAL
22","R. RESIDUAL"," ")))))</f>
        <v>R. INHERENTE</v>
      </c>
      <c r="BQ27" s="1327"/>
      <c r="BR27" s="1286"/>
      <c r="BS27" s="1197"/>
      <c r="BT27" s="1197"/>
      <c r="BU27" s="1185"/>
      <c r="BV27" s="1410"/>
      <c r="BW27" s="1200"/>
      <c r="BX27" s="1203"/>
      <c r="BY27" s="1182"/>
      <c r="BZ27" s="1327"/>
      <c r="CA27" s="1166"/>
      <c r="CB27" s="1169"/>
      <c r="CC27" s="1172"/>
      <c r="CD27" s="1160"/>
      <c r="CE27" s="1175"/>
      <c r="CF27" s="1175"/>
      <c r="CG27" s="1175"/>
      <c r="CH27" s="1175"/>
      <c r="CI27" s="1175"/>
      <c r="CJ27" s="1175"/>
      <c r="CK27" s="1175"/>
      <c r="CL27" s="1175"/>
      <c r="CM27" s="1175"/>
      <c r="CN27" s="1175"/>
      <c r="CO27" s="1175"/>
      <c r="CP27" s="1175"/>
      <c r="CQ27" s="1175"/>
      <c r="CR27" s="1175"/>
      <c r="CS27" s="1175"/>
      <c r="CT27" s="1175"/>
      <c r="CU27" s="1163"/>
      <c r="CV27" s="1537"/>
      <c r="CW27" s="1166"/>
      <c r="CX27" s="1169"/>
      <c r="CY27" s="1172"/>
      <c r="CZ27" s="1160"/>
      <c r="DA27" s="1207"/>
      <c r="DB27" s="1208"/>
      <c r="DC27" s="1207"/>
      <c r="DD27" s="1208"/>
      <c r="DE27" s="1157"/>
      <c r="DF27" s="1157"/>
      <c r="DG27" s="1157"/>
      <c r="DH27" s="1157"/>
      <c r="DI27" s="1157"/>
      <c r="DJ27" s="1157"/>
      <c r="DK27" s="1157"/>
      <c r="DL27" s="1157"/>
      <c r="DM27" s="1157"/>
      <c r="DN27" s="1157"/>
      <c r="DO27" s="1157"/>
      <c r="DP27" s="1157"/>
      <c r="DQ27" s="1157"/>
      <c r="DR27" s="1157"/>
      <c r="DS27" s="1157"/>
      <c r="DT27" s="1157"/>
      <c r="DU27" s="1163"/>
      <c r="DV27" s="1327"/>
      <c r="DW27" s="1594"/>
      <c r="DX27" s="1597"/>
      <c r="DY27" s="1597"/>
      <c r="DZ27" s="1600"/>
    </row>
    <row r="28" spans="2:130" s="247" customFormat="1" ht="48" customHeight="1" thickBot="1" x14ac:dyDescent="0.3">
      <c r="B28" s="1317"/>
      <c r="C28" s="1133"/>
      <c r="D28" s="1130"/>
      <c r="E28" s="1121"/>
      <c r="F28" s="1121"/>
      <c r="G28" s="1130"/>
      <c r="H28" s="1127"/>
      <c r="I28" s="1124"/>
      <c r="J28" s="386"/>
      <c r="K28" s="382" t="s">
        <v>1269</v>
      </c>
      <c r="L28" s="338"/>
      <c r="M28" s="380"/>
      <c r="N28" s="1115"/>
      <c r="O28" s="1283"/>
      <c r="P28" s="1293"/>
      <c r="Q28" s="1259"/>
      <c r="R28" s="1262"/>
      <c r="S28" s="1327"/>
      <c r="T28" s="1265"/>
      <c r="U28" s="1268"/>
      <c r="V28" s="1271"/>
      <c r="W28" s="1274"/>
      <c r="X28" s="1277"/>
      <c r="Y28" s="1247"/>
      <c r="Z28" s="387"/>
      <c r="AA28" s="229"/>
      <c r="AB28" s="230"/>
      <c r="AC28" s="1250"/>
      <c r="AD28" s="1187"/>
      <c r="AE28" s="1188"/>
      <c r="AF28" s="1187"/>
      <c r="AG28" s="1188"/>
      <c r="AH28" s="1187"/>
      <c r="AI28" s="1188"/>
      <c r="AJ28" s="1187"/>
      <c r="AK28" s="1188"/>
      <c r="AL28" s="1187"/>
      <c r="AM28" s="1188"/>
      <c r="AN28" s="319">
        <f>AD28+AF28+AH28+AJ28+AL28</f>
        <v>0</v>
      </c>
      <c r="AO28" s="313"/>
      <c r="AP28" s="1290"/>
      <c r="AQ28" s="1179"/>
      <c r="AR28" s="1180"/>
      <c r="AS28" s="1243"/>
      <c r="AT28" s="1244"/>
      <c r="AU28" s="1179"/>
      <c r="AV28" s="1180"/>
      <c r="AW28" s="236"/>
      <c r="AX28" s="393"/>
      <c r="AY28" s="235"/>
      <c r="AZ28" s="233"/>
      <c r="BA28" s="231"/>
      <c r="BB28" s="248"/>
      <c r="BC28" s="1224"/>
      <c r="BD28" s="1227"/>
      <c r="BE28" s="1230"/>
      <c r="BF28" s="1227"/>
      <c r="BG28" s="1233"/>
      <c r="BH28" s="1236"/>
      <c r="BI28" s="248"/>
      <c r="BJ28" s="465"/>
      <c r="BK28" s="463">
        <v>0.2</v>
      </c>
      <c r="BL28" s="358" t="str">
        <f>IF(ISERROR(IF(Y24="R.INHERENTE
1","R. INHERENTE",(IF(BG24="R.RESIDUAL
1","R. RESIDUAL"," ")))),"",(IF(Y24="R.INHERENTE
1","R. INHERENTE",(IF(BG24="R.RESIDUAL
1","R. RESIDUAL"," ")))))</f>
        <v xml:space="preserve"> </v>
      </c>
      <c r="BM28" s="359" t="str">
        <f>IF(ISERROR(IF(Y24="R.INHERENTE
6","R. INHERENTE",(IF(BG24="R.RESIDUAL
6","R. RESIDUAL"," ")))),"",(IF(Y24="R.INHERENTE
6","R. INHERENTE",(IF(BG24="R.RESIDUAL
6","R. RESIDUAL"," ")))))</f>
        <v xml:space="preserve"> </v>
      </c>
      <c r="BN28" s="244" t="str">
        <f>IF(ISERROR(IF(Y24="R.INHERENTE
11","R. INHERENTE",(IF(BG24="R.RESIDUAL
11","R. RESIDUAL"," ")))),"",(IF(Y24="R.INHERENTE
11","R. INHERENTE",(IF(BG24="R.RESIDUAL
11","R. RESIDUAL"," ")))))</f>
        <v xml:space="preserve"> </v>
      </c>
      <c r="BO28" s="245" t="str">
        <f>IF(ISERROR(IF(Y24="R.INHERENTE
16","R. INHERENTE",(IF(BG24="R.RESIDUAL
16","R. RESIDUAL"," ")))),"",(IF(Y24="R.INHERENTE
16","R. INHERENTE",(IF(BG24="R.RESIDUAL
16","R. RESIDUAL"," ")))))</f>
        <v xml:space="preserve"> </v>
      </c>
      <c r="BP28" s="246" t="str">
        <f>IF(ISERROR(IF(Y24="R.INHERENTE
21","R. INHERENTE",(IF(BG24="R.RESIDUAL
21","R. RESIDUAL"," ")))),"",(IF(Y24="R.INHERENTE
21","R. INHERENTE",(IF(BG24="R.RESIDUAL
21","R. RESIDUAL"," ")))))</f>
        <v>R. RESIDUAL</v>
      </c>
      <c r="BQ28" s="1327"/>
      <c r="BR28" s="1287"/>
      <c r="BS28" s="1198"/>
      <c r="BT28" s="1198"/>
      <c r="BU28" s="1186"/>
      <c r="BV28" s="1410"/>
      <c r="BW28" s="1201"/>
      <c r="BX28" s="1204"/>
      <c r="BY28" s="1183"/>
      <c r="BZ28" s="1327"/>
      <c r="CA28" s="1167"/>
      <c r="CB28" s="1170"/>
      <c r="CC28" s="1173"/>
      <c r="CD28" s="1161"/>
      <c r="CE28" s="1176"/>
      <c r="CF28" s="1176"/>
      <c r="CG28" s="1176"/>
      <c r="CH28" s="1176"/>
      <c r="CI28" s="1176"/>
      <c r="CJ28" s="1176"/>
      <c r="CK28" s="1176"/>
      <c r="CL28" s="1176"/>
      <c r="CM28" s="1176"/>
      <c r="CN28" s="1176"/>
      <c r="CO28" s="1176"/>
      <c r="CP28" s="1176"/>
      <c r="CQ28" s="1176"/>
      <c r="CR28" s="1176"/>
      <c r="CS28" s="1176"/>
      <c r="CT28" s="1176"/>
      <c r="CU28" s="1164"/>
      <c r="CV28" s="1537"/>
      <c r="CW28" s="1167"/>
      <c r="CX28" s="1170"/>
      <c r="CY28" s="1173"/>
      <c r="CZ28" s="1161"/>
      <c r="DA28" s="1209"/>
      <c r="DB28" s="1210"/>
      <c r="DC28" s="1209"/>
      <c r="DD28" s="1210"/>
      <c r="DE28" s="1158"/>
      <c r="DF28" s="1158"/>
      <c r="DG28" s="1158"/>
      <c r="DH28" s="1158"/>
      <c r="DI28" s="1158"/>
      <c r="DJ28" s="1158"/>
      <c r="DK28" s="1158"/>
      <c r="DL28" s="1158"/>
      <c r="DM28" s="1158"/>
      <c r="DN28" s="1158"/>
      <c r="DO28" s="1158"/>
      <c r="DP28" s="1158"/>
      <c r="DQ28" s="1158"/>
      <c r="DR28" s="1158"/>
      <c r="DS28" s="1158"/>
      <c r="DT28" s="1158"/>
      <c r="DU28" s="1164"/>
      <c r="DV28" s="1327"/>
      <c r="DW28" s="1595"/>
      <c r="DX28" s="1598"/>
      <c r="DY28" s="1598"/>
      <c r="DZ28" s="1601"/>
    </row>
    <row r="29" spans="2:130" ht="12.75" customHeight="1" thickBot="1" x14ac:dyDescent="0.3">
      <c r="S29" s="1327"/>
      <c r="Z29" s="387"/>
      <c r="BL29" s="316">
        <v>0.2</v>
      </c>
      <c r="BM29" s="317">
        <v>0.4</v>
      </c>
      <c r="BN29" s="317">
        <v>0.60000000000000009</v>
      </c>
      <c r="BO29" s="317">
        <v>0.8</v>
      </c>
      <c r="BP29" s="317">
        <v>1</v>
      </c>
      <c r="BQ29" s="1327"/>
      <c r="BV29" s="1410"/>
      <c r="BZ29" s="1327"/>
      <c r="CV29" s="1537"/>
      <c r="DV29" s="1327"/>
    </row>
    <row r="30" spans="2:130" s="247" customFormat="1" ht="48" customHeight="1" thickBot="1" x14ac:dyDescent="0.3">
      <c r="B30" s="1315" t="s">
        <v>1234</v>
      </c>
      <c r="C30" s="1131">
        <v>3</v>
      </c>
      <c r="D30" s="1128" t="s">
        <v>418</v>
      </c>
      <c r="E30" s="1119" t="s">
        <v>419</v>
      </c>
      <c r="F30" s="1119" t="s">
        <v>529</v>
      </c>
      <c r="G30" s="1128" t="s">
        <v>533</v>
      </c>
      <c r="H30" s="1125" t="s">
        <v>476</v>
      </c>
      <c r="I30" s="1122" t="s">
        <v>1289</v>
      </c>
      <c r="J30" s="401" t="s">
        <v>1290</v>
      </c>
      <c r="K30" s="383" t="s">
        <v>1237</v>
      </c>
      <c r="L30" s="403" t="s">
        <v>1291</v>
      </c>
      <c r="M30" s="384" t="s">
        <v>568</v>
      </c>
      <c r="N30" s="1111" t="s">
        <v>1292</v>
      </c>
      <c r="O30" s="1281" t="str">
        <f>IF(H30="","",(CONCATENATE("Posibilidad de afectación ",H30," ",I30," ",J30," ",J31," ",J32," ",J33," ",J34)))</f>
        <v xml:space="preserve">Posibilidad de afectación económica y reputacional por entregar dádiva o beneficio a medios de comunicación, debido a falta de información en los canales de comunicación de la Subred Sur, no reportar las noticias negativas encontradas en los monitoreos y no responder a las solicitudes de los medios de comunicación.  </v>
      </c>
      <c r="P30" s="1291" t="s">
        <v>1240</v>
      </c>
      <c r="Q30" s="1257" t="s">
        <v>397</v>
      </c>
      <c r="R30" s="1260" t="s">
        <v>550</v>
      </c>
      <c r="S30" s="1327"/>
      <c r="T30" s="1263" t="s">
        <v>498</v>
      </c>
      <c r="U30" s="1266">
        <f>IF(ISERROR(VLOOKUP($T30,Listas!$F$21:$G$25,2,FALSE)),"",(VLOOKUP($T30,Listas!$F$21:$G$25,2,FALSE)))</f>
        <v>0.2</v>
      </c>
      <c r="V30" s="1269" t="str">
        <f>IF(ISERROR(VLOOKUP($U30,Listas!$F$4:$G$8,2,FALSE)),"",(VLOOKUP($U30,Listas!$F$4:$G$8,2,FALSE)))</f>
        <v>MUY BAJA
El evento puede ocurrir solo en circuntancias excepcionales (poco comunes o anormales).</v>
      </c>
      <c r="W30" s="1272" t="s">
        <v>447</v>
      </c>
      <c r="X30" s="1275">
        <f>IF(ISERROR(VLOOKUP($W30,Listas!$F$30:$G$37,2,FALSE)),"",(VLOOKUP($W30,Listas!$F$30:$G$37,2,FALSE)))</f>
        <v>1</v>
      </c>
      <c r="Y30" s="1245" t="str">
        <f>IF(U30="","",(CONCATENATE("R.INHERENTE
",(IF(AND($U30=0.2,$X30=0.2),1,(IF(AND($U30=0.2,$X30=0.4),6,(IF(AND($U30=0.2,$X30=0.6),11,(IF(AND($U30=0.2,$X30=0.8),16,(IF(AND($U30=0.2,$X30=1),21,(IF(AND($U30=0.4,$X30=0.2),2,(IF(AND($U30=0.4,$X30=0.4),7,(IF(AND($U30=0.4,$X30=0.6),12,(IF(AND($U30=0.4,$X30=0.8),17,(IF(AND($U30=0.4,$X30=1),22,(IF(AND($U30=0.6,$X30=0.2),3,(IF(AND($U30=0.6,$X30=0.4),8,(IF(AND($U30=0.6,$X30=0.6),13,(IF(AND($U30=0.6,$X30=0.8),18,(IF(AND($U30=0.6,$X30=1),23,(IF(AND($U30=0.8,$X30=0.2),4,(IF(AND($U30=0.8,$X30=0.4),9,(IF(AND($U30=0.8,$X30=0.6),14,(IF(AND($U30=0.8,$X30=0.8),19,(IF(AND($U30=0.8,$X30=1),24,(IF(AND($U30=1,$X30=0.2),5,(IF(AND($U30=1,$X30=0.4),10,(IF(AND($U30=1,$X30=0.6),15,(IF(AND($U30=1,$X30=0.8),20,(IF(AND($U30=1,$X30=1),25,"")))))))))))))))))))))))))))))))))))))))))))))))))))))</f>
        <v>R.INHERENTE
21</v>
      </c>
      <c r="Z30" s="387" t="e">
        <f>+VLOOKUP($Y44,Listas!$E$114:$F$138,2,FALSE)</f>
        <v>#N/A</v>
      </c>
      <c r="AA30" s="409" t="s">
        <v>1293</v>
      </c>
      <c r="AB30" s="249" t="s">
        <v>614</v>
      </c>
      <c r="AC30" s="1248" t="s">
        <v>318</v>
      </c>
      <c r="AD30" s="1213">
        <v>25</v>
      </c>
      <c r="AE30" s="1214"/>
      <c r="AF30" s="1213"/>
      <c r="AG30" s="1214"/>
      <c r="AH30" s="1213"/>
      <c r="AI30" s="1214"/>
      <c r="AJ30" s="1213"/>
      <c r="AK30" s="1214"/>
      <c r="AL30" s="1213">
        <v>15</v>
      </c>
      <c r="AM30" s="1214"/>
      <c r="AN30" s="442">
        <f>(SUM(AD30:AM30))/100</f>
        <v>0.4</v>
      </c>
      <c r="AO30" s="314">
        <f>((U30-(U30*AN30)))</f>
        <v>0.12</v>
      </c>
      <c r="AP30" s="1288">
        <f>X30</f>
        <v>1</v>
      </c>
      <c r="AQ30" s="1218" t="s">
        <v>236</v>
      </c>
      <c r="AR30" s="1219"/>
      <c r="AS30" s="1220" t="s">
        <v>592</v>
      </c>
      <c r="AT30" s="1221"/>
      <c r="AU30" s="1218" t="s">
        <v>236</v>
      </c>
      <c r="AV30" s="1219"/>
      <c r="AW30" s="422" t="s">
        <v>1294</v>
      </c>
      <c r="AX30" s="395" t="s">
        <v>559</v>
      </c>
      <c r="AY30" s="412" t="s">
        <v>1295</v>
      </c>
      <c r="AZ30" s="427" t="s">
        <v>1296</v>
      </c>
      <c r="BA30" s="428" t="s">
        <v>1297</v>
      </c>
      <c r="BB30" s="248">
        <f>+(IF(AND($BC24&gt;0,$BC24&lt;=0.2),0.2,(IF(AND($BC24&gt;0.2,$BC24&lt;=0.4),0.4,(IF(AND($BC24&gt;0.4,$BC24&lt;=0.6),0.6,(IF(AND($BC24&gt;0.6,$BC24&lt;=0.8),0.8,(IF($BC24&gt;0.8,1,""))))))))))</f>
        <v>0.2</v>
      </c>
      <c r="BC30" s="1222">
        <f>+MIN(AO30:AO34)</f>
        <v>4.3199999999999995E-2</v>
      </c>
      <c r="BD30" s="1225" t="str">
        <f>+(IF($BB30=0.2,"MUY BAJA",(IF($BB30=0.4,"BAJA",(IF($BB30=0.6,"MEDIA",(IF($BB30=0.8,"ALTA",(IF($BB30=1,"MUY ALTA",""))))))))))</f>
        <v>MUY BAJA</v>
      </c>
      <c r="BE30" s="1228">
        <f>+MIN(AP30:AP34)</f>
        <v>1</v>
      </c>
      <c r="BF30" s="1225" t="str">
        <f>+(IF($BI30=0.2,"MUY BAJA",(IF($BI30=0.4,"BAJA",(IF($BI30=0.6,"MEDIA",(IF($BI30=0.8,"ALTA",(IF($BI30=1,"MUY ALTA",""))))))))))</f>
        <v>MUY ALTA</v>
      </c>
      <c r="BG30" s="1231" t="str">
        <f>IF($BB30="","",(CONCATENATE("R.RESIDUAL
",(IF(AND($BB30=0.2,$BI30=0.2),1,(IF(AND($BB30=0.2,$BI30=0.4),6,(IF(AND($BB30=0.2,$BI30=0.6),11,(IF(AND($BB30=0.2,$BI30=0.8),16,(IF(AND($BB30=0.2,$BI30=1),21,(IF(AND($BB30=0.4,$BI30=0.2),2,(IF(AND($BB30=0.4,$BI30=0.4),7,(IF(AND($BB30=0.4,$BI30=0.6),12,(IF(AND($BB30=0.4,$BI30=0.8),17,(IF(AND($BB30=0.4,$BI30=1),22,(IF(AND($BB30=0.6,$BI30=0.2),3,(IF(AND($BB30=0.6,$BI30=0.4),8,(IF(AND($BB30=0.6,$BI30=0.6),13,(IF(AND($BB30=0.6,$BI30=0.8),18,(IF(AND($BB30=0.6,$BI30=1),23,(IF(AND($BB30=0.8,$BI30=0.2),4,(IF(AND($BB30=0.8,$BI30=0.4),9,(IF(AND($BB30=0.8,$BI30=0.6),14,(IF(AND($BB30=0.8,$BI30=0.8),19,(IF(AND($BB30=0.8,$BI30=1),24,(IF(AND($BB30=1,$BI30=0.2),5,(IF(AND($BB30=1,$BI30=0.4),10,(IF(AND($BB30=1,$BI30=0.6),15,(IF(AND($BB30=1,$BI30=0.8),20,(IF(AND($BB30=1,$BI30=1),25,"")))))))))))))))))))))))))))))))))))))))))))))))))))))</f>
        <v>R.RESIDUAL
21</v>
      </c>
      <c r="BH30" s="1234" t="s">
        <v>539</v>
      </c>
      <c r="BI30" s="248">
        <f>+(IF(AND($BE30&gt;0,$BE30&lt;=0.2),0.2,(IF(AND($BE30&gt;0.2,$BE30&lt;=0.4),0.4,(IF(AND($BE30&gt;0.4,$BE30&lt;=0.6),0.6,(IF(AND($BE30&gt;0.6,$BE30&lt;=0.8),0.8,(IF($BE30&gt;0.8,1,""))))))))))</f>
        <v>1</v>
      </c>
      <c r="BJ30" s="239">
        <f>+VLOOKUP($BG30,Listas!$G$114:$H$138,2,FALSE)</f>
        <v>21</v>
      </c>
      <c r="BK30" s="462">
        <v>1</v>
      </c>
      <c r="BL30" s="354" t="str">
        <f>IF(ISERROR(IF(Y30="R.INHERENTE
5","R. INHERENTE",(IF(BG30="R.RESIDUAL
5","R. RESIDUAL"," ")))),"",(IF(Y30="R.INHERENTE
5","R. INHERENTE",(IF(BG30="R.RESIDUAL
5","R. RESIDUAL"," ")))))</f>
        <v xml:space="preserve"> </v>
      </c>
      <c r="BM30" s="355" t="str">
        <f>IF(ISERROR(IF(Y30="R.INHERENTE
10","R. INHERENTE",(IF(BG30="R.RESIDUAL
10","R. RESIDUAL"," ")))),"",(IF(Y30="R.INHERENTE
10","R. INHERENTE",(IF(BG30="R.RESIDUAL
10","R. RESIDUAL"," ")))))</f>
        <v xml:space="preserve"> </v>
      </c>
      <c r="BN30" s="360" t="str">
        <f>IF(ISERROR(IF(Y30="R.INHERENTE
15","R. INHERENTE",(IF(BG30="R.RESIDUAL
15","R. RESIDUAL"," ")))),"",(IF(Y30="R.INHERENTE
15","R. INHERENTE",(IF(BG30="R.RESIDUAL
15","R. RESIDUAL"," ")))))</f>
        <v xml:space="preserve"> </v>
      </c>
      <c r="BO30" s="246" t="str">
        <f>IF(ISERROR(IF(X26="R.INHERENTE
21","R. INHERENTE",(IF(BF26="R.RESIDUAL
21","R. RESIDUAL"," ")))),"",(IF(X26="R.INHERENTE
21","R. INHERENTE",(IF(BF26="R.RESIDUAL
21","R. RESIDUAL"," ")))))</f>
        <v xml:space="preserve"> </v>
      </c>
      <c r="BP30" s="246" t="str">
        <f>IF(ISERROR(IF(Y26="R.INHERENTE
21","R. INHERENTE",(IF(BG26="R.RESIDUAL
21","R. RESIDUAL"," ")))),"",(IF(Y26="R.INHERENTE
21","R. INHERENTE",(IF(BG26="R.RESIDUAL
21","R. RESIDUAL"," ")))))</f>
        <v xml:space="preserve"> </v>
      </c>
      <c r="BQ30" s="1327"/>
      <c r="BR30" s="1285" t="s">
        <v>1298</v>
      </c>
      <c r="BS30" s="1196" t="s">
        <v>1299</v>
      </c>
      <c r="BT30" s="1196" t="s">
        <v>1300</v>
      </c>
      <c r="BU30" s="1184" t="s">
        <v>586</v>
      </c>
      <c r="BV30" s="1410"/>
      <c r="BW30" s="1199" t="s">
        <v>1301</v>
      </c>
      <c r="BX30" s="1202" t="s">
        <v>1302</v>
      </c>
      <c r="BY30" s="1181" t="s">
        <v>1249</v>
      </c>
      <c r="BZ30" s="1327"/>
      <c r="CA30" s="1165" t="s">
        <v>1250</v>
      </c>
      <c r="CB30" s="1168" t="s">
        <v>1251</v>
      </c>
      <c r="CC30" s="1171" t="s">
        <v>1252</v>
      </c>
      <c r="CD30" s="1159" t="s">
        <v>1253</v>
      </c>
      <c r="CE30" s="1174"/>
      <c r="CF30" s="1174"/>
      <c r="CG30" s="1174"/>
      <c r="CH30" s="1174"/>
      <c r="CI30" s="1174"/>
      <c r="CJ30" s="1174"/>
      <c r="CK30" s="1174"/>
      <c r="CL30" s="1174"/>
      <c r="CM30" s="1174"/>
      <c r="CN30" s="1174"/>
      <c r="CO30" s="1174"/>
      <c r="CP30" s="1174"/>
      <c r="CQ30" s="1174"/>
      <c r="CR30" s="1174"/>
      <c r="CS30" s="1174"/>
      <c r="CT30" s="1174"/>
      <c r="CU30" s="1162" t="s">
        <v>1254</v>
      </c>
      <c r="CV30" s="1537"/>
      <c r="CW30" s="1165" t="s">
        <v>1250</v>
      </c>
      <c r="CX30" s="1168" t="s">
        <v>1251</v>
      </c>
      <c r="CY30" s="1171" t="s">
        <v>1252</v>
      </c>
      <c r="CZ30" s="1159" t="s">
        <v>1253</v>
      </c>
      <c r="DA30" s="1205"/>
      <c r="DB30" s="1206"/>
      <c r="DC30" s="1205"/>
      <c r="DD30" s="1206"/>
      <c r="DE30" s="1156"/>
      <c r="DF30" s="1156"/>
      <c r="DG30" s="1156"/>
      <c r="DH30" s="1156"/>
      <c r="DI30" s="1156"/>
      <c r="DJ30" s="1156"/>
      <c r="DK30" s="1156"/>
      <c r="DL30" s="1156"/>
      <c r="DM30" s="1156"/>
      <c r="DN30" s="1156"/>
      <c r="DO30" s="1156"/>
      <c r="DP30" s="1156"/>
      <c r="DQ30" s="1156"/>
      <c r="DR30" s="1156"/>
      <c r="DS30" s="1156"/>
      <c r="DT30" s="1156"/>
      <c r="DU30" s="1162" t="s">
        <v>1255</v>
      </c>
      <c r="DV30" s="1327"/>
      <c r="DW30" s="1593"/>
      <c r="DX30" s="1596"/>
      <c r="DY30" s="1596"/>
      <c r="DZ30" s="1599"/>
    </row>
    <row r="31" spans="2:130" s="247" customFormat="1" ht="48" customHeight="1" thickBot="1" x14ac:dyDescent="0.3">
      <c r="B31" s="1316"/>
      <c r="C31" s="1132"/>
      <c r="D31" s="1129"/>
      <c r="E31" s="1120"/>
      <c r="F31" s="1120"/>
      <c r="G31" s="1129"/>
      <c r="H31" s="1126"/>
      <c r="I31" s="1123"/>
      <c r="J31" s="402" t="s">
        <v>1303</v>
      </c>
      <c r="K31" s="381" t="s">
        <v>1257</v>
      </c>
      <c r="L31" s="404" t="s">
        <v>1304</v>
      </c>
      <c r="M31" s="379" t="s">
        <v>582</v>
      </c>
      <c r="N31" s="1112"/>
      <c r="O31" s="1282"/>
      <c r="P31" s="1292"/>
      <c r="Q31" s="1258"/>
      <c r="R31" s="1261"/>
      <c r="S31" s="1327"/>
      <c r="T31" s="1264"/>
      <c r="U31" s="1267"/>
      <c r="V31" s="1270"/>
      <c r="W31" s="1273"/>
      <c r="X31" s="1276"/>
      <c r="Y31" s="1246"/>
      <c r="Z31" s="387"/>
      <c r="AA31" s="410" t="s">
        <v>1305</v>
      </c>
      <c r="AB31" s="226" t="s">
        <v>614</v>
      </c>
      <c r="AC31" s="1249"/>
      <c r="AD31" s="1177">
        <v>25</v>
      </c>
      <c r="AE31" s="1178"/>
      <c r="AF31" s="1177"/>
      <c r="AG31" s="1178"/>
      <c r="AH31" s="1177"/>
      <c r="AI31" s="1178"/>
      <c r="AJ31" s="1177"/>
      <c r="AK31" s="1178"/>
      <c r="AL31" s="1177">
        <v>15</v>
      </c>
      <c r="AM31" s="1178"/>
      <c r="AN31" s="442">
        <f t="shared" ref="AN31:AN32" si="2">(SUM(AD31:AM31))/100</f>
        <v>0.4</v>
      </c>
      <c r="AO31" s="312">
        <f>AO30-(AO30*AN31)</f>
        <v>7.1999999999999995E-2</v>
      </c>
      <c r="AP31" s="1289"/>
      <c r="AQ31" s="1189" t="s">
        <v>236</v>
      </c>
      <c r="AR31" s="1190"/>
      <c r="AS31" s="1191" t="s">
        <v>592</v>
      </c>
      <c r="AT31" s="1192"/>
      <c r="AU31" s="1189" t="s">
        <v>236</v>
      </c>
      <c r="AV31" s="1190"/>
      <c r="AW31" s="415" t="s">
        <v>1306</v>
      </c>
      <c r="AX31" s="396" t="s">
        <v>580</v>
      </c>
      <c r="AY31" s="421" t="s">
        <v>1307</v>
      </c>
      <c r="AZ31" s="429" t="s">
        <v>1296</v>
      </c>
      <c r="BA31" s="428" t="s">
        <v>1297</v>
      </c>
      <c r="BB31" s="248"/>
      <c r="BC31" s="1223"/>
      <c r="BD31" s="1226"/>
      <c r="BE31" s="1229"/>
      <c r="BF31" s="1226"/>
      <c r="BG31" s="1232"/>
      <c r="BH31" s="1235"/>
      <c r="BI31" s="248"/>
      <c r="BJ31" s="465"/>
      <c r="BK31" s="462">
        <v>0.8</v>
      </c>
      <c r="BL31" s="356" t="str">
        <f>IF(ISERROR(IF(Y30="R.INHERENTE
4","R. INHERENTE",(IF(BG30="R.RESIDUAL
4","R. RESIDUAL"," ")))),"",(IF(Y30="R.INHERENTE
4","R. INHERENTE",(IF(BG30="R.RESIDUAL
4","R. RESIDUAL"," ")))))</f>
        <v xml:space="preserve"> </v>
      </c>
      <c r="BM31" s="357" t="str">
        <f>IF(ISERROR(IF(Y30="R.INHERENTE
9","R. INHERENTE",(IF(BG30="R.RESIDUAL
9","R. RESIDUAL"," ")))),"",(IF(Y30="R.INHERENTE
9","R. INHERENTE",(IF(BG30="R.RESIDUAL
9","R. RESIDUAL"," ")))))</f>
        <v xml:space="preserve"> </v>
      </c>
      <c r="BN31" s="242" t="str">
        <f>IF(ISERROR(IF(Y30="R.INHERENTE
14","R. INHERENTE",(IF(BG30="R.RESIDUAL
14","R. RESIDUAL"," ")))),"",(IF(Y30="R.INHERENTE
14","R. INHERENTE",(IF(BG30="R.RESIDUAL
14","R. RESIDUAL"," ")))))</f>
        <v xml:space="preserve"> </v>
      </c>
      <c r="BO31" s="246" t="str">
        <f>IF(ISERROR(IF(X27="R.INHERENTE
21","R. INHERENTE",(IF(BF27="R.RESIDUAL
21","R. RESIDUAL"," ")))),"",(IF(X27="R.INHERENTE
21","R. INHERENTE",(IF(BF27="R.RESIDUAL
21","R. RESIDUAL"," ")))))</f>
        <v xml:space="preserve"> </v>
      </c>
      <c r="BP31" s="246" t="str">
        <f>IF(ISERROR(IF(Y27="R.INHERENTE
21","R. INHERENTE",(IF(BG27="R.RESIDUAL
21","R. RESIDUAL"," ")))),"",(IF(Y27="R.INHERENTE
21","R. INHERENTE",(IF(BG27="R.RESIDUAL
21","R. RESIDUAL"," ")))))</f>
        <v xml:space="preserve"> </v>
      </c>
      <c r="BQ31" s="1327"/>
      <c r="BR31" s="1286"/>
      <c r="BS31" s="1197"/>
      <c r="BT31" s="1197"/>
      <c r="BU31" s="1185"/>
      <c r="BV31" s="1410"/>
      <c r="BW31" s="1200"/>
      <c r="BX31" s="1203"/>
      <c r="BY31" s="1182"/>
      <c r="BZ31" s="1327"/>
      <c r="CA31" s="1166"/>
      <c r="CB31" s="1169"/>
      <c r="CC31" s="1172"/>
      <c r="CD31" s="1160"/>
      <c r="CE31" s="1175"/>
      <c r="CF31" s="1175"/>
      <c r="CG31" s="1175"/>
      <c r="CH31" s="1175"/>
      <c r="CI31" s="1175"/>
      <c r="CJ31" s="1175"/>
      <c r="CK31" s="1175"/>
      <c r="CL31" s="1175"/>
      <c r="CM31" s="1175"/>
      <c r="CN31" s="1175"/>
      <c r="CO31" s="1175"/>
      <c r="CP31" s="1175"/>
      <c r="CQ31" s="1175"/>
      <c r="CR31" s="1175"/>
      <c r="CS31" s="1175"/>
      <c r="CT31" s="1175"/>
      <c r="CU31" s="1163"/>
      <c r="CV31" s="1537"/>
      <c r="CW31" s="1166"/>
      <c r="CX31" s="1169"/>
      <c r="CY31" s="1172"/>
      <c r="CZ31" s="1160"/>
      <c r="DA31" s="1207"/>
      <c r="DB31" s="1208"/>
      <c r="DC31" s="1207"/>
      <c r="DD31" s="1208"/>
      <c r="DE31" s="1157"/>
      <c r="DF31" s="1157"/>
      <c r="DG31" s="1157"/>
      <c r="DH31" s="1157"/>
      <c r="DI31" s="1157"/>
      <c r="DJ31" s="1157"/>
      <c r="DK31" s="1157"/>
      <c r="DL31" s="1157"/>
      <c r="DM31" s="1157"/>
      <c r="DN31" s="1157"/>
      <c r="DO31" s="1157"/>
      <c r="DP31" s="1157"/>
      <c r="DQ31" s="1157"/>
      <c r="DR31" s="1157"/>
      <c r="DS31" s="1157"/>
      <c r="DT31" s="1157"/>
      <c r="DU31" s="1163"/>
      <c r="DV31" s="1327"/>
      <c r="DW31" s="1594"/>
      <c r="DX31" s="1597"/>
      <c r="DY31" s="1597"/>
      <c r="DZ31" s="1600"/>
    </row>
    <row r="32" spans="2:130" s="247" customFormat="1" ht="48" customHeight="1" thickBot="1" x14ac:dyDescent="0.3">
      <c r="B32" s="1316"/>
      <c r="C32" s="1132"/>
      <c r="D32" s="1129"/>
      <c r="E32" s="1120"/>
      <c r="F32" s="1120"/>
      <c r="G32" s="1129"/>
      <c r="H32" s="1126"/>
      <c r="I32" s="1123"/>
      <c r="J32" s="402" t="s">
        <v>1308</v>
      </c>
      <c r="K32" s="381" t="s">
        <v>1263</v>
      </c>
      <c r="L32" s="404" t="s">
        <v>1309</v>
      </c>
      <c r="M32" s="379" t="s">
        <v>582</v>
      </c>
      <c r="N32" s="1112"/>
      <c r="O32" s="1282"/>
      <c r="P32" s="1292"/>
      <c r="Q32" s="1258"/>
      <c r="R32" s="1261"/>
      <c r="S32" s="1327"/>
      <c r="T32" s="1264"/>
      <c r="U32" s="1267"/>
      <c r="V32" s="1270"/>
      <c r="W32" s="1273"/>
      <c r="X32" s="1276"/>
      <c r="Y32" s="1246"/>
      <c r="Z32" s="387"/>
      <c r="AA32" s="410" t="s">
        <v>1310</v>
      </c>
      <c r="AB32" s="226" t="s">
        <v>614</v>
      </c>
      <c r="AC32" s="1249"/>
      <c r="AD32" s="1177">
        <v>25</v>
      </c>
      <c r="AE32" s="1178"/>
      <c r="AF32" s="1177"/>
      <c r="AG32" s="1178"/>
      <c r="AH32" s="1177"/>
      <c r="AI32" s="1178"/>
      <c r="AJ32" s="1177"/>
      <c r="AK32" s="1178"/>
      <c r="AL32" s="1177">
        <v>15</v>
      </c>
      <c r="AM32" s="1178"/>
      <c r="AN32" s="442">
        <f t="shared" si="2"/>
        <v>0.4</v>
      </c>
      <c r="AO32" s="312">
        <f>AO31-(AO31*AN32)</f>
        <v>4.3199999999999995E-2</v>
      </c>
      <c r="AP32" s="1289"/>
      <c r="AQ32" s="1189" t="s">
        <v>236</v>
      </c>
      <c r="AR32" s="1190"/>
      <c r="AS32" s="1191" t="s">
        <v>592</v>
      </c>
      <c r="AT32" s="1192"/>
      <c r="AU32" s="1189" t="s">
        <v>236</v>
      </c>
      <c r="AV32" s="1190"/>
      <c r="AW32" s="415" t="s">
        <v>1311</v>
      </c>
      <c r="AX32" s="396" t="s">
        <v>559</v>
      </c>
      <c r="AY32" s="421" t="s">
        <v>1312</v>
      </c>
      <c r="AZ32" s="429" t="s">
        <v>1313</v>
      </c>
      <c r="BA32" s="428" t="s">
        <v>1297</v>
      </c>
      <c r="BB32" s="248"/>
      <c r="BC32" s="1223"/>
      <c r="BD32" s="1226"/>
      <c r="BE32" s="1229"/>
      <c r="BF32" s="1226"/>
      <c r="BG32" s="1232"/>
      <c r="BH32" s="1235"/>
      <c r="BI32" s="248"/>
      <c r="BJ32" s="465"/>
      <c r="BK32" s="462">
        <v>0.60000000000000009</v>
      </c>
      <c r="BL32" s="356" t="str">
        <f>IF(ISERROR(IF(Y30="R.INHERENTE
3","R. INHERENTE",(IF(BG30="R.RESIDUAL
3","R. RESIDUAL"," ")))),"",(IF(Y30="R.INHERENTE
3","R. INHERENTE",(IF(BG30="R.RESIDUAL
3","R. RESIDUAL"," ")))))</f>
        <v xml:space="preserve"> </v>
      </c>
      <c r="BM32" s="357" t="str">
        <f>IF(ISERROR(IF(Y30="R.INHERENTE
8","R. INHERENTE",(IF(BG30="R.RESIDUAL
8","R. RESIDUAL"," ")))),"",(IF(Y30="R.INHERENTE
8","R. INHERENTE",(IF(BG30="R.RESIDUAL
8","R. RESIDUAL"," ")))))</f>
        <v xml:space="preserve"> </v>
      </c>
      <c r="BN32" s="242" t="str">
        <f>IF(ISERROR(IF(Y30="R.INHERENTE
13","R. INHERENTE",(IF(BG30="R.RESIDUAL
13","R. RESIDUAL"," ")))),"",(IF(Y30="R.INHERENTE
13","R. INHERENTE",(IF(BG30="R.RESIDUAL
13","R. RESIDUAL"," ")))))</f>
        <v xml:space="preserve"> </v>
      </c>
      <c r="BO32" s="361" t="str">
        <f>IF(ISERROR(IF(Y30="R.INHERENTE
18","R. INHERENTE",(IF(BG30="R.RESIDUAL
18","R. RESIDUAL"," ")))),"",(IF(Y30="R.INHERENTE
18","R. INHERENTE",(IF(BG30="R.RESIDUAL
18","R. RESIDUAL"," ")))))</f>
        <v xml:space="preserve"> </v>
      </c>
      <c r="BP32" s="246" t="str">
        <f>IF(ISERROR(IF(Y28="R.INHERENTE
21","R. INHERENTE",(IF(BG28="R.RESIDUAL
21","R. RESIDUAL"," ")))),"",(IF(Y28="R.INHERENTE
21","R. INHERENTE",(IF(BG28="R.RESIDUAL
21","R. RESIDUAL"," ")))))</f>
        <v xml:space="preserve"> </v>
      </c>
      <c r="BQ32" s="1327"/>
      <c r="BR32" s="1286"/>
      <c r="BS32" s="1197"/>
      <c r="BT32" s="1197"/>
      <c r="BU32" s="1185"/>
      <c r="BV32" s="1410"/>
      <c r="BW32" s="1200"/>
      <c r="BX32" s="1203"/>
      <c r="BY32" s="1182"/>
      <c r="BZ32" s="1327"/>
      <c r="CA32" s="1166"/>
      <c r="CB32" s="1169"/>
      <c r="CC32" s="1172"/>
      <c r="CD32" s="1160"/>
      <c r="CE32" s="1175"/>
      <c r="CF32" s="1175"/>
      <c r="CG32" s="1175"/>
      <c r="CH32" s="1175"/>
      <c r="CI32" s="1175"/>
      <c r="CJ32" s="1175"/>
      <c r="CK32" s="1175"/>
      <c r="CL32" s="1175"/>
      <c r="CM32" s="1175"/>
      <c r="CN32" s="1175"/>
      <c r="CO32" s="1175"/>
      <c r="CP32" s="1175"/>
      <c r="CQ32" s="1175"/>
      <c r="CR32" s="1175"/>
      <c r="CS32" s="1175"/>
      <c r="CT32" s="1175"/>
      <c r="CU32" s="1163"/>
      <c r="CV32" s="1537"/>
      <c r="CW32" s="1166"/>
      <c r="CX32" s="1169"/>
      <c r="CY32" s="1172"/>
      <c r="CZ32" s="1160"/>
      <c r="DA32" s="1207"/>
      <c r="DB32" s="1208"/>
      <c r="DC32" s="1207"/>
      <c r="DD32" s="1208"/>
      <c r="DE32" s="1157"/>
      <c r="DF32" s="1157"/>
      <c r="DG32" s="1157"/>
      <c r="DH32" s="1157"/>
      <c r="DI32" s="1157"/>
      <c r="DJ32" s="1157"/>
      <c r="DK32" s="1157"/>
      <c r="DL32" s="1157"/>
      <c r="DM32" s="1157"/>
      <c r="DN32" s="1157"/>
      <c r="DO32" s="1157"/>
      <c r="DP32" s="1157"/>
      <c r="DQ32" s="1157"/>
      <c r="DR32" s="1157"/>
      <c r="DS32" s="1157"/>
      <c r="DT32" s="1157"/>
      <c r="DU32" s="1163"/>
      <c r="DV32" s="1327"/>
      <c r="DW32" s="1594"/>
      <c r="DX32" s="1597"/>
      <c r="DY32" s="1597"/>
      <c r="DZ32" s="1600"/>
    </row>
    <row r="33" spans="2:130" s="247" customFormat="1" ht="48" customHeight="1" thickBot="1" x14ac:dyDescent="0.3">
      <c r="B33" s="1316"/>
      <c r="C33" s="1132"/>
      <c r="D33" s="1129"/>
      <c r="E33" s="1120"/>
      <c r="F33" s="1120"/>
      <c r="G33" s="1129"/>
      <c r="H33" s="1126"/>
      <c r="I33" s="1123"/>
      <c r="J33" s="402"/>
      <c r="K33" s="381" t="s">
        <v>1268</v>
      </c>
      <c r="L33" s="406"/>
      <c r="M33" s="379"/>
      <c r="N33" s="1112"/>
      <c r="O33" s="1282"/>
      <c r="P33" s="1292"/>
      <c r="Q33" s="1258"/>
      <c r="R33" s="1261"/>
      <c r="S33" s="1327"/>
      <c r="T33" s="1264"/>
      <c r="U33" s="1267"/>
      <c r="V33" s="1270"/>
      <c r="W33" s="1273"/>
      <c r="X33" s="1276"/>
      <c r="Y33" s="1246"/>
      <c r="Z33" s="387"/>
      <c r="AA33" s="418"/>
      <c r="AB33" s="226"/>
      <c r="AC33" s="1249"/>
      <c r="AD33" s="1177"/>
      <c r="AE33" s="1178"/>
      <c r="AF33" s="1177"/>
      <c r="AG33" s="1178"/>
      <c r="AH33" s="1177"/>
      <c r="AI33" s="1178"/>
      <c r="AJ33" s="1177"/>
      <c r="AK33" s="1178"/>
      <c r="AL33" s="1177"/>
      <c r="AM33" s="1178"/>
      <c r="AN33" s="318">
        <f>AD33+AF33+AH33+AJ33+AL33</f>
        <v>0</v>
      </c>
      <c r="AO33" s="312"/>
      <c r="AP33" s="1289"/>
      <c r="AQ33" s="1189"/>
      <c r="AR33" s="1190"/>
      <c r="AS33" s="1191"/>
      <c r="AT33" s="1192"/>
      <c r="AU33" s="1189"/>
      <c r="AV33" s="1190"/>
      <c r="AW33" s="420"/>
      <c r="AX33" s="377"/>
      <c r="AY33" s="234"/>
      <c r="AZ33" s="232"/>
      <c r="BA33" s="228"/>
      <c r="BB33" s="248"/>
      <c r="BC33" s="1223"/>
      <c r="BD33" s="1226"/>
      <c r="BE33" s="1229"/>
      <c r="BF33" s="1226"/>
      <c r="BG33" s="1232"/>
      <c r="BH33" s="1235"/>
      <c r="BI33" s="248"/>
      <c r="BJ33" s="465"/>
      <c r="BK33" s="462">
        <v>0.4</v>
      </c>
      <c r="BL33" s="356" t="str">
        <f>IF(ISERROR(IF(Y30="R.INHERENTE
2","R. INHERENTE",(IF(BG30="R.RESIDUAL
2","R. RESIDUAL"," ")))),"",(IF(Y30="R.INHERENTE
2","R. INHERENTE",(IF(BG30="R.RESIDUAL
2","R. RESIDUAL"," ")))))</f>
        <v xml:space="preserve"> </v>
      </c>
      <c r="BM33" s="357" t="str">
        <f>IF(ISERROR(IF(Y30="R.INHERENTE
7","R. INHERENTE",(IF(BG30="R.RESIDUAL
7","R. RESIDUAL"," ")))),"",(IF(Y30="R.INHERENTE
7","R. INHERENTE",(IF(BG30="R.RESIDUAL
7","R. RESIDUAL"," ")))))</f>
        <v xml:space="preserve"> </v>
      </c>
      <c r="BN33" s="241" t="str">
        <f>IF(ISERROR(IF(Y30="R.INHERENTE
12","R. INHERENTE",(IF(BG30="R.RESIDUAL
12","R. RESIDUAL"," ")))),"",(IF(Y30="R.INHERENTE
12","R. INHERENTE",(IF(BG30="R.RESIDUAL
12","R. RESIDUAL"," ")))))</f>
        <v xml:space="preserve"> </v>
      </c>
      <c r="BO33" s="242" t="str">
        <f>IF(ISERROR(IF(Y30="R.INHERENTE
17","R. INHERENTE",(IF(BG30="R.RESIDUAL
17","R. RESIDUAL"," ")))),"",(IF(Y30="R.INHERENTE
17","R. INHERENTE",(IF(BG30="R.RESIDUAL
17","R. RESIDUAL"," ")))))</f>
        <v xml:space="preserve"> </v>
      </c>
      <c r="BP33" s="246" t="s">
        <v>1314</v>
      </c>
      <c r="BQ33" s="1327"/>
      <c r="BR33" s="1286"/>
      <c r="BS33" s="1197"/>
      <c r="BT33" s="1197"/>
      <c r="BU33" s="1185"/>
      <c r="BV33" s="1410"/>
      <c r="BW33" s="1200"/>
      <c r="BX33" s="1203"/>
      <c r="BY33" s="1182"/>
      <c r="BZ33" s="1327"/>
      <c r="CA33" s="1166"/>
      <c r="CB33" s="1169"/>
      <c r="CC33" s="1172"/>
      <c r="CD33" s="1160"/>
      <c r="CE33" s="1175"/>
      <c r="CF33" s="1175"/>
      <c r="CG33" s="1175"/>
      <c r="CH33" s="1175"/>
      <c r="CI33" s="1175"/>
      <c r="CJ33" s="1175"/>
      <c r="CK33" s="1175"/>
      <c r="CL33" s="1175"/>
      <c r="CM33" s="1175"/>
      <c r="CN33" s="1175"/>
      <c r="CO33" s="1175"/>
      <c r="CP33" s="1175"/>
      <c r="CQ33" s="1175"/>
      <c r="CR33" s="1175"/>
      <c r="CS33" s="1175"/>
      <c r="CT33" s="1175"/>
      <c r="CU33" s="1163"/>
      <c r="CV33" s="1537"/>
      <c r="CW33" s="1166"/>
      <c r="CX33" s="1169"/>
      <c r="CY33" s="1172"/>
      <c r="CZ33" s="1160"/>
      <c r="DA33" s="1207"/>
      <c r="DB33" s="1208"/>
      <c r="DC33" s="1207"/>
      <c r="DD33" s="1208"/>
      <c r="DE33" s="1157"/>
      <c r="DF33" s="1157"/>
      <c r="DG33" s="1157"/>
      <c r="DH33" s="1157"/>
      <c r="DI33" s="1157"/>
      <c r="DJ33" s="1157"/>
      <c r="DK33" s="1157"/>
      <c r="DL33" s="1157"/>
      <c r="DM33" s="1157"/>
      <c r="DN33" s="1157"/>
      <c r="DO33" s="1157"/>
      <c r="DP33" s="1157"/>
      <c r="DQ33" s="1157"/>
      <c r="DR33" s="1157"/>
      <c r="DS33" s="1157"/>
      <c r="DT33" s="1157"/>
      <c r="DU33" s="1163"/>
      <c r="DV33" s="1327"/>
      <c r="DW33" s="1594"/>
      <c r="DX33" s="1597"/>
      <c r="DY33" s="1597"/>
      <c r="DZ33" s="1600"/>
    </row>
    <row r="34" spans="2:130" s="247" customFormat="1" ht="48" customHeight="1" thickBot="1" x14ac:dyDescent="0.3">
      <c r="B34" s="1317"/>
      <c r="C34" s="1133"/>
      <c r="D34" s="1130"/>
      <c r="E34" s="1121"/>
      <c r="F34" s="1121"/>
      <c r="G34" s="1130"/>
      <c r="H34" s="1127"/>
      <c r="I34" s="1124"/>
      <c r="J34" s="405"/>
      <c r="K34" s="382" t="s">
        <v>1269</v>
      </c>
      <c r="L34" s="407"/>
      <c r="M34" s="380"/>
      <c r="N34" s="1113"/>
      <c r="O34" s="1283"/>
      <c r="P34" s="1293"/>
      <c r="Q34" s="1259"/>
      <c r="R34" s="1262"/>
      <c r="S34" s="1327"/>
      <c r="T34" s="1265"/>
      <c r="U34" s="1268"/>
      <c r="V34" s="1271"/>
      <c r="W34" s="1274"/>
      <c r="X34" s="1277"/>
      <c r="Y34" s="1247"/>
      <c r="Z34" s="387"/>
      <c r="AA34" s="419"/>
      <c r="AB34" s="230"/>
      <c r="AC34" s="1250"/>
      <c r="AD34" s="1187"/>
      <c r="AE34" s="1188"/>
      <c r="AF34" s="1187"/>
      <c r="AG34" s="1188"/>
      <c r="AH34" s="1187"/>
      <c r="AI34" s="1188"/>
      <c r="AJ34" s="1187"/>
      <c r="AK34" s="1188"/>
      <c r="AL34" s="1187"/>
      <c r="AM34" s="1188"/>
      <c r="AN34" s="319">
        <f>AD34+AF34+AH34+AJ34+AL34</f>
        <v>0</v>
      </c>
      <c r="AO34" s="313"/>
      <c r="AP34" s="1290"/>
      <c r="AQ34" s="1179"/>
      <c r="AR34" s="1180"/>
      <c r="AS34" s="1243"/>
      <c r="AT34" s="1244"/>
      <c r="AU34" s="1179"/>
      <c r="AV34" s="1180"/>
      <c r="AW34" s="236"/>
      <c r="AX34" s="393"/>
      <c r="AY34" s="235"/>
      <c r="AZ34" s="233"/>
      <c r="BA34" s="231"/>
      <c r="BB34" s="248"/>
      <c r="BC34" s="1224"/>
      <c r="BD34" s="1227"/>
      <c r="BE34" s="1230"/>
      <c r="BF34" s="1227"/>
      <c r="BG34" s="1233"/>
      <c r="BH34" s="1236"/>
      <c r="BI34" s="248"/>
      <c r="BJ34" s="465"/>
      <c r="BK34" s="463">
        <v>0.2</v>
      </c>
      <c r="BL34" s="358" t="str">
        <f>IF(ISERROR(IF(Y30="R.INHERENTE
1","R. INHERENTE",(IF(BG30="R.RESIDUAL
1","R. RESIDUAL"," ")))),"",(IF(Y30="R.INHERENTE
1","R. INHERENTE",(IF(BG30="R.RESIDUAL
1","R. RESIDUAL"," ")))))</f>
        <v xml:space="preserve"> </v>
      </c>
      <c r="BM34" s="359" t="str">
        <f>IF(ISERROR(IF(Y30="R.INHERENTE
6","R. INHERENTE",(IF(BG30="R.RESIDUAL
6","R. RESIDUAL"," ")))),"",(IF(Y30="R.INHERENTE
6","R. INHERENTE",(IF(BG30="R.RESIDUAL
6","R. RESIDUAL"," ")))))</f>
        <v xml:space="preserve"> </v>
      </c>
      <c r="BN34" s="244" t="str">
        <f>IF(ISERROR(IF(Y30="R.INHERENTE
11","R. INHERENTE",(IF(BG30="R.RESIDUAL
11","R. RESIDUAL"," ")))),"",(IF(Y30="R.INHERENTE
11","R. INHERENTE",(IF(BG30="R.RESIDUAL
11","R. RESIDUAL"," ")))))</f>
        <v xml:space="preserve"> </v>
      </c>
      <c r="BO34" s="245" t="s">
        <v>1315</v>
      </c>
      <c r="BP34" s="246"/>
      <c r="BQ34" s="1327"/>
      <c r="BR34" s="1287"/>
      <c r="BS34" s="1198"/>
      <c r="BT34" s="1198"/>
      <c r="BU34" s="1186"/>
      <c r="BV34" s="1410"/>
      <c r="BW34" s="1201"/>
      <c r="BX34" s="1204"/>
      <c r="BY34" s="1183"/>
      <c r="BZ34" s="1327"/>
      <c r="CA34" s="1167"/>
      <c r="CB34" s="1170"/>
      <c r="CC34" s="1173"/>
      <c r="CD34" s="1161"/>
      <c r="CE34" s="1176"/>
      <c r="CF34" s="1176"/>
      <c r="CG34" s="1176"/>
      <c r="CH34" s="1176"/>
      <c r="CI34" s="1176"/>
      <c r="CJ34" s="1176"/>
      <c r="CK34" s="1176"/>
      <c r="CL34" s="1176"/>
      <c r="CM34" s="1176"/>
      <c r="CN34" s="1176"/>
      <c r="CO34" s="1176"/>
      <c r="CP34" s="1176"/>
      <c r="CQ34" s="1176"/>
      <c r="CR34" s="1176"/>
      <c r="CS34" s="1176"/>
      <c r="CT34" s="1176"/>
      <c r="CU34" s="1164"/>
      <c r="CV34" s="1537"/>
      <c r="CW34" s="1167"/>
      <c r="CX34" s="1170"/>
      <c r="CY34" s="1173"/>
      <c r="CZ34" s="1161"/>
      <c r="DA34" s="1209"/>
      <c r="DB34" s="1210"/>
      <c r="DC34" s="1209"/>
      <c r="DD34" s="1210"/>
      <c r="DE34" s="1158"/>
      <c r="DF34" s="1158"/>
      <c r="DG34" s="1158"/>
      <c r="DH34" s="1158"/>
      <c r="DI34" s="1158"/>
      <c r="DJ34" s="1158"/>
      <c r="DK34" s="1158"/>
      <c r="DL34" s="1158"/>
      <c r="DM34" s="1158"/>
      <c r="DN34" s="1158"/>
      <c r="DO34" s="1158"/>
      <c r="DP34" s="1158"/>
      <c r="DQ34" s="1158"/>
      <c r="DR34" s="1158"/>
      <c r="DS34" s="1158"/>
      <c r="DT34" s="1158"/>
      <c r="DU34" s="1164"/>
      <c r="DV34" s="1327"/>
      <c r="DW34" s="1595"/>
      <c r="DX34" s="1598"/>
      <c r="DY34" s="1598"/>
      <c r="DZ34" s="1601"/>
    </row>
    <row r="35" spans="2:130" ht="12" customHeight="1" thickBot="1" x14ac:dyDescent="0.3">
      <c r="S35" s="1327"/>
      <c r="Z35" s="387"/>
      <c r="BL35" s="316">
        <v>0.2</v>
      </c>
      <c r="BM35" s="317">
        <v>0.4</v>
      </c>
      <c r="BN35" s="317">
        <v>0.60000000000000009</v>
      </c>
      <c r="BO35" s="317">
        <v>0.8</v>
      </c>
      <c r="BP35" s="317">
        <v>1</v>
      </c>
      <c r="BQ35" s="1327"/>
      <c r="BV35" s="1410"/>
      <c r="BZ35" s="1327"/>
      <c r="CV35" s="1537"/>
      <c r="DV35" s="1327"/>
    </row>
    <row r="36" spans="2:130" s="247" customFormat="1" ht="48" customHeight="1" thickBot="1" x14ac:dyDescent="0.3">
      <c r="B36" s="1315" t="s">
        <v>1234</v>
      </c>
      <c r="C36" s="1131">
        <v>4</v>
      </c>
      <c r="D36" s="1128" t="s">
        <v>425</v>
      </c>
      <c r="E36" s="1119" t="s">
        <v>426</v>
      </c>
      <c r="F36" s="1119" t="s">
        <v>529</v>
      </c>
      <c r="G36" s="1128" t="s">
        <v>528</v>
      </c>
      <c r="H36" s="1125" t="s">
        <v>476</v>
      </c>
      <c r="I36" s="1122" t="s">
        <v>1316</v>
      </c>
      <c r="J36" s="440" t="s">
        <v>1317</v>
      </c>
      <c r="K36" s="383" t="s">
        <v>1237</v>
      </c>
      <c r="L36" s="403" t="s">
        <v>1318</v>
      </c>
      <c r="M36" s="384" t="s">
        <v>563</v>
      </c>
      <c r="N36" s="1111" t="s">
        <v>1319</v>
      </c>
      <c r="O36" s="1281" t="str">
        <f>IF(H36="","",(CONCATENATE("Posibilidad de afectación ",H36," ",I36," ",J36," ",J37," ",J38," ",J39," ",J40)))</f>
        <v xml:space="preserve">Posibilidad de afectación económica y reputacional por fuga de información documental para beneficio propio de terceros o conflictos de interés, debido a la baja adherencia de los colaboradores de la entidad al manual de elaboración y control documental CA-CO-MA-01 y falta de conductas eticas del colaborador.   </v>
      </c>
      <c r="P36" s="1291" t="s">
        <v>1240</v>
      </c>
      <c r="Q36" s="1257" t="s">
        <v>620</v>
      </c>
      <c r="R36" s="1260" t="s">
        <v>550</v>
      </c>
      <c r="S36" s="1327"/>
      <c r="T36" s="1263" t="s">
        <v>512</v>
      </c>
      <c r="U36" s="1266">
        <f>IF(ISERROR(VLOOKUP($T36,Listas!$F$21:$G$25,2,FALSE)),"",(VLOOKUP($T36,Listas!$F$21:$G$25,2,FALSE)))</f>
        <v>0.8</v>
      </c>
      <c r="V36" s="1269" t="str">
        <f>IF(ISERROR(VLOOKUP($U36,Listas!$F$4:$G$8,2,FALSE)),"",(VLOOKUP($U36,Listas!$F$4:$G$8,2,FALSE)))</f>
        <v>ALTA
Es viable que el evento ocurra en la mayoria de las circunstancias.</v>
      </c>
      <c r="W36" s="1272" t="s">
        <v>441</v>
      </c>
      <c r="X36" s="1275">
        <f>IF(ISERROR(VLOOKUP($W36,Listas!$F$30:$G$37,2,FALSE)),"",(VLOOKUP($W36,Listas!$F$30:$G$37,2,FALSE)))</f>
        <v>0.8</v>
      </c>
      <c r="Y36" s="1245" t="str">
        <f>IF(U36="","",(CONCATENATE("R.INHERENTE
",(IF(AND($U36=0.2,$X36=0.2),1,(IF(AND($U36=0.2,$X36=0.4),6,(IF(AND($U36=0.2,$X36=0.6),11,(IF(AND($U36=0.2,$X36=0.8),16,(IF(AND($U36=0.2,$X36=1),21,(IF(AND($U36=0.4,$X36=0.2),2,(IF(AND($U36=0.4,$X36=0.4),7,(IF(AND($U36=0.4,$X36=0.6),12,(IF(AND($U36=0.4,$X36=0.8),17,(IF(AND($U36=0.4,$X36=1),22,(IF(AND($U36=0.6,$X36=0.2),3,(IF(AND($U36=0.6,$X36=0.4),8,(IF(AND($U36=0.6,$X36=0.6),13,(IF(AND($U36=0.6,$X36=0.8),18,(IF(AND($U36=0.6,$X36=1),23,(IF(AND($U36=0.8,$X36=0.2),4,(IF(AND($U36=0.8,$X36=0.4),9,(IF(AND($U36=0.8,$X36=0.6),14,(IF(AND($U36=0.8,$X36=0.8),19,(IF(AND($U36=0.8,$X36=1),24,(IF(AND($U36=1,$X36=0.2),5,(IF(AND($U36=1,$X36=0.4),10,(IF(AND($U36=1,$X36=0.6),15,(IF(AND($U36=1,$X36=0.8),20,(IF(AND($U36=1,$X36=1),25,"")))))))))))))))))))))))))))))))))))))))))))))))))))))</f>
        <v>R.INHERENTE
19</v>
      </c>
      <c r="Z36" s="387"/>
      <c r="AA36" s="409" t="s">
        <v>1320</v>
      </c>
      <c r="AB36" s="249" t="s">
        <v>614</v>
      </c>
      <c r="AC36" s="1248" t="s">
        <v>318</v>
      </c>
      <c r="AD36" s="1213">
        <v>25</v>
      </c>
      <c r="AE36" s="1214"/>
      <c r="AF36" s="1213"/>
      <c r="AG36" s="1214"/>
      <c r="AH36" s="1213"/>
      <c r="AI36" s="1214"/>
      <c r="AJ36" s="1213"/>
      <c r="AK36" s="1214"/>
      <c r="AL36" s="1213">
        <v>15</v>
      </c>
      <c r="AM36" s="1214"/>
      <c r="AN36" s="442">
        <f t="shared" ref="AN36:AN37" si="3">(SUM(AD36:AM36))/100</f>
        <v>0.4</v>
      </c>
      <c r="AO36" s="314">
        <f>((U36-(U36*AN36)))</f>
        <v>0.48</v>
      </c>
      <c r="AP36" s="1288">
        <f>X36</f>
        <v>0.8</v>
      </c>
      <c r="AQ36" s="1218" t="s">
        <v>236</v>
      </c>
      <c r="AR36" s="1219"/>
      <c r="AS36" s="1220" t="s">
        <v>592</v>
      </c>
      <c r="AT36" s="1221"/>
      <c r="AU36" s="1218" t="s">
        <v>236</v>
      </c>
      <c r="AV36" s="1219"/>
      <c r="AW36" s="422" t="s">
        <v>1321</v>
      </c>
      <c r="AX36" s="395" t="s">
        <v>580</v>
      </c>
      <c r="AY36" s="412" t="s">
        <v>1322</v>
      </c>
      <c r="AZ36" s="427" t="s">
        <v>1323</v>
      </c>
      <c r="BA36" s="428" t="s">
        <v>1324</v>
      </c>
      <c r="BB36" s="248">
        <f>+(IF(AND($BC42&gt;0,$BC42&lt;=0.2),0.2,(IF(AND($BC42&gt;0.2,$BC42&lt;=0.4),0.4,(IF(AND($BC42&gt;0.4,$BC42&lt;=0.6),0.6,(IF(AND($BC42&gt;0.6,$BC42&lt;=0.8),0.8,(IF($BC42&gt;0.8,1,""))))))))))</f>
        <v>0.4</v>
      </c>
      <c r="BC36" s="1222">
        <f>+MIN(AO36:AO40)</f>
        <v>0.28799999999999998</v>
      </c>
      <c r="BD36" s="1225" t="str">
        <f>+(IF($BB36=0.2,"MUY BAJA",(IF($BB36=0.4,"BAJA",(IF($BB36=0.6,"MEDIA",(IF($BB36=0.8,"ALTA",(IF($BB36=1,"MUY ALTA",""))))))))))</f>
        <v>BAJA</v>
      </c>
      <c r="BE36" s="1228">
        <f>+MIN(AP36:AP40)</f>
        <v>0.8</v>
      </c>
      <c r="BF36" s="1225" t="str">
        <f>+(IF($BI36=0.2,"MUY BAJA",(IF($BI36=0.4,"BAJA",(IF($BI36=0.6,"MEDIA",(IF($BI36=0.8,"ALTA",(IF($BI36=1,"MUY ALTA",""))))))))))</f>
        <v>ALTA</v>
      </c>
      <c r="BG36" s="1231" t="str">
        <f>IF($BB36="","",(CONCATENATE("R.RESIDUAL
",(IF(AND($BB36=0.2,$BI36=0.2),1,(IF(AND($BB36=0.2,$BI36=0.4),6,(IF(AND($BB36=0.2,$BI36=0.6),11,(IF(AND($BB36=0.2,$BI36=0.8),16,(IF(AND($BB36=0.2,$BI36=1),21,(IF(AND($BB36=0.4,$BI36=0.2),2,(IF(AND($BB36=0.4,$BI36=0.4),7,(IF(AND($BB36=0.4,$BI36=0.6),12,(IF(AND($BB36=0.4,$BI36=0.8),17,(IF(AND($BB36=0.4,$BI36=1),22,(IF(AND($BB36=0.6,$BI36=0.2),3,(IF(AND($BB36=0.6,$BI36=0.4),8,(IF(AND($BB36=0.6,$BI36=0.6),13,(IF(AND($BB36=0.6,$BI36=0.8),18,(IF(AND($BB36=0.6,$BI36=1),23,(IF(AND($BB36=0.8,$BI36=0.2),4,(IF(AND($BB36=0.8,$BI36=0.4),9,(IF(AND($BB36=0.8,$BI36=0.6),14,(IF(AND($BB36=0.8,$BI36=0.8),19,(IF(AND($BB36=0.8,$BI36=1),24,(IF(AND($BB36=1,$BI36=0.2),5,(IF(AND($BB36=1,$BI36=0.4),10,(IF(AND($BB36=1,$BI36=0.6),15,(IF(AND($BB36=1,$BI36=0.8),20,(IF(AND($BB36=1,$BI36=1),25,"")))))))))))))))))))))))))))))))))))))))))))))))))))))</f>
        <v>R.RESIDUAL
17</v>
      </c>
      <c r="BH36" s="1234" t="s">
        <v>539</v>
      </c>
      <c r="BI36" s="248">
        <f>+(IF(AND($BE36&gt;0,$BE36&lt;=0.2),0.2,(IF(AND($BE36&gt;0.2,$BE36&lt;=0.4),0.4,(IF(AND($BE36&gt;0.4,$BE36&lt;=0.6),0.6,(IF(AND($BE36&gt;0.6,$BE36&lt;=0.8),0.8,(IF($BE36&gt;0.8,1,""))))))))))</f>
        <v>0.8</v>
      </c>
      <c r="BJ36" s="239">
        <f>+VLOOKUP($BG36,Listas!$G$114:$H$138,2,FALSE)</f>
        <v>17</v>
      </c>
      <c r="BK36" s="462">
        <v>1</v>
      </c>
      <c r="BL36" s="354" t="str">
        <f>IF(ISERROR(IF(Y36="R.INHERENTE
5","R. INHERENTE",(IF(BG36="R.RESIDUAL
5","R. RESIDUAL"," ")))),"",(IF(Y36="R.INHERENTE
5","R. INHERENTE",(IF(BG36="R.RESIDUAL
5","R. RESIDUAL"," ")))))</f>
        <v xml:space="preserve"> </v>
      </c>
      <c r="BM36" s="355" t="str">
        <f>IF(ISERROR(IF(Y36="R.INHERENTE
10","R. INHERENTE",(IF(BG36="R.RESIDUAL
10","R. RESIDUAL"," ")))),"",(IF(Y36="R.INHERENTE
10","R. INHERENTE",(IF(BG36="R.RESIDUAL
10","R. RESIDUAL"," ")))))</f>
        <v xml:space="preserve"> </v>
      </c>
      <c r="BN36" s="360" t="str">
        <f>IF(ISERROR(IF(Y36="R.INHERENTE
15","R. INHERENTE",(IF(BG36="R.RESIDUAL
15","R. RESIDUAL"," ")))),"",(IF(Y36="R.INHERENTE
15","R. INHERENTE",(IF(BG36="R.RESIDUAL
15","R. RESIDUAL"," ")))))</f>
        <v xml:space="preserve"> </v>
      </c>
      <c r="BO36" s="360" t="str">
        <f>IF(ISERROR(IF(Y36="R.INHERENTE
20","R. INHERENTE",(IF(BG36="R.RESIDUAL
20","R. RESIDUAL"," ")))),"",(IF(Y36="R.INHERENTE
20","R. INHERENTE",(IF(BG36="R.RESIDUAL
20","R. RESIDUAL"," ")))))</f>
        <v xml:space="preserve"> </v>
      </c>
      <c r="BP36" s="240" t="str">
        <f>IF(ISERROR(IF(Y36="R.INHERENTE
25","R. INHERENTE",(IF(BG36="R.RESIDUAL
25","R. RESIDUAL"," ")))),"",(IF(Y36="R.INHERENTE
25","R. INHERENTE",(IF(BG36="R.RESIDUAL
25","R. RESIDUAL"," ")))))</f>
        <v xml:space="preserve"> </v>
      </c>
      <c r="BQ36" s="1327"/>
      <c r="BR36" s="1337" t="s">
        <v>1325</v>
      </c>
      <c r="BS36" s="1340" t="s">
        <v>1326</v>
      </c>
      <c r="BT36" s="1343" t="s">
        <v>564</v>
      </c>
      <c r="BU36" s="1346" t="s">
        <v>586</v>
      </c>
      <c r="BV36" s="1410"/>
      <c r="BW36" s="1285" t="s">
        <v>1327</v>
      </c>
      <c r="BX36" s="1196" t="s">
        <v>1328</v>
      </c>
      <c r="BY36" s="1181" t="s">
        <v>1249</v>
      </c>
      <c r="BZ36" s="1327"/>
      <c r="CA36" s="1165" t="s">
        <v>1250</v>
      </c>
      <c r="CB36" s="1168" t="s">
        <v>1251</v>
      </c>
      <c r="CC36" s="1171" t="s">
        <v>1252</v>
      </c>
      <c r="CD36" s="1159" t="s">
        <v>1253</v>
      </c>
      <c r="CE36" s="1174"/>
      <c r="CF36" s="1174"/>
      <c r="CG36" s="1174"/>
      <c r="CH36" s="1174"/>
      <c r="CI36" s="1174"/>
      <c r="CJ36" s="1174"/>
      <c r="CK36" s="1174"/>
      <c r="CL36" s="1174"/>
      <c r="CM36" s="1174"/>
      <c r="CN36" s="1174"/>
      <c r="CO36" s="1174"/>
      <c r="CP36" s="1174"/>
      <c r="CQ36" s="1174"/>
      <c r="CR36" s="1174"/>
      <c r="CS36" s="1174"/>
      <c r="CT36" s="1174"/>
      <c r="CU36" s="1162" t="s">
        <v>1254</v>
      </c>
      <c r="CV36" s="1537"/>
      <c r="CW36" s="1165" t="s">
        <v>1250</v>
      </c>
      <c r="CX36" s="1168" t="s">
        <v>1251</v>
      </c>
      <c r="CY36" s="1171" t="s">
        <v>1252</v>
      </c>
      <c r="CZ36" s="1159" t="s">
        <v>1253</v>
      </c>
      <c r="DA36" s="1205"/>
      <c r="DB36" s="1206"/>
      <c r="DC36" s="1205"/>
      <c r="DD36" s="1206"/>
      <c r="DE36" s="1156"/>
      <c r="DF36" s="1156"/>
      <c r="DG36" s="1156"/>
      <c r="DH36" s="1156"/>
      <c r="DI36" s="1156"/>
      <c r="DJ36" s="1156"/>
      <c r="DK36" s="1156"/>
      <c r="DL36" s="1156"/>
      <c r="DM36" s="1156"/>
      <c r="DN36" s="1156"/>
      <c r="DO36" s="1156"/>
      <c r="DP36" s="1156"/>
      <c r="DQ36" s="1156"/>
      <c r="DR36" s="1156"/>
      <c r="DS36" s="1156"/>
      <c r="DT36" s="1156"/>
      <c r="DU36" s="1162" t="s">
        <v>1255</v>
      </c>
      <c r="DV36" s="1327"/>
      <c r="DW36" s="1593"/>
      <c r="DX36" s="1596"/>
      <c r="DY36" s="1596"/>
      <c r="DZ36" s="1599"/>
    </row>
    <row r="37" spans="2:130" s="247" customFormat="1" ht="48" customHeight="1" x14ac:dyDescent="0.25">
      <c r="B37" s="1316"/>
      <c r="C37" s="1132"/>
      <c r="D37" s="1129"/>
      <c r="E37" s="1120"/>
      <c r="F37" s="1120"/>
      <c r="G37" s="1129"/>
      <c r="H37" s="1126"/>
      <c r="I37" s="1123"/>
      <c r="J37" s="441" t="s">
        <v>1329</v>
      </c>
      <c r="K37" s="381" t="s">
        <v>1257</v>
      </c>
      <c r="L37" s="404" t="s">
        <v>1318</v>
      </c>
      <c r="M37" s="379" t="s">
        <v>575</v>
      </c>
      <c r="N37" s="1114"/>
      <c r="O37" s="1282"/>
      <c r="P37" s="1292"/>
      <c r="Q37" s="1258"/>
      <c r="R37" s="1261"/>
      <c r="S37" s="1327"/>
      <c r="T37" s="1264"/>
      <c r="U37" s="1267"/>
      <c r="V37" s="1270"/>
      <c r="W37" s="1273"/>
      <c r="X37" s="1276"/>
      <c r="Y37" s="1246"/>
      <c r="Z37" s="387"/>
      <c r="AA37" s="409" t="s">
        <v>1330</v>
      </c>
      <c r="AB37" s="226" t="s">
        <v>614</v>
      </c>
      <c r="AC37" s="1249"/>
      <c r="AD37" s="1177">
        <v>25</v>
      </c>
      <c r="AE37" s="1178"/>
      <c r="AF37" s="1177"/>
      <c r="AG37" s="1178"/>
      <c r="AH37" s="1177"/>
      <c r="AI37" s="1178"/>
      <c r="AJ37" s="1177"/>
      <c r="AK37" s="1178"/>
      <c r="AL37" s="1177">
        <v>15</v>
      </c>
      <c r="AM37" s="1178"/>
      <c r="AN37" s="442">
        <f t="shared" si="3"/>
        <v>0.4</v>
      </c>
      <c r="AO37" s="312">
        <f>AO36-(AO36*AN37)</f>
        <v>0.28799999999999998</v>
      </c>
      <c r="AP37" s="1289"/>
      <c r="AQ37" s="1189" t="s">
        <v>236</v>
      </c>
      <c r="AR37" s="1190"/>
      <c r="AS37" s="1191" t="s">
        <v>592</v>
      </c>
      <c r="AT37" s="1192"/>
      <c r="AU37" s="1189" t="s">
        <v>236</v>
      </c>
      <c r="AV37" s="1190"/>
      <c r="AW37" s="415" t="s">
        <v>1331</v>
      </c>
      <c r="AX37" s="396" t="s">
        <v>559</v>
      </c>
      <c r="AY37" s="421" t="s">
        <v>1332</v>
      </c>
      <c r="AZ37" s="429" t="s">
        <v>1323</v>
      </c>
      <c r="BA37" s="430" t="s">
        <v>1324</v>
      </c>
      <c r="BB37" s="248"/>
      <c r="BC37" s="1223"/>
      <c r="BD37" s="1226"/>
      <c r="BE37" s="1229"/>
      <c r="BF37" s="1226"/>
      <c r="BG37" s="1232"/>
      <c r="BH37" s="1235"/>
      <c r="BI37" s="248"/>
      <c r="BJ37" s="465"/>
      <c r="BK37" s="462">
        <v>0.8</v>
      </c>
      <c r="BL37" s="356" t="str">
        <f>IF(ISERROR(IF(Y36="R.INHERENTE
4","R. INHERENTE",(IF(BG36="R.RESIDUAL
4","R. RESIDUAL"," ")))),"",(IF(Y36="R.INHERENTE
4","R. INHERENTE",(IF(BG36="R.RESIDUAL
4","R. RESIDUAL"," ")))))</f>
        <v xml:space="preserve"> </v>
      </c>
      <c r="BM37" s="357" t="str">
        <f>IF(ISERROR(IF(Y36="R.INHERENTE
9","R. INHERENTE",(IF(BG36="R.RESIDUAL
9","R. RESIDUAL"," ")))),"",(IF(Y36="R.INHERENTE
9","R. INHERENTE",(IF(BG36="R.RESIDUAL
9","R. RESIDUAL"," ")))))</f>
        <v xml:space="preserve"> </v>
      </c>
      <c r="BN37" s="242" t="str">
        <f>IF(ISERROR(IF(Y36="R.INHERENTE
14","R. INHERENTE",(IF(BG36="R.RESIDUAL
14","R. RESIDUAL"," ")))),"",(IF(Y36="R.INHERENTE
14","R. INHERENTE",(IF(BG36="R.RESIDUAL
14","R. RESIDUAL"," ")))))</f>
        <v xml:space="preserve"> </v>
      </c>
      <c r="BO37" s="361" t="str">
        <f>IF(ISERROR(IF(Y36="R.INHERENTE
19","R. INHERENTE",(IF(BG36="R.RESIDUAL
19","R. RESIDUAL"," ")))),"",(IF(Y36="R.INHERENTE
19","R. INHERENTE",(IF(BG36="R.RESIDUAL
19","R. RESIDUAL"," ")))))</f>
        <v>R. INHERENTE</v>
      </c>
      <c r="BP37" s="243" t="str">
        <f>IF(ISERROR(IF(Y36="R.INHERENTE
24","R. INHERENTE",(IF(BG36="R.RESIDUAL
24","R. RESIDUAL"," ")))),"",(IF(Y36="R.INHERENTE
24","R. INHERENTE",(IF(BG36="R.RESIDUAL
24","R. RESIDUAL"," ")))))</f>
        <v xml:space="preserve"> </v>
      </c>
      <c r="BQ37" s="1327"/>
      <c r="BR37" s="1338"/>
      <c r="BS37" s="1341"/>
      <c r="BT37" s="1344"/>
      <c r="BU37" s="1347"/>
      <c r="BV37" s="1410"/>
      <c r="BW37" s="1286"/>
      <c r="BX37" s="1197"/>
      <c r="BY37" s="1182"/>
      <c r="BZ37" s="1327"/>
      <c r="CA37" s="1166"/>
      <c r="CB37" s="1169"/>
      <c r="CC37" s="1172"/>
      <c r="CD37" s="1160"/>
      <c r="CE37" s="1175"/>
      <c r="CF37" s="1175"/>
      <c r="CG37" s="1175"/>
      <c r="CH37" s="1175"/>
      <c r="CI37" s="1175"/>
      <c r="CJ37" s="1175"/>
      <c r="CK37" s="1175"/>
      <c r="CL37" s="1175"/>
      <c r="CM37" s="1175"/>
      <c r="CN37" s="1175"/>
      <c r="CO37" s="1175"/>
      <c r="CP37" s="1175"/>
      <c r="CQ37" s="1175"/>
      <c r="CR37" s="1175"/>
      <c r="CS37" s="1175"/>
      <c r="CT37" s="1175"/>
      <c r="CU37" s="1163"/>
      <c r="CV37" s="1537"/>
      <c r="CW37" s="1166"/>
      <c r="CX37" s="1169"/>
      <c r="CY37" s="1172"/>
      <c r="CZ37" s="1160"/>
      <c r="DA37" s="1207"/>
      <c r="DB37" s="1208"/>
      <c r="DC37" s="1207"/>
      <c r="DD37" s="1208"/>
      <c r="DE37" s="1157"/>
      <c r="DF37" s="1157"/>
      <c r="DG37" s="1157"/>
      <c r="DH37" s="1157"/>
      <c r="DI37" s="1157"/>
      <c r="DJ37" s="1157"/>
      <c r="DK37" s="1157"/>
      <c r="DL37" s="1157"/>
      <c r="DM37" s="1157"/>
      <c r="DN37" s="1157"/>
      <c r="DO37" s="1157"/>
      <c r="DP37" s="1157"/>
      <c r="DQ37" s="1157"/>
      <c r="DR37" s="1157"/>
      <c r="DS37" s="1157"/>
      <c r="DT37" s="1157"/>
      <c r="DU37" s="1163"/>
      <c r="DV37" s="1327"/>
      <c r="DW37" s="1594"/>
      <c r="DX37" s="1597"/>
      <c r="DY37" s="1597"/>
      <c r="DZ37" s="1600"/>
    </row>
    <row r="38" spans="2:130" s="247" customFormat="1" ht="48" customHeight="1" x14ac:dyDescent="0.25">
      <c r="B38" s="1316"/>
      <c r="C38" s="1132"/>
      <c r="D38" s="1129"/>
      <c r="E38" s="1120"/>
      <c r="F38" s="1120"/>
      <c r="G38" s="1129"/>
      <c r="H38" s="1126"/>
      <c r="I38" s="1123"/>
      <c r="J38" s="385"/>
      <c r="K38" s="381" t="s">
        <v>1263</v>
      </c>
      <c r="L38" s="337"/>
      <c r="M38" s="379"/>
      <c r="N38" s="1114"/>
      <c r="O38" s="1282"/>
      <c r="P38" s="1292"/>
      <c r="Q38" s="1258"/>
      <c r="R38" s="1261"/>
      <c r="S38" s="1327"/>
      <c r="T38" s="1264"/>
      <c r="U38" s="1267"/>
      <c r="V38" s="1270"/>
      <c r="W38" s="1273"/>
      <c r="X38" s="1276"/>
      <c r="Y38" s="1246"/>
      <c r="Z38" s="387"/>
      <c r="AA38" s="315"/>
      <c r="AB38" s="226"/>
      <c r="AC38" s="1249"/>
      <c r="AD38" s="1177"/>
      <c r="AE38" s="1178"/>
      <c r="AF38" s="1177"/>
      <c r="AG38" s="1178"/>
      <c r="AH38" s="1177"/>
      <c r="AI38" s="1178"/>
      <c r="AJ38" s="1177"/>
      <c r="AK38" s="1178"/>
      <c r="AL38" s="1177"/>
      <c r="AM38" s="1178"/>
      <c r="AN38" s="318">
        <f>AD38+AF38+AH38+AJ38+AL38</f>
        <v>0</v>
      </c>
      <c r="AO38" s="312"/>
      <c r="AP38" s="1289"/>
      <c r="AQ38" s="1189"/>
      <c r="AR38" s="1190"/>
      <c r="AS38" s="1191"/>
      <c r="AT38" s="1192"/>
      <c r="AU38" s="1189"/>
      <c r="AV38" s="1190"/>
      <c r="AW38" s="415"/>
      <c r="AX38" s="396"/>
      <c r="AY38" s="421"/>
      <c r="AZ38" s="429"/>
      <c r="BA38" s="430"/>
      <c r="BB38" s="248"/>
      <c r="BC38" s="1223"/>
      <c r="BD38" s="1226"/>
      <c r="BE38" s="1229"/>
      <c r="BF38" s="1226"/>
      <c r="BG38" s="1232"/>
      <c r="BH38" s="1235"/>
      <c r="BI38" s="248"/>
      <c r="BJ38" s="465"/>
      <c r="BK38" s="462">
        <v>0.60000000000000009</v>
      </c>
      <c r="BL38" s="356" t="str">
        <f>IF(ISERROR(IF(Y36="R.INHERENTE
3","R. INHERENTE",(IF(BG36="R.RESIDUAL
3","R. RESIDUAL"," ")))),"",(IF(Y36="R.INHERENTE
3","R. INHERENTE",(IF(BG36="R.RESIDUAL
3","R. RESIDUAL"," ")))))</f>
        <v xml:space="preserve"> </v>
      </c>
      <c r="BM38" s="357" t="str">
        <f>IF(ISERROR(IF(Y36="R.INHERENTE
8","R. INHERENTE",(IF(BG36="R.RESIDUAL
8","R. RESIDUAL"," ")))),"",(IF(Y36="R.INHERENTE
8","R. INHERENTE",(IF(BG36="R.RESIDUAL
8","R. RESIDUAL"," ")))))</f>
        <v xml:space="preserve"> </v>
      </c>
      <c r="BN38" s="242" t="str">
        <f>IF(ISERROR(IF(Y36="R.INHERENTE
13","R. INHERENTE",(IF(BG36="R.RESIDUAL
13","R. RESIDUAL"," ")))),"",(IF(Y36="R.INHERENTE
13","R. INHERENTE",(IF(BG36="R.RESIDUAL
13","R. RESIDUAL"," ")))))</f>
        <v xml:space="preserve"> </v>
      </c>
      <c r="BO38" s="361" t="str">
        <f>IF(ISERROR(IF(Y36="R.INHERENTE
18","R. INHERENTE",(IF(BG36="R.RESIDUAL
18","R. RESIDUAL"," ")))),"",(IF(Y36="R.INHERENTE
18","R. INHERENTE",(IF(BG36="R.RESIDUAL
18","R. RESIDUAL"," ")))))</f>
        <v xml:space="preserve"> </v>
      </c>
      <c r="BP38" s="243" t="str">
        <f>IF(ISERROR(IF(Y36="R.INHERENTE
23","R. INHERENTE",(IF(BG36="R.RESIDUAL
23","R. RESIDUAL"," ")))),"",(IF(Y36="R.INHERENTE
23","R. INHERENTE",(IF(BG36="R.RESIDUAL
23","R. RESIDUAL"," ")))))</f>
        <v xml:space="preserve"> </v>
      </c>
      <c r="BQ38" s="1327"/>
      <c r="BR38" s="1338"/>
      <c r="BS38" s="1341"/>
      <c r="BT38" s="1344"/>
      <c r="BU38" s="1347"/>
      <c r="BV38" s="1410"/>
      <c r="BW38" s="1286"/>
      <c r="BX38" s="1197"/>
      <c r="BY38" s="1182"/>
      <c r="BZ38" s="1327"/>
      <c r="CA38" s="1166"/>
      <c r="CB38" s="1169"/>
      <c r="CC38" s="1172"/>
      <c r="CD38" s="1160"/>
      <c r="CE38" s="1175"/>
      <c r="CF38" s="1175"/>
      <c r="CG38" s="1175"/>
      <c r="CH38" s="1175"/>
      <c r="CI38" s="1175"/>
      <c r="CJ38" s="1175"/>
      <c r="CK38" s="1175"/>
      <c r="CL38" s="1175"/>
      <c r="CM38" s="1175"/>
      <c r="CN38" s="1175"/>
      <c r="CO38" s="1175"/>
      <c r="CP38" s="1175"/>
      <c r="CQ38" s="1175"/>
      <c r="CR38" s="1175"/>
      <c r="CS38" s="1175"/>
      <c r="CT38" s="1175"/>
      <c r="CU38" s="1163"/>
      <c r="CV38" s="1537"/>
      <c r="CW38" s="1166"/>
      <c r="CX38" s="1169"/>
      <c r="CY38" s="1172"/>
      <c r="CZ38" s="1160"/>
      <c r="DA38" s="1207"/>
      <c r="DB38" s="1208"/>
      <c r="DC38" s="1207"/>
      <c r="DD38" s="1208"/>
      <c r="DE38" s="1157"/>
      <c r="DF38" s="1157"/>
      <c r="DG38" s="1157"/>
      <c r="DH38" s="1157"/>
      <c r="DI38" s="1157"/>
      <c r="DJ38" s="1157"/>
      <c r="DK38" s="1157"/>
      <c r="DL38" s="1157"/>
      <c r="DM38" s="1157"/>
      <c r="DN38" s="1157"/>
      <c r="DO38" s="1157"/>
      <c r="DP38" s="1157"/>
      <c r="DQ38" s="1157"/>
      <c r="DR38" s="1157"/>
      <c r="DS38" s="1157"/>
      <c r="DT38" s="1157"/>
      <c r="DU38" s="1163"/>
      <c r="DV38" s="1327"/>
      <c r="DW38" s="1594"/>
      <c r="DX38" s="1597"/>
      <c r="DY38" s="1597"/>
      <c r="DZ38" s="1600"/>
    </row>
    <row r="39" spans="2:130" s="247" customFormat="1" ht="48" customHeight="1" x14ac:dyDescent="0.25">
      <c r="B39" s="1316"/>
      <c r="C39" s="1132"/>
      <c r="D39" s="1129"/>
      <c r="E39" s="1120"/>
      <c r="F39" s="1120"/>
      <c r="G39" s="1129"/>
      <c r="H39" s="1126"/>
      <c r="I39" s="1123"/>
      <c r="J39" s="385"/>
      <c r="K39" s="381" t="s">
        <v>1268</v>
      </c>
      <c r="L39" s="337"/>
      <c r="M39" s="379"/>
      <c r="N39" s="1114"/>
      <c r="O39" s="1282"/>
      <c r="P39" s="1292"/>
      <c r="Q39" s="1258"/>
      <c r="R39" s="1261"/>
      <c r="S39" s="1327"/>
      <c r="T39" s="1264"/>
      <c r="U39" s="1267"/>
      <c r="V39" s="1270"/>
      <c r="W39" s="1273"/>
      <c r="X39" s="1276"/>
      <c r="Y39" s="1246"/>
      <c r="Z39" s="387"/>
      <c r="AA39" s="227"/>
      <c r="AB39" s="226"/>
      <c r="AC39" s="1249"/>
      <c r="AD39" s="1177"/>
      <c r="AE39" s="1178"/>
      <c r="AF39" s="1177"/>
      <c r="AG39" s="1178"/>
      <c r="AH39" s="1177"/>
      <c r="AI39" s="1178"/>
      <c r="AJ39" s="1177"/>
      <c r="AK39" s="1178"/>
      <c r="AL39" s="1177"/>
      <c r="AM39" s="1178"/>
      <c r="AN39" s="318">
        <f>AD39+AF39+AH39+AJ39+AL39</f>
        <v>0</v>
      </c>
      <c r="AO39" s="312"/>
      <c r="AP39" s="1289"/>
      <c r="AQ39" s="1189"/>
      <c r="AR39" s="1190"/>
      <c r="AS39" s="1191"/>
      <c r="AT39" s="1192"/>
      <c r="AU39" s="1189"/>
      <c r="AV39" s="1190"/>
      <c r="AW39" s="376"/>
      <c r="AX39" s="377"/>
      <c r="AY39" s="234"/>
      <c r="AZ39" s="232"/>
      <c r="BA39" s="228"/>
      <c r="BB39" s="248"/>
      <c r="BC39" s="1223"/>
      <c r="BD39" s="1226"/>
      <c r="BE39" s="1229"/>
      <c r="BF39" s="1226"/>
      <c r="BG39" s="1232"/>
      <c r="BH39" s="1235"/>
      <c r="BI39" s="248"/>
      <c r="BJ39" s="465"/>
      <c r="BK39" s="462">
        <v>0.4</v>
      </c>
      <c r="BL39" s="356" t="str">
        <f>IF(ISERROR(IF(Y36="R.INHERENTE
2","R. INHERENTE",(IF(BG36="R.RESIDUAL
2","R. RESIDUAL"," ")))),"",(IF(Y36="R.INHERENTE
2","R. INHERENTE",(IF(BG36="R.RESIDUAL
2","R. RESIDUAL"," ")))))</f>
        <v xml:space="preserve"> </v>
      </c>
      <c r="BM39" s="357" t="str">
        <f>IF(ISERROR(IF(Y36="R.INHERENTE
7","R. INHERENTE",(IF(BG36="R.RESIDUAL
7","R. RESIDUAL"," ")))),"",(IF(Y36="R.INHERENTE
7","R. INHERENTE",(IF(BG36="R.RESIDUAL
7","R. RESIDUAL"," ")))))</f>
        <v xml:space="preserve"> </v>
      </c>
      <c r="BN39" s="241" t="str">
        <f>IF(ISERROR(IF(Y36="R.INHERENTE
12","R. INHERENTE",(IF(BG36="R.RESIDUAL
12","R. RESIDUAL"," ")))),"",(IF(Y36="R.INHERENTE
12","R. INHERENTE",(IF(BG36="R.RESIDUAL
12","R. RESIDUAL"," ")))))</f>
        <v xml:space="preserve"> </v>
      </c>
      <c r="BO39" s="242" t="str">
        <f>IF(ISERROR(IF(Y36="R.INHERENTE
17","R. INHERENTE",(IF(BG36="R.RESIDUAL
17","R. RESIDUAL"," ")))),"",(IF(Y36="R.INHERENTE
17","R. INHERENTE",(IF(BG36="R.RESIDUAL
17","R. RESIDUAL"," ")))))</f>
        <v>R. RESIDUAL</v>
      </c>
      <c r="BP39" s="243" t="str">
        <f>IF(ISERROR(IF(Y36="R.INHERENTE
22","R. INHERENTE",(IF(BG36="R.RESIDUAL
22","R. RESIDUAL"," ")))),"",(IF(Y36="R.INHERENTE
22","R. INHERENTE",(IF(BG36="R.RESIDUAL
22","R. RESIDUAL"," ")))))</f>
        <v xml:space="preserve"> </v>
      </c>
      <c r="BQ39" s="1327"/>
      <c r="BR39" s="1338"/>
      <c r="BS39" s="1341"/>
      <c r="BT39" s="1344"/>
      <c r="BU39" s="1347"/>
      <c r="BV39" s="1410"/>
      <c r="BW39" s="1286"/>
      <c r="BX39" s="1197"/>
      <c r="BY39" s="1182"/>
      <c r="BZ39" s="1327"/>
      <c r="CA39" s="1166"/>
      <c r="CB39" s="1169"/>
      <c r="CC39" s="1172"/>
      <c r="CD39" s="1160"/>
      <c r="CE39" s="1175"/>
      <c r="CF39" s="1175"/>
      <c r="CG39" s="1175"/>
      <c r="CH39" s="1175"/>
      <c r="CI39" s="1175"/>
      <c r="CJ39" s="1175"/>
      <c r="CK39" s="1175"/>
      <c r="CL39" s="1175"/>
      <c r="CM39" s="1175"/>
      <c r="CN39" s="1175"/>
      <c r="CO39" s="1175"/>
      <c r="CP39" s="1175"/>
      <c r="CQ39" s="1175"/>
      <c r="CR39" s="1175"/>
      <c r="CS39" s="1175"/>
      <c r="CT39" s="1175"/>
      <c r="CU39" s="1163"/>
      <c r="CV39" s="1537"/>
      <c r="CW39" s="1166"/>
      <c r="CX39" s="1169"/>
      <c r="CY39" s="1172"/>
      <c r="CZ39" s="1160"/>
      <c r="DA39" s="1207"/>
      <c r="DB39" s="1208"/>
      <c r="DC39" s="1207"/>
      <c r="DD39" s="1208"/>
      <c r="DE39" s="1157"/>
      <c r="DF39" s="1157"/>
      <c r="DG39" s="1157"/>
      <c r="DH39" s="1157"/>
      <c r="DI39" s="1157"/>
      <c r="DJ39" s="1157"/>
      <c r="DK39" s="1157"/>
      <c r="DL39" s="1157"/>
      <c r="DM39" s="1157"/>
      <c r="DN39" s="1157"/>
      <c r="DO39" s="1157"/>
      <c r="DP39" s="1157"/>
      <c r="DQ39" s="1157"/>
      <c r="DR39" s="1157"/>
      <c r="DS39" s="1157"/>
      <c r="DT39" s="1157"/>
      <c r="DU39" s="1163"/>
      <c r="DV39" s="1327"/>
      <c r="DW39" s="1594"/>
      <c r="DX39" s="1597"/>
      <c r="DY39" s="1597"/>
      <c r="DZ39" s="1600"/>
    </row>
    <row r="40" spans="2:130" s="247" customFormat="1" ht="48" customHeight="1" thickBot="1" x14ac:dyDescent="0.3">
      <c r="B40" s="1317"/>
      <c r="C40" s="1133"/>
      <c r="D40" s="1130"/>
      <c r="E40" s="1121"/>
      <c r="F40" s="1121"/>
      <c r="G40" s="1130"/>
      <c r="H40" s="1127"/>
      <c r="I40" s="1124"/>
      <c r="J40" s="386"/>
      <c r="K40" s="382" t="s">
        <v>1269</v>
      </c>
      <c r="L40" s="338"/>
      <c r="M40" s="380"/>
      <c r="N40" s="1115"/>
      <c r="O40" s="1283"/>
      <c r="P40" s="1293"/>
      <c r="Q40" s="1259"/>
      <c r="R40" s="1262"/>
      <c r="S40" s="1327"/>
      <c r="T40" s="1265"/>
      <c r="U40" s="1268"/>
      <c r="V40" s="1271"/>
      <c r="W40" s="1274"/>
      <c r="X40" s="1277"/>
      <c r="Y40" s="1247"/>
      <c r="Z40" s="387"/>
      <c r="AA40" s="229"/>
      <c r="AB40" s="230"/>
      <c r="AC40" s="1250"/>
      <c r="AD40" s="1187"/>
      <c r="AE40" s="1188"/>
      <c r="AF40" s="1187"/>
      <c r="AG40" s="1188"/>
      <c r="AH40" s="1187"/>
      <c r="AI40" s="1188"/>
      <c r="AJ40" s="1187"/>
      <c r="AK40" s="1188"/>
      <c r="AL40" s="1187"/>
      <c r="AM40" s="1188"/>
      <c r="AN40" s="319">
        <f>AD40+AF40+AH40+AJ40+AL40</f>
        <v>0</v>
      </c>
      <c r="AO40" s="313"/>
      <c r="AP40" s="1290"/>
      <c r="AQ40" s="1179"/>
      <c r="AR40" s="1180"/>
      <c r="AS40" s="1243"/>
      <c r="AT40" s="1244"/>
      <c r="AU40" s="1179"/>
      <c r="AV40" s="1180"/>
      <c r="AW40" s="236"/>
      <c r="AX40" s="393"/>
      <c r="AY40" s="235"/>
      <c r="AZ40" s="233"/>
      <c r="BA40" s="231"/>
      <c r="BB40" s="248"/>
      <c r="BC40" s="1224"/>
      <c r="BD40" s="1227"/>
      <c r="BE40" s="1230"/>
      <c r="BF40" s="1227"/>
      <c r="BG40" s="1233"/>
      <c r="BH40" s="1236"/>
      <c r="BI40" s="248"/>
      <c r="BJ40" s="465"/>
      <c r="BK40" s="463">
        <v>0.2</v>
      </c>
      <c r="BL40" s="358" t="str">
        <f>IF(ISERROR(IF(Y36="R.INHERENTE
1","R. INHERENTE",(IF(BG36="R.RESIDUAL
1","R. RESIDUAL"," ")))),"",(IF(Y36="R.INHERENTE
1","R. INHERENTE",(IF(BG36="R.RESIDUAL
1","R. RESIDUAL"," ")))))</f>
        <v xml:space="preserve"> </v>
      </c>
      <c r="BM40" s="359" t="str">
        <f>IF(ISERROR(IF(Y36="R.INHERENTE
6","R. INHERENTE",(IF(BG36="R.RESIDUAL
6","R. RESIDUAL"," ")))),"",(IF(Y36="R.INHERENTE
6","R. INHERENTE",(IF(BG36="R.RESIDUAL
6","R. RESIDUAL"," ")))))</f>
        <v xml:space="preserve"> </v>
      </c>
      <c r="BN40" s="244" t="str">
        <f>IF(ISERROR(IF(Y36="R.INHERENTE
11","R. INHERENTE",(IF(BG36="R.RESIDUAL
11","R. RESIDUAL"," ")))),"",(IF(Y36="R.INHERENTE
11","R. INHERENTE",(IF(BG36="R.RESIDUAL
11","R. RESIDUAL"," ")))))</f>
        <v xml:space="preserve"> </v>
      </c>
      <c r="BO40" s="245" t="str">
        <f>IF(ISERROR(IF(Y36="R.INHERENTE
16","R. INHERENTE",(IF(BG36="R.RESIDUAL
16","R. RESIDUAL"," ")))),"",(IF(Y36="R.INHERENTE
16","R. INHERENTE",(IF(BG36="R.RESIDUAL
16","R. RESIDUAL"," ")))))</f>
        <v xml:space="preserve"> </v>
      </c>
      <c r="BP40" s="246" t="str">
        <f>IF(ISERROR(IF(Y36="R.INHERENTE
21","R. INHERENTE",(IF(BG36="R.RESIDUAL
21","R. RESIDUAL"," ")))),"",(IF(Y36="R.INHERENTE
21","R. INHERENTE",(IF(BG36="R.RESIDUAL
21","R. RESIDUAL"," ")))))</f>
        <v xml:space="preserve"> </v>
      </c>
      <c r="BQ40" s="1327"/>
      <c r="BR40" s="1339"/>
      <c r="BS40" s="1342"/>
      <c r="BT40" s="1345"/>
      <c r="BU40" s="1348"/>
      <c r="BV40" s="1410"/>
      <c r="BW40" s="1287"/>
      <c r="BX40" s="1198"/>
      <c r="BY40" s="1183"/>
      <c r="BZ40" s="1327"/>
      <c r="CA40" s="1167"/>
      <c r="CB40" s="1170"/>
      <c r="CC40" s="1173"/>
      <c r="CD40" s="1161"/>
      <c r="CE40" s="1176"/>
      <c r="CF40" s="1176"/>
      <c r="CG40" s="1176"/>
      <c r="CH40" s="1176"/>
      <c r="CI40" s="1176"/>
      <c r="CJ40" s="1176"/>
      <c r="CK40" s="1176"/>
      <c r="CL40" s="1176"/>
      <c r="CM40" s="1176"/>
      <c r="CN40" s="1176"/>
      <c r="CO40" s="1176"/>
      <c r="CP40" s="1176"/>
      <c r="CQ40" s="1176"/>
      <c r="CR40" s="1176"/>
      <c r="CS40" s="1176"/>
      <c r="CT40" s="1176"/>
      <c r="CU40" s="1164"/>
      <c r="CV40" s="1537"/>
      <c r="CW40" s="1167"/>
      <c r="CX40" s="1170"/>
      <c r="CY40" s="1173"/>
      <c r="CZ40" s="1161"/>
      <c r="DA40" s="1209"/>
      <c r="DB40" s="1210"/>
      <c r="DC40" s="1209"/>
      <c r="DD40" s="1210"/>
      <c r="DE40" s="1158"/>
      <c r="DF40" s="1158"/>
      <c r="DG40" s="1158"/>
      <c r="DH40" s="1158"/>
      <c r="DI40" s="1158"/>
      <c r="DJ40" s="1158"/>
      <c r="DK40" s="1158"/>
      <c r="DL40" s="1158"/>
      <c r="DM40" s="1158"/>
      <c r="DN40" s="1158"/>
      <c r="DO40" s="1158"/>
      <c r="DP40" s="1158"/>
      <c r="DQ40" s="1158"/>
      <c r="DR40" s="1158"/>
      <c r="DS40" s="1158"/>
      <c r="DT40" s="1158"/>
      <c r="DU40" s="1164"/>
      <c r="DV40" s="1327"/>
      <c r="DW40" s="1595"/>
      <c r="DX40" s="1598"/>
      <c r="DY40" s="1598"/>
      <c r="DZ40" s="1601"/>
    </row>
    <row r="41" spans="2:130" ht="12.75" customHeight="1" thickBot="1" x14ac:dyDescent="0.3">
      <c r="S41" s="1327"/>
      <c r="Z41" s="387"/>
      <c r="BL41" s="316">
        <v>0.2</v>
      </c>
      <c r="BM41" s="317">
        <v>0.4</v>
      </c>
      <c r="BN41" s="317">
        <v>0.60000000000000009</v>
      </c>
      <c r="BO41" s="317">
        <v>0.8</v>
      </c>
      <c r="BP41" s="317">
        <v>1</v>
      </c>
      <c r="BQ41" s="1327"/>
      <c r="BV41" s="1410"/>
      <c r="BZ41" s="1327"/>
      <c r="CV41" s="1537"/>
      <c r="DV41" s="1327"/>
    </row>
    <row r="42" spans="2:130" s="247" customFormat="1" ht="48" customHeight="1" thickBot="1" x14ac:dyDescent="0.3">
      <c r="B42" s="1315" t="s">
        <v>1234</v>
      </c>
      <c r="C42" s="1131">
        <v>5</v>
      </c>
      <c r="D42" s="1128" t="s">
        <v>433</v>
      </c>
      <c r="E42" s="1119" t="s">
        <v>434</v>
      </c>
      <c r="F42" s="1119" t="s">
        <v>529</v>
      </c>
      <c r="G42" s="1128" t="s">
        <v>524</v>
      </c>
      <c r="H42" s="1125" t="s">
        <v>465</v>
      </c>
      <c r="I42" s="1122" t="s">
        <v>1333</v>
      </c>
      <c r="J42" s="401" t="s">
        <v>1334</v>
      </c>
      <c r="K42" s="383" t="s">
        <v>1237</v>
      </c>
      <c r="L42" s="403" t="s">
        <v>1335</v>
      </c>
      <c r="M42" s="384" t="s">
        <v>575</v>
      </c>
      <c r="N42" s="1111" t="s">
        <v>1336</v>
      </c>
      <c r="O42" s="1281" t="str">
        <f>IF(H42="","",(CONCATENATE("Posibilidad de afectación ",H42," ",I42," ",J42," ",J43," ",J44," ",J45," ",J46)))</f>
        <v xml:space="preserve">Posibilidad de afectación económica por obstaculizar la gestión de la  veedurías ciudadanas para obtener beneficio a nombre propio, de terceros y/o conflictos de interés, debido a la falta de asistencia técnica por parte de los profesionales de Participación Comunitaria  y deficiente gestión a los compromisos   </v>
      </c>
      <c r="P42" s="1291" t="s">
        <v>1240</v>
      </c>
      <c r="Q42" s="1257" t="s">
        <v>397</v>
      </c>
      <c r="R42" s="1260" t="s">
        <v>543</v>
      </c>
      <c r="S42" s="1327"/>
      <c r="T42" s="1263" t="s">
        <v>507</v>
      </c>
      <c r="U42" s="1266">
        <f>IF(ISERROR(VLOOKUP($T42,Listas!$F$21:$G$25,2,FALSE)),"",(VLOOKUP($T42,Listas!$F$21:$G$25,2,FALSE)))</f>
        <v>0.6</v>
      </c>
      <c r="V42" s="1269" t="str">
        <f>IF(ISERROR(VLOOKUP($U42,Listas!$F$4:$G$8,2,FALSE)),"",(VLOOKUP($U42,Listas!$F$4:$G$8,2,FALSE)))</f>
        <v>MEDIA
El evento podrá ocurrir en algún momento.</v>
      </c>
      <c r="W42" s="1272" t="s">
        <v>447</v>
      </c>
      <c r="X42" s="1275">
        <f>IF(ISERROR(VLOOKUP($W42,Listas!$F$30:$G$37,2,FALSE)),"",(VLOOKUP($W42,Listas!$F$30:$G$37,2,FALSE)))</f>
        <v>1</v>
      </c>
      <c r="Y42" s="1245" t="str">
        <f>IF(U42="","",(CONCATENATE("R.INHERENTE
",(IF(AND($U42=0.2,$X42=0.2),1,(IF(AND($U42=0.2,$X42=0.4),6,(IF(AND($U42=0.2,$X42=0.6),11,(IF(AND($U42=0.2,$X42=0.8),16,(IF(AND($U42=0.2,$X42=1),21,(IF(AND($U42=0.4,$X42=0.2),2,(IF(AND($U42=0.4,$X42=0.4),7,(IF(AND($U42=0.4,$X42=0.6),12,(IF(AND($U42=0.4,$X42=0.8),17,(IF(AND($U42=0.4,$X42=1),22,(IF(AND($U42=0.6,$X42=0.2),3,(IF(AND($U42=0.6,$X42=0.4),8,(IF(AND($U42=0.6,$X42=0.6),13,(IF(AND($U42=0.6,$X42=0.8),18,(IF(AND($U42=0.6,$X42=1),23,(IF(AND($U42=0.8,$X42=0.2),4,(IF(AND($U42=0.8,$X42=0.4),9,(IF(AND($U42=0.8,$X42=0.6),14,(IF(AND($U42=0.8,$X42=0.8),19,(IF(AND($U42=0.8,$X42=1),24,(IF(AND($U42=1,$X42=0.2),5,(IF(AND($U42=1,$X42=0.4),10,(IF(AND($U42=1,$X42=0.6),15,(IF(AND($U42=1,$X42=0.8),20,(IF(AND($U42=1,$X42=1),25,"")))))))))))))))))))))))))))))))))))))))))))))))))))))</f>
        <v>R.INHERENTE
23</v>
      </c>
      <c r="Z42" s="387"/>
      <c r="AA42" s="409" t="s">
        <v>1337</v>
      </c>
      <c r="AB42" s="249" t="s">
        <v>614</v>
      </c>
      <c r="AC42" s="1248" t="s">
        <v>318</v>
      </c>
      <c r="AD42" s="1213">
        <v>25</v>
      </c>
      <c r="AE42" s="1214"/>
      <c r="AF42" s="1213"/>
      <c r="AG42" s="1214"/>
      <c r="AH42" s="1213"/>
      <c r="AI42" s="1214"/>
      <c r="AJ42" s="1213"/>
      <c r="AK42" s="1214"/>
      <c r="AL42" s="1213">
        <v>15</v>
      </c>
      <c r="AM42" s="1214"/>
      <c r="AN42" s="457">
        <f t="shared" ref="AN42:AN43" si="4">(SUM(AD42:AM42))/100</f>
        <v>0.4</v>
      </c>
      <c r="AO42" s="314">
        <f>((U42-(U42*AN42)))</f>
        <v>0.36</v>
      </c>
      <c r="AP42" s="1288">
        <f>X42</f>
        <v>1</v>
      </c>
      <c r="AQ42" s="1218" t="s">
        <v>236</v>
      </c>
      <c r="AR42" s="1219"/>
      <c r="AS42" s="1220" t="s">
        <v>592</v>
      </c>
      <c r="AT42" s="1221"/>
      <c r="AU42" s="1218" t="s">
        <v>236</v>
      </c>
      <c r="AV42" s="1219"/>
      <c r="AW42" s="422" t="s">
        <v>1338</v>
      </c>
      <c r="AX42" s="395" t="s">
        <v>559</v>
      </c>
      <c r="AY42" s="412" t="s">
        <v>1339</v>
      </c>
      <c r="AZ42" s="427" t="s">
        <v>1340</v>
      </c>
      <c r="BA42" s="427" t="s">
        <v>1340</v>
      </c>
      <c r="BB42" s="248">
        <f>+(IF(AND($BC36&gt;0,$BC36&lt;=0.2),0.2,(IF(AND($BC36&gt;0.2,$BC36&lt;=0.4),0.4,(IF(AND($BC36&gt;0.4,$BC36&lt;=0.6),0.6,(IF(AND($BC36&gt;0.6,$BC36&lt;=0.8),0.8,(IF($BC36&gt;0.8,1,""))))))))))</f>
        <v>0.4</v>
      </c>
      <c r="BC42" s="1222">
        <f>+MIN(AO42:AO46)</f>
        <v>0.216</v>
      </c>
      <c r="BD42" s="1225" t="str">
        <f>+(IF($BB42=0.2,"MUY BAJA",(IF($BB42=0.4,"BAJA",(IF($BB42=0.6,"MEDIA",(IF($BB42=0.8,"ALTA",(IF($BB42=1,"MUY ALTA",""))))))))))</f>
        <v>BAJA</v>
      </c>
      <c r="BE42" s="1228">
        <f>+MIN(AP42:AP46)</f>
        <v>1</v>
      </c>
      <c r="BF42" s="1225" t="str">
        <f>+(IF($BI42=0.2,"MUY BAJA",(IF($BI42=0.4,"BAJA",(IF($BI42=0.6,"MEDIA",(IF($BI42=0.8,"ALTA",(IF($BI42=1,"MUY ALTA",""))))))))))</f>
        <v>MUY ALTA</v>
      </c>
      <c r="BG42" s="1231" t="str">
        <f>IF($BB42="","",(CONCATENATE("R.RESIDUAL
",(IF(AND($BB42=0.2,$BI42=0.2),1,(IF(AND($BB42=0.2,$BI42=0.4),6,(IF(AND($BB42=0.2,$BI42=0.6),11,(IF(AND($BB42=0.2,$BI42=0.8),16,(IF(AND($BB42=0.2,$BI42=1),21,(IF(AND($BB42=0.4,$BI42=0.2),2,(IF(AND($BB42=0.4,$BI42=0.4),7,(IF(AND($BB42=0.4,$BI42=0.6),12,(IF(AND($BB42=0.4,$BI42=0.8),17,(IF(AND($BB42=0.4,$BI42=1),22,(IF(AND($BB42=0.6,$BI42=0.2),3,(IF(AND($BB42=0.6,$BI42=0.4),8,(IF(AND($BB42=0.6,$BI42=0.6),13,(IF(AND($BB42=0.6,$BI42=0.8),18,(IF(AND($BB42=0.6,$BI42=1),23,(IF(AND($BB42=0.8,$BI42=0.2),4,(IF(AND($BB42=0.8,$BI42=0.4),9,(IF(AND($BB42=0.8,$BI42=0.6),14,(IF(AND($BB42=0.8,$BI42=0.8),19,(IF(AND($BB42=0.8,$BI42=1),24,(IF(AND($BB42=1,$BI42=0.2),5,(IF(AND($BB42=1,$BI42=0.4),10,(IF(AND($BB42=1,$BI42=0.6),15,(IF(AND($BB42=1,$BI42=0.8),20,(IF(AND($BB42=1,$BI42=1),25,"")))))))))))))))))))))))))))))))))))))))))))))))))))))</f>
        <v>R.RESIDUAL
22</v>
      </c>
      <c r="BH42" s="1234" t="s">
        <v>539</v>
      </c>
      <c r="BI42" s="248">
        <f>+(IF(AND($BE42&gt;0,$BE42&lt;=0.2),0.2,(IF(AND($BE42&gt;0.2,$BE42&lt;=0.4),0.4,(IF(AND($BE42&gt;0.4,$BE42&lt;=0.6),0.6,(IF(AND($BE42&gt;0.6,$BE42&lt;=0.8),0.8,(IF($BE42&gt;0.8,1,""))))))))))</f>
        <v>1</v>
      </c>
      <c r="BJ42" s="239">
        <f>+VLOOKUP($BG42,Listas!$G$114:$H$138,2,FALSE)</f>
        <v>22</v>
      </c>
      <c r="BK42" s="462">
        <v>1</v>
      </c>
      <c r="BL42" s="354" t="str">
        <f>IF(ISERROR(IF(Y42="R.INHERENTE
5","R. INHERENTE",(IF(BG42="R.RESIDUAL
5","R. RESIDUAL"," ")))),"",(IF(Y42="R.INHERENTE
5","R. INHERENTE",(IF(BG42="R.RESIDUAL
5","R. RESIDUAL"," ")))))</f>
        <v xml:space="preserve"> </v>
      </c>
      <c r="BM42" s="355" t="str">
        <f>IF(ISERROR(IF(Y42="R.INHERENTE
10","R. INHERENTE",(IF(BG42="R.RESIDUAL
10","R. RESIDUAL"," ")))),"",(IF(Y42="R.INHERENTE
10","R. INHERENTE",(IF(BG42="R.RESIDUAL
10","R. RESIDUAL"," ")))))</f>
        <v xml:space="preserve"> </v>
      </c>
      <c r="BN42" s="360" t="str">
        <f>IF(ISERROR(IF(Y42="R.INHERENTE
15","R. INHERENTE",(IF(BG42="R.RESIDUAL
15","R. RESIDUAL"," ")))),"",(IF(Y42="R.INHERENTE
15","R. INHERENTE",(IF(BG42="R.RESIDUAL
15","R. RESIDUAL"," ")))))</f>
        <v xml:space="preserve"> </v>
      </c>
      <c r="BO42" s="360" t="str">
        <f>IF(ISERROR(IF(Y42="R.INHERENTE
20","R. INHERENTE",(IF(BG42="R.RESIDUAL
20","R. RESIDUAL"," ")))),"",(IF(Y42="R.INHERENTE
20","R. INHERENTE",(IF(BG42="R.RESIDUAL
20","R. RESIDUAL"," ")))))</f>
        <v xml:space="preserve"> </v>
      </c>
      <c r="BP42" s="240" t="str">
        <f>IF(ISERROR(IF(Y42="R.INHERENTE
25","R. INHERENTE",(IF(BG42="R.RESIDUAL
25","R. RESIDUAL"," ")))),"",(IF(Y42="R.INHERENTE
25","R. INHERENTE",(IF(BG42="R.RESIDUAL
25","R. RESIDUAL"," ")))))</f>
        <v xml:space="preserve"> </v>
      </c>
      <c r="BQ42" s="1327"/>
      <c r="BR42" s="1285" t="s">
        <v>1341</v>
      </c>
      <c r="BS42" s="1196" t="s">
        <v>1342</v>
      </c>
      <c r="BT42" s="1196" t="s">
        <v>1300</v>
      </c>
      <c r="BU42" s="1184" t="s">
        <v>586</v>
      </c>
      <c r="BV42" s="1410"/>
      <c r="BW42" s="1199" t="s">
        <v>1343</v>
      </c>
      <c r="BX42" s="1202" t="s">
        <v>1344</v>
      </c>
      <c r="BY42" s="1181" t="s">
        <v>1249</v>
      </c>
      <c r="BZ42" s="1327"/>
      <c r="CA42" s="1165" t="s">
        <v>1250</v>
      </c>
      <c r="CB42" s="1168" t="s">
        <v>1251</v>
      </c>
      <c r="CC42" s="1171" t="s">
        <v>1252</v>
      </c>
      <c r="CD42" s="1159" t="s">
        <v>1253</v>
      </c>
      <c r="CE42" s="1174"/>
      <c r="CF42" s="1174"/>
      <c r="CG42" s="1174"/>
      <c r="CH42" s="1174"/>
      <c r="CI42" s="1174"/>
      <c r="CJ42" s="1174"/>
      <c r="CK42" s="1174"/>
      <c r="CL42" s="1174"/>
      <c r="CM42" s="1174"/>
      <c r="CN42" s="1174"/>
      <c r="CO42" s="1174"/>
      <c r="CP42" s="1174"/>
      <c r="CQ42" s="1174"/>
      <c r="CR42" s="1174"/>
      <c r="CS42" s="1174"/>
      <c r="CT42" s="1174"/>
      <c r="CU42" s="1162" t="s">
        <v>1254</v>
      </c>
      <c r="CV42" s="1537"/>
      <c r="CW42" s="1165" t="s">
        <v>1250</v>
      </c>
      <c r="CX42" s="1168" t="s">
        <v>1251</v>
      </c>
      <c r="CY42" s="1171" t="s">
        <v>1252</v>
      </c>
      <c r="CZ42" s="1159" t="s">
        <v>1253</v>
      </c>
      <c r="DA42" s="1205"/>
      <c r="DB42" s="1206"/>
      <c r="DC42" s="1205"/>
      <c r="DD42" s="1206"/>
      <c r="DE42" s="1156"/>
      <c r="DF42" s="1156"/>
      <c r="DG42" s="1156"/>
      <c r="DH42" s="1156"/>
      <c r="DI42" s="1156"/>
      <c r="DJ42" s="1156"/>
      <c r="DK42" s="1156"/>
      <c r="DL42" s="1156"/>
      <c r="DM42" s="1156"/>
      <c r="DN42" s="1156"/>
      <c r="DO42" s="1156"/>
      <c r="DP42" s="1156"/>
      <c r="DQ42" s="1156"/>
      <c r="DR42" s="1156"/>
      <c r="DS42" s="1156"/>
      <c r="DT42" s="1156"/>
      <c r="DU42" s="1162" t="s">
        <v>1255</v>
      </c>
      <c r="DV42" s="1327"/>
      <c r="DW42" s="1593"/>
      <c r="DX42" s="1596"/>
      <c r="DY42" s="1596"/>
      <c r="DZ42" s="1599"/>
    </row>
    <row r="43" spans="2:130" s="247" customFormat="1" ht="48" customHeight="1" x14ac:dyDescent="0.25">
      <c r="B43" s="1316"/>
      <c r="C43" s="1132"/>
      <c r="D43" s="1129"/>
      <c r="E43" s="1120"/>
      <c r="F43" s="1120"/>
      <c r="G43" s="1129"/>
      <c r="H43" s="1126"/>
      <c r="I43" s="1123"/>
      <c r="J43" s="402" t="s">
        <v>1345</v>
      </c>
      <c r="K43" s="381" t="s">
        <v>1257</v>
      </c>
      <c r="L43" s="404" t="s">
        <v>1346</v>
      </c>
      <c r="M43" s="379" t="s">
        <v>582</v>
      </c>
      <c r="N43" s="1114"/>
      <c r="O43" s="1282"/>
      <c r="P43" s="1292"/>
      <c r="Q43" s="1258"/>
      <c r="R43" s="1261"/>
      <c r="S43" s="1327"/>
      <c r="T43" s="1264"/>
      <c r="U43" s="1267"/>
      <c r="V43" s="1270"/>
      <c r="W43" s="1273"/>
      <c r="X43" s="1276"/>
      <c r="Y43" s="1246"/>
      <c r="Z43" s="387"/>
      <c r="AA43" s="410" t="s">
        <v>1347</v>
      </c>
      <c r="AB43" s="226" t="s">
        <v>614</v>
      </c>
      <c r="AC43" s="1249"/>
      <c r="AD43" s="1177">
        <v>25</v>
      </c>
      <c r="AE43" s="1178"/>
      <c r="AF43" s="1177"/>
      <c r="AG43" s="1178"/>
      <c r="AH43" s="1177"/>
      <c r="AI43" s="1178"/>
      <c r="AJ43" s="1177"/>
      <c r="AK43" s="1178"/>
      <c r="AL43" s="1177">
        <v>15</v>
      </c>
      <c r="AM43" s="1178"/>
      <c r="AN43" s="457">
        <f t="shared" si="4"/>
        <v>0.4</v>
      </c>
      <c r="AO43" s="312">
        <f>AO42-(AO42*AN43)</f>
        <v>0.216</v>
      </c>
      <c r="AP43" s="1289"/>
      <c r="AQ43" s="1189" t="s">
        <v>236</v>
      </c>
      <c r="AR43" s="1190"/>
      <c r="AS43" s="1191" t="s">
        <v>592</v>
      </c>
      <c r="AT43" s="1192"/>
      <c r="AU43" s="1189" t="s">
        <v>236</v>
      </c>
      <c r="AV43" s="1190"/>
      <c r="AW43" s="415" t="s">
        <v>1348</v>
      </c>
      <c r="AX43" s="396" t="s">
        <v>559</v>
      </c>
      <c r="AY43" s="421" t="s">
        <v>1349</v>
      </c>
      <c r="AZ43" s="429" t="s">
        <v>1340</v>
      </c>
      <c r="BA43" s="429" t="s">
        <v>1340</v>
      </c>
      <c r="BB43" s="248"/>
      <c r="BC43" s="1223"/>
      <c r="BD43" s="1226"/>
      <c r="BE43" s="1229"/>
      <c r="BF43" s="1226"/>
      <c r="BG43" s="1232"/>
      <c r="BH43" s="1235"/>
      <c r="BI43" s="248"/>
      <c r="BJ43" s="465"/>
      <c r="BK43" s="462">
        <v>0.8</v>
      </c>
      <c r="BL43" s="356" t="str">
        <f>IF(ISERROR(IF(Y42="R.INHERENTE
4","R. INHERENTE",(IF(BG42="R.RESIDUAL
4","R. RESIDUAL"," ")))),"",(IF(Y42="R.INHERENTE
4","R. INHERENTE",(IF(BG42="R.RESIDUAL
4","R. RESIDUAL"," ")))))</f>
        <v xml:space="preserve"> </v>
      </c>
      <c r="BM43" s="357" t="str">
        <f>IF(ISERROR(IF(Y42="R.INHERENTE
9","R. INHERENTE",(IF(BG42="R.RESIDUAL
9","R. RESIDUAL"," ")))),"",(IF(Y42="R.INHERENTE
9","R. INHERENTE",(IF(BG42="R.RESIDUAL
9","R. RESIDUAL"," ")))))</f>
        <v xml:space="preserve"> </v>
      </c>
      <c r="BN43" s="242" t="str">
        <f>IF(ISERROR(IF(Y42="R.INHERENTE
14","R. INHERENTE",(IF(BG42="R.RESIDUAL
14","R. RESIDUAL"," ")))),"",(IF(Y42="R.INHERENTE
14","R. INHERENTE",(IF(BG42="R.RESIDUAL
14","R. RESIDUAL"," ")))))</f>
        <v xml:space="preserve"> </v>
      </c>
      <c r="BO43" s="361" t="str">
        <f>IF(ISERROR(IF(Y42="R.INHERENTE
19","R. INHERENTE",(IF(BG42="R.RESIDUAL
19","R. RESIDUAL"," ")))),"",(IF(Y42="R.INHERENTE
19","R. INHERENTE",(IF(BG42="R.RESIDUAL
19","R. RESIDUAL"," ")))))</f>
        <v xml:space="preserve"> </v>
      </c>
      <c r="BP43" s="243" t="str">
        <f>IF(ISERROR(IF(Y42="R.INHERENTE
24","R. INHERENTE",(IF(BG42="R.RESIDUAL
24","R. RESIDUAL"," ")))),"",(IF(Y42="R.INHERENTE
24","R. INHERENTE",(IF(BG42="R.RESIDUAL
24","R. RESIDUAL"," ")))))</f>
        <v xml:space="preserve"> </v>
      </c>
      <c r="BQ43" s="1327"/>
      <c r="BR43" s="1286"/>
      <c r="BS43" s="1197"/>
      <c r="BT43" s="1197"/>
      <c r="BU43" s="1185"/>
      <c r="BV43" s="1410"/>
      <c r="BW43" s="1200"/>
      <c r="BX43" s="1203"/>
      <c r="BY43" s="1182"/>
      <c r="BZ43" s="1327"/>
      <c r="CA43" s="1166"/>
      <c r="CB43" s="1169"/>
      <c r="CC43" s="1172"/>
      <c r="CD43" s="1160"/>
      <c r="CE43" s="1175"/>
      <c r="CF43" s="1175"/>
      <c r="CG43" s="1175"/>
      <c r="CH43" s="1175"/>
      <c r="CI43" s="1175"/>
      <c r="CJ43" s="1175"/>
      <c r="CK43" s="1175"/>
      <c r="CL43" s="1175"/>
      <c r="CM43" s="1175"/>
      <c r="CN43" s="1175"/>
      <c r="CO43" s="1175"/>
      <c r="CP43" s="1175"/>
      <c r="CQ43" s="1175"/>
      <c r="CR43" s="1175"/>
      <c r="CS43" s="1175"/>
      <c r="CT43" s="1175"/>
      <c r="CU43" s="1163"/>
      <c r="CV43" s="1537"/>
      <c r="CW43" s="1166"/>
      <c r="CX43" s="1169"/>
      <c r="CY43" s="1172"/>
      <c r="CZ43" s="1160"/>
      <c r="DA43" s="1207"/>
      <c r="DB43" s="1208"/>
      <c r="DC43" s="1207"/>
      <c r="DD43" s="1208"/>
      <c r="DE43" s="1157"/>
      <c r="DF43" s="1157"/>
      <c r="DG43" s="1157"/>
      <c r="DH43" s="1157"/>
      <c r="DI43" s="1157"/>
      <c r="DJ43" s="1157"/>
      <c r="DK43" s="1157"/>
      <c r="DL43" s="1157"/>
      <c r="DM43" s="1157"/>
      <c r="DN43" s="1157"/>
      <c r="DO43" s="1157"/>
      <c r="DP43" s="1157"/>
      <c r="DQ43" s="1157"/>
      <c r="DR43" s="1157"/>
      <c r="DS43" s="1157"/>
      <c r="DT43" s="1157"/>
      <c r="DU43" s="1163"/>
      <c r="DV43" s="1327"/>
      <c r="DW43" s="1594"/>
      <c r="DX43" s="1597"/>
      <c r="DY43" s="1597"/>
      <c r="DZ43" s="1600"/>
    </row>
    <row r="44" spans="2:130" s="247" customFormat="1" ht="48" customHeight="1" x14ac:dyDescent="0.25">
      <c r="B44" s="1316"/>
      <c r="C44" s="1132"/>
      <c r="D44" s="1129"/>
      <c r="E44" s="1120"/>
      <c r="F44" s="1120"/>
      <c r="G44" s="1129"/>
      <c r="H44" s="1126"/>
      <c r="I44" s="1123"/>
      <c r="J44" s="397"/>
      <c r="K44" s="381" t="s">
        <v>1263</v>
      </c>
      <c r="L44" s="398"/>
      <c r="M44" s="379"/>
      <c r="N44" s="1114"/>
      <c r="O44" s="1282"/>
      <c r="P44" s="1292"/>
      <c r="Q44" s="1258"/>
      <c r="R44" s="1261"/>
      <c r="S44" s="1327"/>
      <c r="T44" s="1264"/>
      <c r="U44" s="1267"/>
      <c r="V44" s="1270"/>
      <c r="W44" s="1273"/>
      <c r="X44" s="1276"/>
      <c r="Y44" s="1246"/>
      <c r="Z44" s="387"/>
      <c r="AA44" s="315"/>
      <c r="AB44" s="226"/>
      <c r="AC44" s="1249"/>
      <c r="AD44" s="1177"/>
      <c r="AE44" s="1178"/>
      <c r="AF44" s="1177"/>
      <c r="AG44" s="1178"/>
      <c r="AH44" s="1177"/>
      <c r="AI44" s="1178"/>
      <c r="AJ44" s="1177"/>
      <c r="AK44" s="1178"/>
      <c r="AL44" s="1177"/>
      <c r="AM44" s="1178"/>
      <c r="AN44" s="318">
        <f>AD44+AF44+AH44+AJ44+AL44</f>
        <v>0</v>
      </c>
      <c r="AO44" s="312"/>
      <c r="AP44" s="1289"/>
      <c r="AQ44" s="1189"/>
      <c r="AR44" s="1190"/>
      <c r="AS44" s="1191"/>
      <c r="AT44" s="1192"/>
      <c r="AU44" s="1189"/>
      <c r="AV44" s="1190"/>
      <c r="AW44" s="415"/>
      <c r="AX44" s="396"/>
      <c r="AY44" s="421"/>
      <c r="AZ44" s="429"/>
      <c r="BA44" s="430"/>
      <c r="BB44" s="248"/>
      <c r="BC44" s="1223"/>
      <c r="BD44" s="1226"/>
      <c r="BE44" s="1229"/>
      <c r="BF44" s="1226"/>
      <c r="BG44" s="1232"/>
      <c r="BH44" s="1235"/>
      <c r="BI44" s="248"/>
      <c r="BJ44" s="465"/>
      <c r="BK44" s="462">
        <v>0.60000000000000009</v>
      </c>
      <c r="BL44" s="356" t="str">
        <f>IF(ISERROR(IF(Y42="R.INHERENTE
3","R. INHERENTE",(IF(BG42="R.RESIDUAL
3","R. RESIDUAL"," ")))),"",(IF(Y42="R.INHERENTE
3","R. INHERENTE",(IF(BG42="R.RESIDUAL
3","R. RESIDUAL"," ")))))</f>
        <v xml:space="preserve"> </v>
      </c>
      <c r="BM44" s="357" t="str">
        <f>IF(ISERROR(IF(Y42="R.INHERENTE
8","R. INHERENTE",(IF(BG42="R.RESIDUAL
8","R. RESIDUAL"," ")))),"",(IF(Y42="R.INHERENTE
8","R. INHERENTE",(IF(BG42="R.RESIDUAL
8","R. RESIDUAL"," ")))))</f>
        <v xml:space="preserve"> </v>
      </c>
      <c r="BN44" s="242" t="str">
        <f>IF(ISERROR(IF(Y42="R.INHERENTE
13","R. INHERENTE",(IF(BG42="R.RESIDUAL
13","R. RESIDUAL"," ")))),"",(IF(Y42="R.INHERENTE
13","R. INHERENTE",(IF(BG42="R.RESIDUAL
13","R. RESIDUAL"," ")))))</f>
        <v xml:space="preserve"> </v>
      </c>
      <c r="BO44" s="361" t="str">
        <f>IF(ISERROR(IF(Y42="R.INHERENTE
18","R. INHERENTE",(IF(BG42="R.RESIDUAL
18","R. RESIDUAL"," ")))),"",(IF(Y42="R.INHERENTE
18","R. INHERENTE",(IF(BG42="R.RESIDUAL
18","R. RESIDUAL"," ")))))</f>
        <v xml:space="preserve"> </v>
      </c>
      <c r="BP44" s="243" t="str">
        <f>IF(ISERROR(IF(Y42="R.INHERENTE
23","R. INHERENTE",(IF(BG42="R.RESIDUAL
23","R. RESIDUAL"," ")))),"",(IF(Y42="R.INHERENTE
23","R. INHERENTE",(IF(BG42="R.RESIDUAL
23","R. RESIDUAL"," ")))))</f>
        <v>R. INHERENTE</v>
      </c>
      <c r="BQ44" s="1327"/>
      <c r="BR44" s="1286"/>
      <c r="BS44" s="1197"/>
      <c r="BT44" s="1197"/>
      <c r="BU44" s="1185"/>
      <c r="BV44" s="1410"/>
      <c r="BW44" s="1200"/>
      <c r="BX44" s="1203"/>
      <c r="BY44" s="1182"/>
      <c r="BZ44" s="1327"/>
      <c r="CA44" s="1166"/>
      <c r="CB44" s="1169"/>
      <c r="CC44" s="1172"/>
      <c r="CD44" s="1160"/>
      <c r="CE44" s="1175"/>
      <c r="CF44" s="1175"/>
      <c r="CG44" s="1175"/>
      <c r="CH44" s="1175"/>
      <c r="CI44" s="1175"/>
      <c r="CJ44" s="1175"/>
      <c r="CK44" s="1175"/>
      <c r="CL44" s="1175"/>
      <c r="CM44" s="1175"/>
      <c r="CN44" s="1175"/>
      <c r="CO44" s="1175"/>
      <c r="CP44" s="1175"/>
      <c r="CQ44" s="1175"/>
      <c r="CR44" s="1175"/>
      <c r="CS44" s="1175"/>
      <c r="CT44" s="1175"/>
      <c r="CU44" s="1163"/>
      <c r="CV44" s="1537"/>
      <c r="CW44" s="1166"/>
      <c r="CX44" s="1169"/>
      <c r="CY44" s="1172"/>
      <c r="CZ44" s="1160"/>
      <c r="DA44" s="1207"/>
      <c r="DB44" s="1208"/>
      <c r="DC44" s="1207"/>
      <c r="DD44" s="1208"/>
      <c r="DE44" s="1157"/>
      <c r="DF44" s="1157"/>
      <c r="DG44" s="1157"/>
      <c r="DH44" s="1157"/>
      <c r="DI44" s="1157"/>
      <c r="DJ44" s="1157"/>
      <c r="DK44" s="1157"/>
      <c r="DL44" s="1157"/>
      <c r="DM44" s="1157"/>
      <c r="DN44" s="1157"/>
      <c r="DO44" s="1157"/>
      <c r="DP44" s="1157"/>
      <c r="DQ44" s="1157"/>
      <c r="DR44" s="1157"/>
      <c r="DS44" s="1157"/>
      <c r="DT44" s="1157"/>
      <c r="DU44" s="1163"/>
      <c r="DV44" s="1327"/>
      <c r="DW44" s="1594"/>
      <c r="DX44" s="1597"/>
      <c r="DY44" s="1597"/>
      <c r="DZ44" s="1600"/>
    </row>
    <row r="45" spans="2:130" s="247" customFormat="1" ht="48" customHeight="1" x14ac:dyDescent="0.25">
      <c r="B45" s="1316"/>
      <c r="C45" s="1132"/>
      <c r="D45" s="1129"/>
      <c r="E45" s="1120"/>
      <c r="F45" s="1120"/>
      <c r="G45" s="1129"/>
      <c r="H45" s="1126"/>
      <c r="I45" s="1123"/>
      <c r="J45" s="397"/>
      <c r="K45" s="381" t="s">
        <v>1268</v>
      </c>
      <c r="L45" s="398"/>
      <c r="M45" s="379"/>
      <c r="N45" s="1114"/>
      <c r="O45" s="1282"/>
      <c r="P45" s="1292"/>
      <c r="Q45" s="1258"/>
      <c r="R45" s="1261"/>
      <c r="S45" s="1327"/>
      <c r="T45" s="1264"/>
      <c r="U45" s="1267"/>
      <c r="V45" s="1270"/>
      <c r="W45" s="1273"/>
      <c r="X45" s="1276"/>
      <c r="Y45" s="1246"/>
      <c r="Z45" s="387"/>
      <c r="AA45" s="227"/>
      <c r="AB45" s="226"/>
      <c r="AC45" s="1249"/>
      <c r="AD45" s="1177"/>
      <c r="AE45" s="1178"/>
      <c r="AF45" s="1177"/>
      <c r="AG45" s="1178"/>
      <c r="AH45" s="1177"/>
      <c r="AI45" s="1178"/>
      <c r="AJ45" s="1177"/>
      <c r="AK45" s="1178"/>
      <c r="AL45" s="1177"/>
      <c r="AM45" s="1178"/>
      <c r="AN45" s="318">
        <f>AD45+AF45+AH45+AJ45+AL45</f>
        <v>0</v>
      </c>
      <c r="AO45" s="312"/>
      <c r="AP45" s="1289"/>
      <c r="AQ45" s="1189"/>
      <c r="AR45" s="1190"/>
      <c r="AS45" s="1191"/>
      <c r="AT45" s="1192"/>
      <c r="AU45" s="1189"/>
      <c r="AV45" s="1190"/>
      <c r="AW45" s="376"/>
      <c r="AX45" s="377"/>
      <c r="AY45" s="234"/>
      <c r="AZ45" s="232"/>
      <c r="BA45" s="228"/>
      <c r="BB45" s="248"/>
      <c r="BC45" s="1223"/>
      <c r="BD45" s="1226"/>
      <c r="BE45" s="1229"/>
      <c r="BF45" s="1226"/>
      <c r="BG45" s="1232"/>
      <c r="BH45" s="1235"/>
      <c r="BI45" s="248"/>
      <c r="BJ45" s="465"/>
      <c r="BK45" s="462">
        <v>0.4</v>
      </c>
      <c r="BL45" s="356" t="str">
        <f>IF(ISERROR(IF(Y42="R.INHERENTE
2","R. INHERENTE",(IF(BG42="R.RESIDUAL
2","R. RESIDUAL"," ")))),"",(IF(Y42="R.INHERENTE
2","R. INHERENTE",(IF(BG42="R.RESIDUAL
2","R. RESIDUAL"," ")))))</f>
        <v xml:space="preserve"> </v>
      </c>
      <c r="BM45" s="357" t="str">
        <f>IF(ISERROR(IF(Y42="R.INHERENTE
7","R. INHERENTE",(IF(BG42="R.RESIDUAL
7","R. RESIDUAL"," ")))),"",(IF(Y42="R.INHERENTE
7","R. INHERENTE",(IF(BG42="R.RESIDUAL
7","R. RESIDUAL"," ")))))</f>
        <v xml:space="preserve"> </v>
      </c>
      <c r="BN45" s="241" t="str">
        <f>IF(ISERROR(IF(Y42="R.INHERENTE
12","R. INHERENTE",(IF(BG42="R.RESIDUAL
12","R. RESIDUAL"," ")))),"",(IF(Y42="R.INHERENTE
12","R. INHERENTE",(IF(BG42="R.RESIDUAL
12","R. RESIDUAL"," ")))))</f>
        <v xml:space="preserve"> </v>
      </c>
      <c r="BO45" s="242" t="str">
        <f>IF(ISERROR(IF(Y42="R.INHERENTE
17","R. INHERENTE",(IF(BG42="R.RESIDUAL
17","R. RESIDUAL"," ")))),"",(IF(Y42="R.INHERENTE
17","R. INHERENTE",(IF(BG42="R.RESIDUAL
17","R. RESIDUAL"," ")))))</f>
        <v xml:space="preserve"> </v>
      </c>
      <c r="BP45" s="243" t="str">
        <f>IF(ISERROR(IF(Y42="R.INHERENTE
22","R. INHERENTE",(IF(BG42="R.RESIDUAL
22","R. RESIDUAL"," ")))),"",(IF(Y42="R.INHERENTE
22","R. INHERENTE",(IF(BG42="R.RESIDUAL
22","R. RESIDUAL"," ")))))</f>
        <v>R. RESIDUAL</v>
      </c>
      <c r="BQ45" s="1327"/>
      <c r="BR45" s="1286"/>
      <c r="BS45" s="1197"/>
      <c r="BT45" s="1197"/>
      <c r="BU45" s="1185"/>
      <c r="BV45" s="1410"/>
      <c r="BW45" s="1200"/>
      <c r="BX45" s="1203"/>
      <c r="BY45" s="1182"/>
      <c r="BZ45" s="1327"/>
      <c r="CA45" s="1166"/>
      <c r="CB45" s="1169"/>
      <c r="CC45" s="1172"/>
      <c r="CD45" s="1160"/>
      <c r="CE45" s="1175"/>
      <c r="CF45" s="1175"/>
      <c r="CG45" s="1175"/>
      <c r="CH45" s="1175"/>
      <c r="CI45" s="1175"/>
      <c r="CJ45" s="1175"/>
      <c r="CK45" s="1175"/>
      <c r="CL45" s="1175"/>
      <c r="CM45" s="1175"/>
      <c r="CN45" s="1175"/>
      <c r="CO45" s="1175"/>
      <c r="CP45" s="1175"/>
      <c r="CQ45" s="1175"/>
      <c r="CR45" s="1175"/>
      <c r="CS45" s="1175"/>
      <c r="CT45" s="1175"/>
      <c r="CU45" s="1163"/>
      <c r="CV45" s="1537"/>
      <c r="CW45" s="1166"/>
      <c r="CX45" s="1169"/>
      <c r="CY45" s="1172"/>
      <c r="CZ45" s="1160"/>
      <c r="DA45" s="1207"/>
      <c r="DB45" s="1208"/>
      <c r="DC45" s="1207"/>
      <c r="DD45" s="1208"/>
      <c r="DE45" s="1157"/>
      <c r="DF45" s="1157"/>
      <c r="DG45" s="1157"/>
      <c r="DH45" s="1157"/>
      <c r="DI45" s="1157"/>
      <c r="DJ45" s="1157"/>
      <c r="DK45" s="1157"/>
      <c r="DL45" s="1157"/>
      <c r="DM45" s="1157"/>
      <c r="DN45" s="1157"/>
      <c r="DO45" s="1157"/>
      <c r="DP45" s="1157"/>
      <c r="DQ45" s="1157"/>
      <c r="DR45" s="1157"/>
      <c r="DS45" s="1157"/>
      <c r="DT45" s="1157"/>
      <c r="DU45" s="1163"/>
      <c r="DV45" s="1327"/>
      <c r="DW45" s="1594"/>
      <c r="DX45" s="1597"/>
      <c r="DY45" s="1597"/>
      <c r="DZ45" s="1600"/>
    </row>
    <row r="46" spans="2:130" s="247" customFormat="1" ht="48" customHeight="1" thickBot="1" x14ac:dyDescent="0.3">
      <c r="B46" s="1317"/>
      <c r="C46" s="1133"/>
      <c r="D46" s="1130"/>
      <c r="E46" s="1121"/>
      <c r="F46" s="1121"/>
      <c r="G46" s="1130"/>
      <c r="H46" s="1127"/>
      <c r="I46" s="1124"/>
      <c r="J46" s="399"/>
      <c r="K46" s="382" t="s">
        <v>1269</v>
      </c>
      <c r="L46" s="400"/>
      <c r="M46" s="380"/>
      <c r="N46" s="1115"/>
      <c r="O46" s="1283"/>
      <c r="P46" s="1293"/>
      <c r="Q46" s="1259"/>
      <c r="R46" s="1262"/>
      <c r="S46" s="1327"/>
      <c r="T46" s="1265"/>
      <c r="U46" s="1268"/>
      <c r="V46" s="1271"/>
      <c r="W46" s="1274"/>
      <c r="X46" s="1277"/>
      <c r="Y46" s="1247"/>
      <c r="Z46" s="387"/>
      <c r="AA46" s="229"/>
      <c r="AB46" s="230"/>
      <c r="AC46" s="1250"/>
      <c r="AD46" s="1187"/>
      <c r="AE46" s="1188"/>
      <c r="AF46" s="1187"/>
      <c r="AG46" s="1188"/>
      <c r="AH46" s="1187"/>
      <c r="AI46" s="1188"/>
      <c r="AJ46" s="1187"/>
      <c r="AK46" s="1188"/>
      <c r="AL46" s="1187"/>
      <c r="AM46" s="1188"/>
      <c r="AN46" s="319">
        <f>AD46+AF46+AH46+AJ46+AL46</f>
        <v>0</v>
      </c>
      <c r="AO46" s="313"/>
      <c r="AP46" s="1290"/>
      <c r="AQ46" s="1179"/>
      <c r="AR46" s="1180"/>
      <c r="AS46" s="1243"/>
      <c r="AT46" s="1244"/>
      <c r="AU46" s="1179"/>
      <c r="AV46" s="1180"/>
      <c r="AW46" s="236"/>
      <c r="AX46" s="393"/>
      <c r="AY46" s="235"/>
      <c r="AZ46" s="233"/>
      <c r="BA46" s="231"/>
      <c r="BB46" s="248"/>
      <c r="BC46" s="1224"/>
      <c r="BD46" s="1227"/>
      <c r="BE46" s="1230"/>
      <c r="BF46" s="1227"/>
      <c r="BG46" s="1233"/>
      <c r="BH46" s="1236"/>
      <c r="BI46" s="248"/>
      <c r="BJ46" s="465"/>
      <c r="BK46" s="463">
        <v>0.2</v>
      </c>
      <c r="BL46" s="358" t="str">
        <f>IF(ISERROR(IF(Y42="R.INHERENTE
1","R. INHERENTE",(IF(BG42="R.RESIDUAL
1","R. RESIDUAL"," ")))),"",(IF(Y42="R.INHERENTE
1","R. INHERENTE",(IF(BG42="R.RESIDUAL
1","R. RESIDUAL"," ")))))</f>
        <v xml:space="preserve"> </v>
      </c>
      <c r="BM46" s="359" t="str">
        <f>IF(ISERROR(IF(Y42="R.INHERENTE
6","R. INHERENTE",(IF(BG42="R.RESIDUAL
6","R. RESIDUAL"," ")))),"",(IF(Y42="R.INHERENTE
6","R. INHERENTE",(IF(BG42="R.RESIDUAL
6","R. RESIDUAL"," ")))))</f>
        <v xml:space="preserve"> </v>
      </c>
      <c r="BN46" s="244" t="str">
        <f>IF(ISERROR(IF(Y42="R.INHERENTE
11","R. INHERENTE",(IF(BG42="R.RESIDUAL
11","R. RESIDUAL"," ")))),"",(IF(Y42="R.INHERENTE
11","R. INHERENTE",(IF(BG42="R.RESIDUAL
11","R. RESIDUAL"," ")))))</f>
        <v xml:space="preserve"> </v>
      </c>
      <c r="BO46" s="245" t="str">
        <f>IF(ISERROR(IF(Y42="R.INHERENTE
16","R. INHERENTE",(IF(BG42="R.RESIDUAL
16","R. RESIDUAL"," ")))),"",(IF(Y42="R.INHERENTE
16","R. INHERENTE",(IF(BG42="R.RESIDUAL
16","R. RESIDUAL"," ")))))</f>
        <v xml:space="preserve"> </v>
      </c>
      <c r="BP46" s="246" t="str">
        <f>IF(ISERROR(IF(Y42="R.INHERENTE
21","R. INHERENTE",(IF(BG42="R.RESIDUAL
21","R. RESIDUAL"," ")))),"",(IF(Y42="R.INHERENTE
21","R. INHERENTE",(IF(BG42="R.RESIDUAL
21","R. RESIDUAL"," ")))))</f>
        <v xml:space="preserve"> </v>
      </c>
      <c r="BQ46" s="1327"/>
      <c r="BR46" s="1287"/>
      <c r="BS46" s="1198"/>
      <c r="BT46" s="1198"/>
      <c r="BU46" s="1186"/>
      <c r="BV46" s="1410"/>
      <c r="BW46" s="1201"/>
      <c r="BX46" s="1204"/>
      <c r="BY46" s="1183"/>
      <c r="BZ46" s="1327"/>
      <c r="CA46" s="1167"/>
      <c r="CB46" s="1170"/>
      <c r="CC46" s="1173"/>
      <c r="CD46" s="1161"/>
      <c r="CE46" s="1176"/>
      <c r="CF46" s="1176"/>
      <c r="CG46" s="1176"/>
      <c r="CH46" s="1176"/>
      <c r="CI46" s="1176"/>
      <c r="CJ46" s="1176"/>
      <c r="CK46" s="1176"/>
      <c r="CL46" s="1176"/>
      <c r="CM46" s="1176"/>
      <c r="CN46" s="1176"/>
      <c r="CO46" s="1176"/>
      <c r="CP46" s="1176"/>
      <c r="CQ46" s="1176"/>
      <c r="CR46" s="1176"/>
      <c r="CS46" s="1176"/>
      <c r="CT46" s="1176"/>
      <c r="CU46" s="1164"/>
      <c r="CV46" s="1537"/>
      <c r="CW46" s="1167"/>
      <c r="CX46" s="1170"/>
      <c r="CY46" s="1173"/>
      <c r="CZ46" s="1161"/>
      <c r="DA46" s="1209"/>
      <c r="DB46" s="1210"/>
      <c r="DC46" s="1209"/>
      <c r="DD46" s="1210"/>
      <c r="DE46" s="1158"/>
      <c r="DF46" s="1158"/>
      <c r="DG46" s="1158"/>
      <c r="DH46" s="1158"/>
      <c r="DI46" s="1158"/>
      <c r="DJ46" s="1158"/>
      <c r="DK46" s="1158"/>
      <c r="DL46" s="1158"/>
      <c r="DM46" s="1158"/>
      <c r="DN46" s="1158"/>
      <c r="DO46" s="1158"/>
      <c r="DP46" s="1158"/>
      <c r="DQ46" s="1158"/>
      <c r="DR46" s="1158"/>
      <c r="DS46" s="1158"/>
      <c r="DT46" s="1158"/>
      <c r="DU46" s="1164"/>
      <c r="DV46" s="1327"/>
      <c r="DW46" s="1595"/>
      <c r="DX46" s="1598"/>
      <c r="DY46" s="1598"/>
      <c r="DZ46" s="1601"/>
    </row>
    <row r="47" spans="2:130" ht="12" customHeight="1" thickBot="1" x14ac:dyDescent="0.3">
      <c r="Z47" s="387"/>
      <c r="BL47" s="316">
        <v>0.2</v>
      </c>
      <c r="BM47" s="317">
        <v>0.4</v>
      </c>
      <c r="BN47" s="317">
        <v>0.60000000000000009</v>
      </c>
      <c r="BO47" s="317">
        <v>0.8</v>
      </c>
      <c r="BP47" s="317">
        <v>1</v>
      </c>
    </row>
    <row r="48" spans="2:130" s="247" customFormat="1" ht="48" customHeight="1" x14ac:dyDescent="0.25">
      <c r="B48" s="1315" t="s">
        <v>1234</v>
      </c>
      <c r="C48" s="1131">
        <v>6</v>
      </c>
      <c r="D48" s="1128" t="s">
        <v>438</v>
      </c>
      <c r="E48" s="1119" t="s">
        <v>439</v>
      </c>
      <c r="F48" s="1119" t="s">
        <v>529</v>
      </c>
      <c r="G48" s="1128" t="s">
        <v>524</v>
      </c>
      <c r="H48" s="1125" t="s">
        <v>476</v>
      </c>
      <c r="I48" s="1122" t="s">
        <v>1350</v>
      </c>
      <c r="J48" s="401" t="s">
        <v>1351</v>
      </c>
      <c r="K48" s="383" t="s">
        <v>1237</v>
      </c>
      <c r="L48" s="403" t="s">
        <v>1352</v>
      </c>
      <c r="M48" s="384" t="s">
        <v>575</v>
      </c>
      <c r="N48" s="1111" t="s">
        <v>1353</v>
      </c>
      <c r="O48" s="1281" t="str">
        <f>IF(H48="","",(CONCATENATE("Posibilidad de afectación ",H48," ",I48," ",J48," ",J49," ",J50," ",J51," ",J52)))</f>
        <v xml:space="preserve">Posibilidad de afectación económica y reputacional por uso indebido (alteración, sustracción) de la información clasificada y reservada, para beneficio propio, de un tercero y/o conflicto de interés, a falta de controles efectivos de seguridad de la información.    </v>
      </c>
      <c r="P48" s="1291" t="s">
        <v>1240</v>
      </c>
      <c r="Q48" s="1257" t="s">
        <v>625</v>
      </c>
      <c r="R48" s="1260" t="s">
        <v>555</v>
      </c>
      <c r="S48" s="311"/>
      <c r="T48" s="1263" t="s">
        <v>512</v>
      </c>
      <c r="U48" s="1266">
        <f>IF(ISERROR(VLOOKUP($T48,Listas!$F$21:$G$25,2,FALSE)),"",(VLOOKUP($T48,Listas!$F$21:$G$25,2,FALSE)))</f>
        <v>0.8</v>
      </c>
      <c r="V48" s="1269" t="str">
        <f>IF(ISERROR(VLOOKUP($U48,Listas!$F$4:$G$8,2,FALSE)),"",(VLOOKUP($U48,Listas!$F$4:$G$8,2,FALSE)))</f>
        <v>ALTA
Es viable que el evento ocurra en la mayoria de las circunstancias.</v>
      </c>
      <c r="W48" s="1272" t="s">
        <v>447</v>
      </c>
      <c r="X48" s="1275">
        <f>IF(ISERROR(VLOOKUP($W48,Listas!$F$30:$G$37,2,FALSE)),"",(VLOOKUP($W48,Listas!$F$30:$G$37,2,FALSE)))</f>
        <v>1</v>
      </c>
      <c r="Y48" s="1245" t="str">
        <f>IF(U48="","",(CONCATENATE("R.INHERENTE
",(IF(AND($U48=0.2,$X48=0.2),1,(IF(AND($U48=0.2,$X48=0.4),6,(IF(AND($U48=0.2,$X48=0.6),11,(IF(AND($U48=0.2,$X48=0.8),16,(IF(AND($U48=0.2,$X48=1),21,(IF(AND($U48=0.4,$X48=0.2),2,(IF(AND($U48=0.4,$X48=0.4),7,(IF(AND($U48=0.4,$X48=0.6),12,(IF(AND($U48=0.4,$X48=0.8),17,(IF(AND($U48=0.4,$X48=1),22,(IF(AND($U48=0.6,$X48=0.2),3,(IF(AND($U48=0.6,$X48=0.4),8,(IF(AND($U48=0.6,$X48=0.6),13,(IF(AND($U48=0.6,$X48=0.8),18,(IF(AND($U48=0.6,$X48=1),23,(IF(AND($U48=0.8,$X48=0.2),4,(IF(AND($U48=0.8,$X48=0.4),9,(IF(AND($U48=0.8,$X48=0.6),14,(IF(AND($U48=0.8,$X48=0.8),19,(IF(AND($U48=0.8,$X48=1),24,(IF(AND($U48=1,$X48=0.2),5,(IF(AND($U48=1,$X48=0.4),10,(IF(AND($U48=1,$X48=0.6),15,(IF(AND($U48=1,$X48=0.8),20,(IF(AND($U48=1,$X48=1),25,"")))))))))))))))))))))))))))))))))))))))))))))))))))))</f>
        <v>R.INHERENTE
24</v>
      </c>
      <c r="Z48" s="387"/>
      <c r="AA48" s="410" t="s">
        <v>1354</v>
      </c>
      <c r="AB48" s="249" t="s">
        <v>614</v>
      </c>
      <c r="AC48" s="1248" t="s">
        <v>318</v>
      </c>
      <c r="AD48" s="1213">
        <v>25</v>
      </c>
      <c r="AE48" s="1214"/>
      <c r="AF48" s="1213"/>
      <c r="AG48" s="1214"/>
      <c r="AH48" s="1213"/>
      <c r="AI48" s="1214"/>
      <c r="AJ48" s="1213">
        <v>0</v>
      </c>
      <c r="AK48" s="1214"/>
      <c r="AL48" s="1213">
        <v>15</v>
      </c>
      <c r="AM48" s="1214"/>
      <c r="AN48" s="457">
        <f t="shared" ref="AN48:AN49" si="5">(SUM(AD48:AM48))/100</f>
        <v>0.4</v>
      </c>
      <c r="AO48" s="314">
        <f>((U48-(U48*AN48)))</f>
        <v>0.48</v>
      </c>
      <c r="AP48" s="1288">
        <f>X48</f>
        <v>1</v>
      </c>
      <c r="AQ48" s="1218" t="s">
        <v>236</v>
      </c>
      <c r="AR48" s="1219"/>
      <c r="AS48" s="1220" t="s">
        <v>592</v>
      </c>
      <c r="AT48" s="1221"/>
      <c r="AU48" s="1218" t="s">
        <v>236</v>
      </c>
      <c r="AV48" s="1219"/>
      <c r="AW48" s="422" t="s">
        <v>1355</v>
      </c>
      <c r="AX48" s="395" t="s">
        <v>554</v>
      </c>
      <c r="AY48" s="412" t="s">
        <v>1356</v>
      </c>
      <c r="AZ48" s="427" t="s">
        <v>1357</v>
      </c>
      <c r="BA48" s="428" t="s">
        <v>1358</v>
      </c>
      <c r="BB48" s="248">
        <f>+(IF(AND($BC42&gt;0,$BC42&lt;=0.2),0.2,(IF(AND($BC42&gt;0.2,$BC42&lt;=0.4),0.4,(IF(AND($BC42&gt;0.4,$BC42&lt;=0.6),0.6,(IF(AND($BC42&gt;0.6,$BC42&lt;=0.8),0.8,(IF($BC42&gt;0.8,1,""))))))))))</f>
        <v>0.4</v>
      </c>
      <c r="BC48" s="1222">
        <f>+MIN(AO48:AO52)</f>
        <v>0.28799999999999998</v>
      </c>
      <c r="BD48" s="1225" t="str">
        <f>+(IF($BB48=0.2,"MUY BAJA",(IF($BB48=0.4,"BAJA",(IF($BB48=0.6,"MEDIA",(IF($BB48=0.8,"ALTA",(IF($BB48=1,"MUY ALTA",""))))))))))</f>
        <v>BAJA</v>
      </c>
      <c r="BE48" s="1228">
        <f>+MIN(AP48:AP52)</f>
        <v>1</v>
      </c>
      <c r="BF48" s="1225" t="str">
        <f>+(IF($BI48=0.2,"MUY BAJA",(IF($BI48=0.4,"BAJA",(IF($BI48=0.6,"MEDIA",(IF($BI48=0.8,"ALTA",(IF($BI48=1,"MUY ALTA",""))))))))))</f>
        <v>MUY ALTA</v>
      </c>
      <c r="BG48" s="1231" t="str">
        <f>IF($BB48="","",(CONCATENATE("R.RESIDUAL
",(IF(AND($BB48=0.2,$BI48=0.2),1,(IF(AND($BB48=0.2,$BI48=0.4),6,(IF(AND($BB48=0.2,$BI48=0.6),11,(IF(AND($BB48=0.2,$BI48=0.8),16,(IF(AND($BB48=0.2,$BI48=1),21,(IF(AND($BB48=0.4,$BI48=0.2),2,(IF(AND($BB48=0.4,$BI48=0.4),7,(IF(AND($BB48=0.4,$BI48=0.6),12,(IF(AND($BB48=0.4,$BI48=0.8),17,(IF(AND($BB48=0.4,$BI48=1),22,(IF(AND($BB48=0.6,$BI48=0.2),3,(IF(AND($BB48=0.6,$BI48=0.4),8,(IF(AND($BB48=0.6,$BI48=0.6),13,(IF(AND($BB48=0.6,$BI48=0.8),18,(IF(AND($BB48=0.6,$BI48=1),23,(IF(AND($BB48=0.8,$BI48=0.2),4,(IF(AND($BB48=0.8,$BI48=0.4),9,(IF(AND($BB48=0.8,$BI48=0.6),14,(IF(AND($BB48=0.8,$BI48=0.8),19,(IF(AND($BB48=0.8,$BI48=1),24,(IF(AND($BB48=1,$BI48=0.2),5,(IF(AND($BB48=1,$BI48=0.4),10,(IF(AND($BB48=1,$BI48=0.6),15,(IF(AND($BB48=1,$BI48=0.8),20,(IF(AND($BB48=1,$BI48=1),25,"")))))))))))))))))))))))))))))))))))))))))))))))))))))</f>
        <v>R.RESIDUAL
22</v>
      </c>
      <c r="BH48" s="1234" t="s">
        <v>539</v>
      </c>
      <c r="BI48" s="248">
        <f>+(IF(AND($BE48&gt;0,$BE48&lt;=0.2),0.2,(IF(AND($BE48&gt;0.2,$BE48&lt;=0.4),0.4,(IF(AND($BE48&gt;0.4,$BE48&lt;=0.6),0.6,(IF(AND($BE48&gt;0.6,$BE48&lt;=0.8),0.8,(IF($BE48&gt;0.8,1,""))))))))))</f>
        <v>1</v>
      </c>
      <c r="BJ48" s="239">
        <f>+VLOOKUP($BG48,Listas!$G$114:$H$138,2,FALSE)</f>
        <v>22</v>
      </c>
      <c r="BK48" s="462">
        <v>1</v>
      </c>
      <c r="BL48" s="354" t="str">
        <f>IF(ISERROR(IF(Y48="R.INHERENTE
5","R. INHERENTE",(IF(BG48="R.RESIDUAL
5","R. RESIDUAL"," ")))),"",(IF(Y48="R.INHERENTE
5","R. INHERENTE",(IF(BG48="R.RESIDUAL
5","R. RESIDUAL"," ")))))</f>
        <v xml:space="preserve"> </v>
      </c>
      <c r="BM48" s="355" t="str">
        <f>IF(ISERROR(IF(Y48="R.INHERENTE
10","R. INHERENTE",(IF(BG48="R.RESIDUAL
10","R. RESIDUAL"," ")))),"",(IF(Y48="R.INHERENTE
10","R. INHERENTE",(IF(BG48="R.RESIDUAL
10","R. RESIDUAL"," ")))))</f>
        <v xml:space="preserve"> </v>
      </c>
      <c r="BN48" s="360" t="str">
        <f>IF(ISERROR(IF(Y48="R.INHERENTE
15","R. INHERENTE",(IF(BG48="R.RESIDUAL
15","R. RESIDUAL"," ")))),"",(IF(Y48="R.INHERENTE
15","R. INHERENTE",(IF(BG48="R.RESIDUAL
15","R. RESIDUAL"," ")))))</f>
        <v xml:space="preserve"> </v>
      </c>
      <c r="BO48" s="360" t="str">
        <f>IF(ISERROR(IF(Y48="R.INHERENTE
20","R. INHERENTE",(IF(BG48="R.RESIDUAL
20","R. RESIDUAL"," ")))),"",(IF(Y48="R.INHERENTE
20","R. INHERENTE",(IF(BG48="R.RESIDUAL
20","R. RESIDUAL"," ")))))</f>
        <v xml:space="preserve"> </v>
      </c>
      <c r="BP48" s="240" t="str">
        <f>IF(ISERROR(IF(Y48="R.INHERENTE
25","R. INHERENTE",(IF(BG48="R.RESIDUAL
25","R. RESIDUAL"," ")))),"",(IF(Y48="R.INHERENTE
25","R. INHERENTE",(IF(BG48="R.RESIDUAL
25","R. RESIDUAL"," ")))))</f>
        <v xml:space="preserve"> </v>
      </c>
      <c r="BQ48" s="311"/>
      <c r="BR48" s="1285" t="s">
        <v>1359</v>
      </c>
      <c r="BS48" s="1196" t="s">
        <v>1360</v>
      </c>
      <c r="BT48" s="1196" t="s">
        <v>1361</v>
      </c>
      <c r="BU48" s="1184" t="s">
        <v>586</v>
      </c>
      <c r="BV48" s="311"/>
      <c r="BW48" s="1199" t="s">
        <v>1362</v>
      </c>
      <c r="BX48" s="1202" t="s">
        <v>1363</v>
      </c>
      <c r="BY48" s="1181" t="s">
        <v>1249</v>
      </c>
      <c r="BZ48" s="311"/>
      <c r="CA48" s="1165" t="s">
        <v>1250</v>
      </c>
      <c r="CB48" s="1168" t="s">
        <v>1251</v>
      </c>
      <c r="CC48" s="1171" t="s">
        <v>1252</v>
      </c>
      <c r="CD48" s="1159" t="s">
        <v>1253</v>
      </c>
      <c r="CE48" s="1174"/>
      <c r="CF48" s="1174"/>
      <c r="CG48" s="1174"/>
      <c r="CH48" s="1174"/>
      <c r="CI48" s="1174"/>
      <c r="CJ48" s="1174"/>
      <c r="CK48" s="1174"/>
      <c r="CL48" s="1174"/>
      <c r="CM48" s="1174"/>
      <c r="CN48" s="1174"/>
      <c r="CO48" s="1174"/>
      <c r="CP48" s="1174"/>
      <c r="CQ48" s="1174"/>
      <c r="CR48" s="1174"/>
      <c r="CS48" s="1174"/>
      <c r="CT48" s="1174"/>
      <c r="CU48" s="1162" t="s">
        <v>1254</v>
      </c>
      <c r="CW48" s="1165" t="s">
        <v>1250</v>
      </c>
      <c r="CX48" s="1168" t="s">
        <v>1251</v>
      </c>
      <c r="CY48" s="1171" t="s">
        <v>1252</v>
      </c>
      <c r="CZ48" s="1159" t="s">
        <v>1253</v>
      </c>
      <c r="DA48" s="1205"/>
      <c r="DB48" s="1206"/>
      <c r="DC48" s="1205"/>
      <c r="DD48" s="1206"/>
      <c r="DE48" s="1156"/>
      <c r="DF48" s="1156"/>
      <c r="DG48" s="1156"/>
      <c r="DH48" s="1156"/>
      <c r="DI48" s="1156"/>
      <c r="DJ48" s="1156"/>
      <c r="DK48" s="1156"/>
      <c r="DL48" s="1156"/>
      <c r="DM48" s="1156"/>
      <c r="DN48" s="1156"/>
      <c r="DO48" s="1156"/>
      <c r="DP48" s="1156"/>
      <c r="DQ48" s="1156"/>
      <c r="DR48" s="1156"/>
      <c r="DS48" s="1156"/>
      <c r="DT48" s="1156"/>
      <c r="DU48" s="1162" t="s">
        <v>1255</v>
      </c>
      <c r="DW48" s="1593"/>
      <c r="DX48" s="1596"/>
      <c r="DY48" s="1596"/>
      <c r="DZ48" s="1599"/>
    </row>
    <row r="49" spans="2:130" s="247" customFormat="1" ht="48" customHeight="1" x14ac:dyDescent="0.25">
      <c r="B49" s="1316"/>
      <c r="C49" s="1132"/>
      <c r="D49" s="1129"/>
      <c r="E49" s="1120"/>
      <c r="F49" s="1120"/>
      <c r="G49" s="1129"/>
      <c r="H49" s="1126"/>
      <c r="I49" s="1123"/>
      <c r="J49" s="397"/>
      <c r="K49" s="381" t="s">
        <v>1257</v>
      </c>
      <c r="L49" s="404" t="s">
        <v>1364</v>
      </c>
      <c r="M49" s="379" t="s">
        <v>575</v>
      </c>
      <c r="N49" s="1112"/>
      <c r="O49" s="1282"/>
      <c r="P49" s="1292"/>
      <c r="Q49" s="1258"/>
      <c r="R49" s="1261"/>
      <c r="S49" s="311"/>
      <c r="T49" s="1264"/>
      <c r="U49" s="1267"/>
      <c r="V49" s="1270"/>
      <c r="W49" s="1273"/>
      <c r="X49" s="1276"/>
      <c r="Y49" s="1246"/>
      <c r="Z49" s="387"/>
      <c r="AA49" s="410" t="s">
        <v>1365</v>
      </c>
      <c r="AB49" s="226" t="s">
        <v>614</v>
      </c>
      <c r="AC49" s="1249"/>
      <c r="AD49" s="1177">
        <v>25</v>
      </c>
      <c r="AE49" s="1178"/>
      <c r="AF49" s="1177"/>
      <c r="AG49" s="1178"/>
      <c r="AH49" s="1177"/>
      <c r="AI49" s="1178"/>
      <c r="AJ49" s="1177">
        <v>0</v>
      </c>
      <c r="AK49" s="1178"/>
      <c r="AL49" s="1177">
        <v>15</v>
      </c>
      <c r="AM49" s="1178"/>
      <c r="AN49" s="457">
        <f t="shared" si="5"/>
        <v>0.4</v>
      </c>
      <c r="AO49" s="312">
        <f>AO48-(AO48*AN49)</f>
        <v>0.28799999999999998</v>
      </c>
      <c r="AP49" s="1289"/>
      <c r="AQ49" s="1189" t="s">
        <v>236</v>
      </c>
      <c r="AR49" s="1190"/>
      <c r="AS49" s="1191" t="s">
        <v>592</v>
      </c>
      <c r="AT49" s="1192"/>
      <c r="AU49" s="1189" t="s">
        <v>236</v>
      </c>
      <c r="AV49" s="1190"/>
      <c r="AW49" s="415" t="s">
        <v>1366</v>
      </c>
      <c r="AX49" s="396" t="s">
        <v>554</v>
      </c>
      <c r="AY49" s="421" t="s">
        <v>1356</v>
      </c>
      <c r="AZ49" s="429" t="s">
        <v>1357</v>
      </c>
      <c r="BA49" s="428" t="s">
        <v>1358</v>
      </c>
      <c r="BB49" s="248"/>
      <c r="BC49" s="1223"/>
      <c r="BD49" s="1226"/>
      <c r="BE49" s="1229"/>
      <c r="BF49" s="1226"/>
      <c r="BG49" s="1232"/>
      <c r="BH49" s="1235"/>
      <c r="BI49" s="248"/>
      <c r="BJ49" s="465"/>
      <c r="BK49" s="462">
        <v>0.8</v>
      </c>
      <c r="BL49" s="356" t="str">
        <f>IF(ISERROR(IF(Y48="R.INHERENTE
4","R. INHERENTE",(IF(BG48="R.RESIDUAL
4","R. RESIDUAL"," ")))),"",(IF(Y48="R.INHERENTE
4","R. INHERENTE",(IF(BG48="R.RESIDUAL
4","R. RESIDUAL"," ")))))</f>
        <v xml:space="preserve"> </v>
      </c>
      <c r="BM49" s="357" t="str">
        <f>IF(ISERROR(IF(Y48="R.INHERENTE
9","R. INHERENTE",(IF(BG48="R.RESIDUAL
9","R. RESIDUAL"," ")))),"",(IF(Y48="R.INHERENTE
9","R. INHERENTE",(IF(BG48="R.RESIDUAL
9","R. RESIDUAL"," ")))))</f>
        <v xml:space="preserve"> </v>
      </c>
      <c r="BN49" s="242" t="str">
        <f>IF(ISERROR(IF(Y48="R.INHERENTE
14","R. INHERENTE",(IF(BG48="R.RESIDUAL
14","R. RESIDUAL"," ")))),"",(IF(Y48="R.INHERENTE
14","R. INHERENTE",(IF(BG48="R.RESIDUAL
14","R. RESIDUAL"," ")))))</f>
        <v xml:space="preserve"> </v>
      </c>
      <c r="BO49" s="361" t="str">
        <f>IF(ISERROR(IF(Y48="R.INHERENTE
19","R. INHERENTE",(IF(BG48="R.RESIDUAL
19","R. RESIDUAL"," ")))),"",(IF(Y48="R.INHERENTE
19","R. INHERENTE",(IF(BG48="R.RESIDUAL
19","R. RESIDUAL"," ")))))</f>
        <v xml:space="preserve"> </v>
      </c>
      <c r="BP49" s="243" t="str">
        <f>IF(ISERROR(IF(Y48="R.INHERENTE
24","R. INHERENTE",(IF(BG48="R.RESIDUAL
24","R. RESIDUAL"," ")))),"",(IF(Y48="R.INHERENTE
24","R. INHERENTE",(IF(BG48="R.RESIDUAL
24","R. RESIDUAL"," ")))))</f>
        <v>R. INHERENTE</v>
      </c>
      <c r="BQ49" s="311"/>
      <c r="BR49" s="1286"/>
      <c r="BS49" s="1197"/>
      <c r="BT49" s="1197"/>
      <c r="BU49" s="1185"/>
      <c r="BV49" s="311"/>
      <c r="BW49" s="1200"/>
      <c r="BX49" s="1203"/>
      <c r="BY49" s="1182"/>
      <c r="BZ49" s="311"/>
      <c r="CA49" s="1166"/>
      <c r="CB49" s="1169"/>
      <c r="CC49" s="1172"/>
      <c r="CD49" s="1160"/>
      <c r="CE49" s="1175"/>
      <c r="CF49" s="1175"/>
      <c r="CG49" s="1175"/>
      <c r="CH49" s="1175"/>
      <c r="CI49" s="1175"/>
      <c r="CJ49" s="1175"/>
      <c r="CK49" s="1175"/>
      <c r="CL49" s="1175"/>
      <c r="CM49" s="1175"/>
      <c r="CN49" s="1175"/>
      <c r="CO49" s="1175"/>
      <c r="CP49" s="1175"/>
      <c r="CQ49" s="1175"/>
      <c r="CR49" s="1175"/>
      <c r="CS49" s="1175"/>
      <c r="CT49" s="1175"/>
      <c r="CU49" s="1163"/>
      <c r="CW49" s="1166"/>
      <c r="CX49" s="1169"/>
      <c r="CY49" s="1172"/>
      <c r="CZ49" s="1160"/>
      <c r="DA49" s="1207"/>
      <c r="DB49" s="1208"/>
      <c r="DC49" s="1207"/>
      <c r="DD49" s="1208"/>
      <c r="DE49" s="1157"/>
      <c r="DF49" s="1157"/>
      <c r="DG49" s="1157"/>
      <c r="DH49" s="1157"/>
      <c r="DI49" s="1157"/>
      <c r="DJ49" s="1157"/>
      <c r="DK49" s="1157"/>
      <c r="DL49" s="1157"/>
      <c r="DM49" s="1157"/>
      <c r="DN49" s="1157"/>
      <c r="DO49" s="1157"/>
      <c r="DP49" s="1157"/>
      <c r="DQ49" s="1157"/>
      <c r="DR49" s="1157"/>
      <c r="DS49" s="1157"/>
      <c r="DT49" s="1157"/>
      <c r="DU49" s="1163"/>
      <c r="DW49" s="1594"/>
      <c r="DX49" s="1597"/>
      <c r="DY49" s="1597"/>
      <c r="DZ49" s="1600"/>
    </row>
    <row r="50" spans="2:130" s="247" customFormat="1" ht="48" customHeight="1" x14ac:dyDescent="0.25">
      <c r="B50" s="1316"/>
      <c r="C50" s="1132"/>
      <c r="D50" s="1129"/>
      <c r="E50" s="1120"/>
      <c r="F50" s="1120"/>
      <c r="G50" s="1129"/>
      <c r="H50" s="1126"/>
      <c r="I50" s="1123"/>
      <c r="J50" s="397"/>
      <c r="K50" s="381" t="s">
        <v>1263</v>
      </c>
      <c r="L50" s="398"/>
      <c r="M50" s="379"/>
      <c r="N50" s="1112"/>
      <c r="O50" s="1282"/>
      <c r="P50" s="1292"/>
      <c r="Q50" s="1258"/>
      <c r="R50" s="1261"/>
      <c r="S50" s="311"/>
      <c r="T50" s="1264"/>
      <c r="U50" s="1267"/>
      <c r="V50" s="1270"/>
      <c r="W50" s="1273"/>
      <c r="X50" s="1276"/>
      <c r="Y50" s="1246"/>
      <c r="Z50" s="387"/>
      <c r="AA50" s="315"/>
      <c r="AB50" s="226"/>
      <c r="AC50" s="1249"/>
      <c r="AD50" s="1177"/>
      <c r="AE50" s="1178"/>
      <c r="AF50" s="1177"/>
      <c r="AG50" s="1178"/>
      <c r="AH50" s="1177"/>
      <c r="AI50" s="1178"/>
      <c r="AJ50" s="1177"/>
      <c r="AK50" s="1178"/>
      <c r="AL50" s="1177"/>
      <c r="AM50" s="1178"/>
      <c r="AN50" s="318">
        <f>AD50+AF50+AH50+AJ50+AL50</f>
        <v>0</v>
      </c>
      <c r="AO50" s="312"/>
      <c r="AP50" s="1289"/>
      <c r="AQ50" s="1189"/>
      <c r="AR50" s="1190"/>
      <c r="AS50" s="1191"/>
      <c r="AT50" s="1192"/>
      <c r="AU50" s="1189"/>
      <c r="AV50" s="1190"/>
      <c r="AW50" s="415"/>
      <c r="AX50" s="396"/>
      <c r="AY50" s="421"/>
      <c r="AZ50" s="429"/>
      <c r="BA50" s="430"/>
      <c r="BB50" s="248"/>
      <c r="BC50" s="1223"/>
      <c r="BD50" s="1226"/>
      <c r="BE50" s="1229"/>
      <c r="BF50" s="1226"/>
      <c r="BG50" s="1232"/>
      <c r="BH50" s="1235"/>
      <c r="BI50" s="248"/>
      <c r="BJ50" s="465"/>
      <c r="BK50" s="462">
        <v>0.60000000000000009</v>
      </c>
      <c r="BL50" s="356" t="str">
        <f>IF(ISERROR(IF(Y48="R.INHERENTE
3","R. INHERENTE",(IF(BG48="R.RESIDUAL
3","R. RESIDUAL"," ")))),"",(IF(Y48="R.INHERENTE
3","R. INHERENTE",(IF(BG48="R.RESIDUAL
3","R. RESIDUAL"," ")))))</f>
        <v xml:space="preserve"> </v>
      </c>
      <c r="BM50" s="357" t="str">
        <f>IF(ISERROR(IF(Y48="R.INHERENTE
8","R. INHERENTE",(IF(BG48="R.RESIDUAL
8","R. RESIDUAL"," ")))),"",(IF(Y48="R.INHERENTE
8","R. INHERENTE",(IF(BG48="R.RESIDUAL
8","R. RESIDUAL"," ")))))</f>
        <v xml:space="preserve"> </v>
      </c>
      <c r="BN50" s="242" t="str">
        <f>IF(ISERROR(IF(Y48="R.INHERENTE
13","R. INHERENTE",(IF(BG48="R.RESIDUAL
13","R. RESIDUAL"," ")))),"",(IF(Y48="R.INHERENTE
13","R. INHERENTE",(IF(BG48="R.RESIDUAL
13","R. RESIDUAL"," ")))))</f>
        <v xml:space="preserve"> </v>
      </c>
      <c r="BO50" s="361" t="str">
        <f>IF(ISERROR(IF(Y48="R.INHERENTE
18","R. INHERENTE",(IF(BG48="R.RESIDUAL
18","R. RESIDUAL"," ")))),"",(IF(Y48="R.INHERENTE
18","R. INHERENTE",(IF(BG48="R.RESIDUAL
18","R. RESIDUAL"," ")))))</f>
        <v xml:space="preserve"> </v>
      </c>
      <c r="BP50" s="243" t="str">
        <f>IF(ISERROR(IF(Y48="R.INHERENTE
23","R. INHERENTE",(IF(BG48="R.RESIDUAL
23","R. RESIDUAL"," ")))),"",(IF(Y48="R.INHERENTE
23","R. INHERENTE",(IF(BG48="R.RESIDUAL
23","R. RESIDUAL"," ")))))</f>
        <v xml:space="preserve"> </v>
      </c>
      <c r="BQ50" s="311"/>
      <c r="BR50" s="1286"/>
      <c r="BS50" s="1197"/>
      <c r="BT50" s="1197"/>
      <c r="BU50" s="1185"/>
      <c r="BV50" s="311"/>
      <c r="BW50" s="1200"/>
      <c r="BX50" s="1203"/>
      <c r="BY50" s="1182"/>
      <c r="BZ50" s="311"/>
      <c r="CA50" s="1166"/>
      <c r="CB50" s="1169"/>
      <c r="CC50" s="1172"/>
      <c r="CD50" s="1160"/>
      <c r="CE50" s="1175"/>
      <c r="CF50" s="1175"/>
      <c r="CG50" s="1175"/>
      <c r="CH50" s="1175"/>
      <c r="CI50" s="1175"/>
      <c r="CJ50" s="1175"/>
      <c r="CK50" s="1175"/>
      <c r="CL50" s="1175"/>
      <c r="CM50" s="1175"/>
      <c r="CN50" s="1175"/>
      <c r="CO50" s="1175"/>
      <c r="CP50" s="1175"/>
      <c r="CQ50" s="1175"/>
      <c r="CR50" s="1175"/>
      <c r="CS50" s="1175"/>
      <c r="CT50" s="1175"/>
      <c r="CU50" s="1163"/>
      <c r="CW50" s="1166"/>
      <c r="CX50" s="1169"/>
      <c r="CY50" s="1172"/>
      <c r="CZ50" s="1160"/>
      <c r="DA50" s="1207"/>
      <c r="DB50" s="1208"/>
      <c r="DC50" s="1207"/>
      <c r="DD50" s="1208"/>
      <c r="DE50" s="1157"/>
      <c r="DF50" s="1157"/>
      <c r="DG50" s="1157"/>
      <c r="DH50" s="1157"/>
      <c r="DI50" s="1157"/>
      <c r="DJ50" s="1157"/>
      <c r="DK50" s="1157"/>
      <c r="DL50" s="1157"/>
      <c r="DM50" s="1157"/>
      <c r="DN50" s="1157"/>
      <c r="DO50" s="1157"/>
      <c r="DP50" s="1157"/>
      <c r="DQ50" s="1157"/>
      <c r="DR50" s="1157"/>
      <c r="DS50" s="1157"/>
      <c r="DT50" s="1157"/>
      <c r="DU50" s="1163"/>
      <c r="DW50" s="1594"/>
      <c r="DX50" s="1597"/>
      <c r="DY50" s="1597"/>
      <c r="DZ50" s="1600"/>
    </row>
    <row r="51" spans="2:130" s="247" customFormat="1" ht="48" customHeight="1" x14ac:dyDescent="0.25">
      <c r="B51" s="1316"/>
      <c r="C51" s="1132"/>
      <c r="D51" s="1129"/>
      <c r="E51" s="1120"/>
      <c r="F51" s="1120"/>
      <c r="G51" s="1129"/>
      <c r="H51" s="1126"/>
      <c r="I51" s="1123"/>
      <c r="J51" s="397"/>
      <c r="K51" s="381" t="s">
        <v>1268</v>
      </c>
      <c r="L51" s="398"/>
      <c r="M51" s="379"/>
      <c r="N51" s="1112"/>
      <c r="O51" s="1282"/>
      <c r="P51" s="1292"/>
      <c r="Q51" s="1258"/>
      <c r="R51" s="1261"/>
      <c r="S51" s="311"/>
      <c r="T51" s="1264"/>
      <c r="U51" s="1267"/>
      <c r="V51" s="1270"/>
      <c r="W51" s="1273"/>
      <c r="X51" s="1276"/>
      <c r="Y51" s="1246"/>
      <c r="Z51" s="387"/>
      <c r="AA51" s="227"/>
      <c r="AB51" s="226"/>
      <c r="AC51" s="1249"/>
      <c r="AD51" s="1177"/>
      <c r="AE51" s="1178"/>
      <c r="AF51" s="1177"/>
      <c r="AG51" s="1178"/>
      <c r="AH51" s="1177"/>
      <c r="AI51" s="1178"/>
      <c r="AJ51" s="1177"/>
      <c r="AK51" s="1178"/>
      <c r="AL51" s="1177"/>
      <c r="AM51" s="1178"/>
      <c r="AN51" s="318">
        <f>AD51+AF51+AH51+AJ51+AL51</f>
        <v>0</v>
      </c>
      <c r="AO51" s="312"/>
      <c r="AP51" s="1289"/>
      <c r="AQ51" s="1189"/>
      <c r="AR51" s="1190"/>
      <c r="AS51" s="1191"/>
      <c r="AT51" s="1192"/>
      <c r="AU51" s="1189"/>
      <c r="AV51" s="1190"/>
      <c r="AW51" s="376"/>
      <c r="AX51" s="377"/>
      <c r="AY51" s="234"/>
      <c r="AZ51" s="232"/>
      <c r="BA51" s="228"/>
      <c r="BB51" s="248"/>
      <c r="BC51" s="1223"/>
      <c r="BD51" s="1226"/>
      <c r="BE51" s="1229"/>
      <c r="BF51" s="1226"/>
      <c r="BG51" s="1232"/>
      <c r="BH51" s="1235"/>
      <c r="BI51" s="248"/>
      <c r="BJ51" s="465"/>
      <c r="BK51" s="462">
        <v>0.4</v>
      </c>
      <c r="BL51" s="356" t="str">
        <f>IF(ISERROR(IF(Y48="R.INHERENTE
2","R. INHERENTE",(IF(BG48="R.RESIDUAL
2","R. RESIDUAL"," ")))),"",(IF(Y48="R.INHERENTE
2","R. INHERENTE",(IF(BG48="R.RESIDUAL
2","R. RESIDUAL"," ")))))</f>
        <v xml:space="preserve"> </v>
      </c>
      <c r="BM51" s="357" t="str">
        <f>IF(ISERROR(IF(Y48="R.INHERENTE
7","R. INHERENTE",(IF(BG48="R.RESIDUAL
7","R. RESIDUAL"," ")))),"",(IF(Y48="R.INHERENTE
7","R. INHERENTE",(IF(BG48="R.RESIDUAL
7","R. RESIDUAL"," ")))))</f>
        <v xml:space="preserve"> </v>
      </c>
      <c r="BN51" s="241" t="str">
        <f>IF(ISERROR(IF(Y48="R.INHERENTE
12","R. INHERENTE",(IF(BG48="R.RESIDUAL
12","R. RESIDUAL"," ")))),"",(IF(Y48="R.INHERENTE
12","R. INHERENTE",(IF(BG48="R.RESIDUAL
12","R. RESIDUAL"," ")))))</f>
        <v xml:space="preserve"> </v>
      </c>
      <c r="BO51" s="242" t="str">
        <f>IF(ISERROR(IF(Y48="R.INHERENTE
17","R. INHERENTE",(IF(BG48="R.RESIDUAL
17","R. RESIDUAL"," ")))),"",(IF(Y48="R.INHERENTE
17","R. INHERENTE",(IF(BG48="R.RESIDUAL
17","R. RESIDUAL"," ")))))</f>
        <v xml:space="preserve"> </v>
      </c>
      <c r="BP51" s="243" t="str">
        <f>IF(ISERROR(IF(Y48="R.INHERENTE
22","R. INHERENTE",(IF(BG48="R.RESIDUAL
22","R. RESIDUAL"," ")))),"",(IF(Y48="R.INHERENTE
22","R. INHERENTE",(IF(BG48="R.RESIDUAL
22","R. RESIDUAL"," ")))))</f>
        <v>R. RESIDUAL</v>
      </c>
      <c r="BQ51" s="311"/>
      <c r="BR51" s="1286"/>
      <c r="BS51" s="1197"/>
      <c r="BT51" s="1197"/>
      <c r="BU51" s="1185"/>
      <c r="BV51" s="311"/>
      <c r="BW51" s="1200"/>
      <c r="BX51" s="1203"/>
      <c r="BY51" s="1182"/>
      <c r="BZ51" s="311"/>
      <c r="CA51" s="1166"/>
      <c r="CB51" s="1169"/>
      <c r="CC51" s="1172"/>
      <c r="CD51" s="1160"/>
      <c r="CE51" s="1175"/>
      <c r="CF51" s="1175"/>
      <c r="CG51" s="1175"/>
      <c r="CH51" s="1175"/>
      <c r="CI51" s="1175"/>
      <c r="CJ51" s="1175"/>
      <c r="CK51" s="1175"/>
      <c r="CL51" s="1175"/>
      <c r="CM51" s="1175"/>
      <c r="CN51" s="1175"/>
      <c r="CO51" s="1175"/>
      <c r="CP51" s="1175"/>
      <c r="CQ51" s="1175"/>
      <c r="CR51" s="1175"/>
      <c r="CS51" s="1175"/>
      <c r="CT51" s="1175"/>
      <c r="CU51" s="1163"/>
      <c r="CW51" s="1166"/>
      <c r="CX51" s="1169"/>
      <c r="CY51" s="1172"/>
      <c r="CZ51" s="1160"/>
      <c r="DA51" s="1207"/>
      <c r="DB51" s="1208"/>
      <c r="DC51" s="1207"/>
      <c r="DD51" s="1208"/>
      <c r="DE51" s="1157"/>
      <c r="DF51" s="1157"/>
      <c r="DG51" s="1157"/>
      <c r="DH51" s="1157"/>
      <c r="DI51" s="1157"/>
      <c r="DJ51" s="1157"/>
      <c r="DK51" s="1157"/>
      <c r="DL51" s="1157"/>
      <c r="DM51" s="1157"/>
      <c r="DN51" s="1157"/>
      <c r="DO51" s="1157"/>
      <c r="DP51" s="1157"/>
      <c r="DQ51" s="1157"/>
      <c r="DR51" s="1157"/>
      <c r="DS51" s="1157"/>
      <c r="DT51" s="1157"/>
      <c r="DU51" s="1163"/>
      <c r="DW51" s="1594"/>
      <c r="DX51" s="1597"/>
      <c r="DY51" s="1597"/>
      <c r="DZ51" s="1600"/>
    </row>
    <row r="52" spans="2:130" s="247" customFormat="1" ht="48" customHeight="1" thickBot="1" x14ac:dyDescent="0.3">
      <c r="B52" s="1317"/>
      <c r="C52" s="1133"/>
      <c r="D52" s="1130"/>
      <c r="E52" s="1121"/>
      <c r="F52" s="1121"/>
      <c r="G52" s="1130"/>
      <c r="H52" s="1127"/>
      <c r="I52" s="1124"/>
      <c r="J52" s="399"/>
      <c r="K52" s="382" t="s">
        <v>1269</v>
      </c>
      <c r="L52" s="400"/>
      <c r="M52" s="380"/>
      <c r="N52" s="1113"/>
      <c r="O52" s="1283"/>
      <c r="P52" s="1293"/>
      <c r="Q52" s="1259"/>
      <c r="R52" s="1262"/>
      <c r="S52" s="311"/>
      <c r="T52" s="1265"/>
      <c r="U52" s="1268"/>
      <c r="V52" s="1271"/>
      <c r="W52" s="1274"/>
      <c r="X52" s="1277"/>
      <c r="Y52" s="1247"/>
      <c r="Z52" s="387"/>
      <c r="AA52" s="229"/>
      <c r="AB52" s="230"/>
      <c r="AC52" s="1250"/>
      <c r="AD52" s="1187"/>
      <c r="AE52" s="1188"/>
      <c r="AF52" s="1187"/>
      <c r="AG52" s="1188"/>
      <c r="AH52" s="1187"/>
      <c r="AI52" s="1188"/>
      <c r="AJ52" s="1187"/>
      <c r="AK52" s="1188"/>
      <c r="AL52" s="1187"/>
      <c r="AM52" s="1188"/>
      <c r="AN52" s="319">
        <f>AD52+AF52+AH52+AJ52+AL52</f>
        <v>0</v>
      </c>
      <c r="AO52" s="313"/>
      <c r="AP52" s="1290"/>
      <c r="AQ52" s="1179"/>
      <c r="AR52" s="1180"/>
      <c r="AS52" s="1243"/>
      <c r="AT52" s="1244"/>
      <c r="AU52" s="1179"/>
      <c r="AV52" s="1180"/>
      <c r="AW52" s="236"/>
      <c r="AX52" s="393"/>
      <c r="AY52" s="235"/>
      <c r="AZ52" s="233"/>
      <c r="BA52" s="231"/>
      <c r="BB52" s="248"/>
      <c r="BC52" s="1224"/>
      <c r="BD52" s="1227"/>
      <c r="BE52" s="1230"/>
      <c r="BF52" s="1227"/>
      <c r="BG52" s="1233"/>
      <c r="BH52" s="1236"/>
      <c r="BI52" s="248"/>
      <c r="BJ52" s="465"/>
      <c r="BK52" s="463">
        <v>0.2</v>
      </c>
      <c r="BL52" s="358" t="str">
        <f>IF(ISERROR(IF(Y48="R.INHERENTE
1","R. INHERENTE",(IF(BG48="R.RESIDUAL
1","R. RESIDUAL"," ")))),"",(IF(Y48="R.INHERENTE
1","R. INHERENTE",(IF(BG48="R.RESIDUAL
1","R. RESIDUAL"," ")))))</f>
        <v xml:space="preserve"> </v>
      </c>
      <c r="BM52" s="359" t="str">
        <f>IF(ISERROR(IF(Y48="R.INHERENTE
6","R. INHERENTE",(IF(BG48="R.RESIDUAL
6","R. RESIDUAL"," ")))),"",(IF(Y48="R.INHERENTE
6","R. INHERENTE",(IF(BG48="R.RESIDUAL
6","R. RESIDUAL"," ")))))</f>
        <v xml:space="preserve"> </v>
      </c>
      <c r="BN52" s="244" t="str">
        <f>IF(ISERROR(IF(Y48="R.INHERENTE
11","R. INHERENTE",(IF(BG48="R.RESIDUAL
11","R. RESIDUAL"," ")))),"",(IF(Y48="R.INHERENTE
11","R. INHERENTE",(IF(BG48="R.RESIDUAL
11","R. RESIDUAL"," ")))))</f>
        <v xml:space="preserve"> </v>
      </c>
      <c r="BO52" s="245" t="str">
        <f>IF(ISERROR(IF(Y48="R.INHERENTE
16","R. INHERENTE",(IF(BG48="R.RESIDUAL
16","R. RESIDUAL"," ")))),"",(IF(Y48="R.INHERENTE
16","R. INHERENTE",(IF(BG48="R.RESIDUAL
16","R. RESIDUAL"," ")))))</f>
        <v xml:space="preserve"> </v>
      </c>
      <c r="BP52" s="246" t="str">
        <f>IF(ISERROR(IF(Y48="R.INHERENTE
21","R. INHERENTE",(IF(BG48="R.RESIDUAL
21","R. RESIDUAL"," ")))),"",(IF(Y48="R.INHERENTE
21","R. INHERENTE",(IF(BG48="R.RESIDUAL
21","R. RESIDUAL"," ")))))</f>
        <v xml:space="preserve"> </v>
      </c>
      <c r="BQ52" s="311"/>
      <c r="BR52" s="1287"/>
      <c r="BS52" s="1198"/>
      <c r="BT52" s="1198"/>
      <c r="BU52" s="1186"/>
      <c r="BV52" s="311"/>
      <c r="BW52" s="1201"/>
      <c r="BX52" s="1204"/>
      <c r="BY52" s="1183"/>
      <c r="BZ52" s="311"/>
      <c r="CA52" s="1167"/>
      <c r="CB52" s="1170"/>
      <c r="CC52" s="1173"/>
      <c r="CD52" s="1161"/>
      <c r="CE52" s="1176"/>
      <c r="CF52" s="1176"/>
      <c r="CG52" s="1176"/>
      <c r="CH52" s="1176"/>
      <c r="CI52" s="1176"/>
      <c r="CJ52" s="1176"/>
      <c r="CK52" s="1176"/>
      <c r="CL52" s="1176"/>
      <c r="CM52" s="1176"/>
      <c r="CN52" s="1176"/>
      <c r="CO52" s="1176"/>
      <c r="CP52" s="1176"/>
      <c r="CQ52" s="1176"/>
      <c r="CR52" s="1176"/>
      <c r="CS52" s="1176"/>
      <c r="CT52" s="1176"/>
      <c r="CU52" s="1164"/>
      <c r="CW52" s="1167"/>
      <c r="CX52" s="1170"/>
      <c r="CY52" s="1173"/>
      <c r="CZ52" s="1161"/>
      <c r="DA52" s="1209"/>
      <c r="DB52" s="1210"/>
      <c r="DC52" s="1209"/>
      <c r="DD52" s="1210"/>
      <c r="DE52" s="1158"/>
      <c r="DF52" s="1158"/>
      <c r="DG52" s="1158"/>
      <c r="DH52" s="1158"/>
      <c r="DI52" s="1158"/>
      <c r="DJ52" s="1158"/>
      <c r="DK52" s="1158"/>
      <c r="DL52" s="1158"/>
      <c r="DM52" s="1158"/>
      <c r="DN52" s="1158"/>
      <c r="DO52" s="1158"/>
      <c r="DP52" s="1158"/>
      <c r="DQ52" s="1158"/>
      <c r="DR52" s="1158"/>
      <c r="DS52" s="1158"/>
      <c r="DT52" s="1158"/>
      <c r="DU52" s="1164"/>
      <c r="DW52" s="1595"/>
      <c r="DX52" s="1598"/>
      <c r="DY52" s="1598"/>
      <c r="DZ52" s="1601"/>
    </row>
    <row r="53" spans="2:130" ht="12.75" customHeight="1" thickBot="1" x14ac:dyDescent="0.3">
      <c r="Z53" s="387"/>
      <c r="BL53" s="316">
        <v>0.2</v>
      </c>
      <c r="BM53" s="317">
        <v>0.4</v>
      </c>
      <c r="BN53" s="317">
        <v>0.60000000000000009</v>
      </c>
      <c r="BO53" s="317">
        <v>0.8</v>
      </c>
      <c r="BP53" s="317">
        <v>1</v>
      </c>
    </row>
    <row r="54" spans="2:130" s="247" customFormat="1" ht="48" customHeight="1" thickBot="1" x14ac:dyDescent="0.3">
      <c r="B54" s="1315" t="s">
        <v>1234</v>
      </c>
      <c r="C54" s="1131">
        <v>7</v>
      </c>
      <c r="D54" s="1128" t="s">
        <v>444</v>
      </c>
      <c r="E54" s="1119" t="s">
        <v>445</v>
      </c>
      <c r="F54" s="1119" t="s">
        <v>529</v>
      </c>
      <c r="G54" s="1128" t="s">
        <v>528</v>
      </c>
      <c r="H54" s="1125" t="s">
        <v>482</v>
      </c>
      <c r="I54" s="1122" t="s">
        <v>1367</v>
      </c>
      <c r="J54" s="401" t="s">
        <v>1368</v>
      </c>
      <c r="K54" s="383" t="s">
        <v>1237</v>
      </c>
      <c r="L54" s="403" t="s">
        <v>1369</v>
      </c>
      <c r="M54" s="384" t="s">
        <v>575</v>
      </c>
      <c r="N54" s="1111" t="s">
        <v>1370</v>
      </c>
      <c r="O54" s="1281" t="str">
        <f>IF(H54="","",(CONCATENATE("Posibilidad de afectación ",H54," ",I54," ",J54," ",J55," ",J56," ",J57," ",J58)))</f>
        <v xml:space="preserve">Posibilidad de afectación reputacional y económica por prácticas de plagio en productos de investigación, innovación y producción académica, presentados en la Subred sur, debido a la falta de declaración de originalidad y a deficiencias en la revisión de similitud de los productos escritos presentados al Centro de investigaciones.   </v>
      </c>
      <c r="P54" s="1291" t="s">
        <v>1240</v>
      </c>
      <c r="Q54" s="1257" t="s">
        <v>620</v>
      </c>
      <c r="R54" s="1260" t="s">
        <v>550</v>
      </c>
      <c r="S54" s="311"/>
      <c r="T54" s="1263" t="s">
        <v>502</v>
      </c>
      <c r="U54" s="1266">
        <f>IF(ISERROR(VLOOKUP($T54,Listas!$F$21:$G$25,2,FALSE)),"",(VLOOKUP($T54,Listas!$F$21:$G$25,2,FALSE)))</f>
        <v>0.4</v>
      </c>
      <c r="V54" s="1269" t="str">
        <f>IF(ISERROR(VLOOKUP($U54,Listas!$F$4:$G$8,2,FALSE)),"",(VLOOKUP($U54,Listas!$F$4:$G$8,2,FALSE)))</f>
        <v>BAJA
El evento puede ocurrir en algún momento.</v>
      </c>
      <c r="W54" s="1272" t="s">
        <v>436</v>
      </c>
      <c r="X54" s="1275">
        <f>IF(ISERROR(VLOOKUP($W54,Listas!$F$30:$G$37,2,FALSE)),"",(VLOOKUP($W54,Listas!$F$30:$G$37,2,FALSE)))</f>
        <v>0.6</v>
      </c>
      <c r="Y54" s="1245" t="str">
        <f>IF(U54="","",(CONCATENATE("R.INHERENTE
",(IF(AND($U54=0.2,$X54=0.2),1,(IF(AND($U54=0.2,$X54=0.4),6,(IF(AND($U54=0.2,$X54=0.6),11,(IF(AND($U54=0.2,$X54=0.8),16,(IF(AND($U54=0.2,$X54=1),21,(IF(AND($U54=0.4,$X54=0.2),2,(IF(AND($U54=0.4,$X54=0.4),7,(IF(AND($U54=0.4,$X54=0.6),12,(IF(AND($U54=0.4,$X54=0.8),17,(IF(AND($U54=0.4,$X54=1),22,(IF(AND($U54=0.6,$X54=0.2),3,(IF(AND($U54=0.6,$X54=0.4),8,(IF(AND($U54=0.6,$X54=0.6),13,(IF(AND($U54=0.6,$X54=0.8),18,(IF(AND($U54=0.6,$X54=1),23,(IF(AND($U54=0.8,$X54=0.2),4,(IF(AND($U54=0.8,$X54=0.4),9,(IF(AND($U54=0.8,$X54=0.6),14,(IF(AND($U54=0.8,$X54=0.8),19,(IF(AND($U54=0.8,$X54=1),24,(IF(AND($U54=1,$X54=0.2),5,(IF(AND($U54=1,$X54=0.4),10,(IF(AND($U54=1,$X54=0.6),15,(IF(AND($U54=1,$X54=0.8),20,(IF(AND($U54=1,$X54=1),25,"")))))))))))))))))))))))))))))))))))))))))))))))))))))</f>
        <v>R.INHERENTE
12</v>
      </c>
      <c r="Z54" s="387"/>
      <c r="AA54" s="409" t="s">
        <v>1371</v>
      </c>
      <c r="AB54" s="249" t="s">
        <v>614</v>
      </c>
      <c r="AC54" s="1248" t="s">
        <v>318</v>
      </c>
      <c r="AD54" s="1213">
        <v>25</v>
      </c>
      <c r="AE54" s="1214"/>
      <c r="AF54" s="1213"/>
      <c r="AG54" s="1214"/>
      <c r="AH54" s="1213"/>
      <c r="AI54" s="1214"/>
      <c r="AJ54" s="1213"/>
      <c r="AK54" s="1214"/>
      <c r="AL54" s="1213">
        <v>15</v>
      </c>
      <c r="AM54" s="1214"/>
      <c r="AN54" s="457">
        <f t="shared" ref="AN54:AN55" si="6">(SUM(AD54:AM54))/100</f>
        <v>0.4</v>
      </c>
      <c r="AO54" s="314">
        <f>((U54-(U54*AN54)))</f>
        <v>0.24</v>
      </c>
      <c r="AP54" s="1288">
        <f>X54</f>
        <v>0.6</v>
      </c>
      <c r="AQ54" s="1218" t="s">
        <v>236</v>
      </c>
      <c r="AR54" s="1219"/>
      <c r="AS54" s="1220" t="s">
        <v>592</v>
      </c>
      <c r="AT54" s="1221"/>
      <c r="AU54" s="1218" t="s">
        <v>236</v>
      </c>
      <c r="AV54" s="1219"/>
      <c r="AW54" s="422" t="s">
        <v>1372</v>
      </c>
      <c r="AX54" s="395" t="s">
        <v>554</v>
      </c>
      <c r="AY54" s="412" t="s">
        <v>1373</v>
      </c>
      <c r="AZ54" s="427" t="s">
        <v>1374</v>
      </c>
      <c r="BA54" s="428" t="s">
        <v>1375</v>
      </c>
      <c r="BB54" s="248">
        <f>+(IF(AND($BC48&gt;0,$BC48&lt;=0.2),0.2,(IF(AND($BC48&gt;0.2,$BC48&lt;=0.4),0.4,(IF(AND($BC48&gt;0.4,$BC48&lt;=0.6),0.6,(IF(AND($BC48&gt;0.6,$BC48&lt;=0.8),0.8,(IF($BC48&gt;0.8,1,""))))))))))</f>
        <v>0.4</v>
      </c>
      <c r="BC54" s="1222">
        <f>+MIN(AO54:AO58)</f>
        <v>0.16799999999999998</v>
      </c>
      <c r="BD54" s="1225" t="str">
        <f>+(IF($BB54=0.2,"MUY BAJA",(IF($BB54=0.4,"BAJA",(IF($BB54=0.6,"MEDIA",(IF($BB54=0.8,"ALTA",(IF($BB54=1,"MUY ALTA",""))))))))))</f>
        <v>BAJA</v>
      </c>
      <c r="BE54" s="1228">
        <f>+MIN(AP54:AP58)</f>
        <v>0.6</v>
      </c>
      <c r="BF54" s="1225" t="str">
        <f>+(IF($BI54=0.2,"MUY BAJA",(IF($BI54=0.4,"BAJA",(IF($BI54=0.6,"MEDIA",(IF($BI54=0.8,"ALTA",(IF($BI54=1,"MUY ALTA",""))))))))))</f>
        <v>MEDIA</v>
      </c>
      <c r="BG54" s="1231" t="str">
        <f>IF($BB54="","",(CONCATENATE("R.RESIDUAL
",(IF(AND($BB54=0.2,$BI54=0.2),1,(IF(AND($BB54=0.2,$BI54=0.4),6,(IF(AND($BB54=0.2,$BI54=0.6),11,(IF(AND($BB54=0.2,$BI54=0.8),16,(IF(AND($BB54=0.2,$BI54=1),21,(IF(AND($BB54=0.4,$BI54=0.2),2,(IF(AND($BB54=0.4,$BI54=0.4),7,(IF(AND($BB54=0.4,$BI54=0.6),12,(IF(AND($BB54=0.4,$BI54=0.8),17,(IF(AND($BB54=0.4,$BI54=1),22,(IF(AND($BB54=0.6,$BI54=0.2),3,(IF(AND($BB54=0.6,$BI54=0.4),8,(IF(AND($BB54=0.6,$BI54=0.6),13,(IF(AND($BB54=0.6,$BI54=0.8),18,(IF(AND($BB54=0.6,$BI54=1),23,(IF(AND($BB54=0.8,$BI54=0.2),4,(IF(AND($BB54=0.8,$BI54=0.4),9,(IF(AND($BB54=0.8,$BI54=0.6),14,(IF(AND($BB54=0.8,$BI54=0.8),19,(IF(AND($BB54=0.8,$BI54=1),24,(IF(AND($BB54=1,$BI54=0.2),5,(IF(AND($BB54=1,$BI54=0.4),10,(IF(AND($BB54=1,$BI54=0.6),15,(IF(AND($BB54=1,$BI54=0.8),20,(IF(AND($BB54=1,$BI54=1),25,"")))))))))))))))))))))))))))))))))))))))))))))))))))))</f>
        <v>R.RESIDUAL
12</v>
      </c>
      <c r="BH54" s="1234" t="s">
        <v>539</v>
      </c>
      <c r="BI54" s="248">
        <f>+(IF(AND($BE54&gt;0,$BE54&lt;=0.2),0.2,(IF(AND($BE54&gt;0.2,$BE54&lt;=0.4),0.4,(IF(AND($BE54&gt;0.4,$BE54&lt;=0.6),0.6,(IF(AND($BE54&gt;0.6,$BE54&lt;=0.8),0.8,(IF($BE54&gt;0.8,1,""))))))))))</f>
        <v>0.6</v>
      </c>
      <c r="BJ54" s="239">
        <f>+VLOOKUP($BG54,Listas!$G$114:$H$138,2,FALSE)</f>
        <v>12</v>
      </c>
      <c r="BK54" s="462">
        <v>1</v>
      </c>
      <c r="BL54" s="354" t="str">
        <f>IF(ISERROR(IF(Y54="R.INHERENTE
5","R. INHERENTE",(IF(BG54="R.RESIDUAL
5","R. RESIDUAL"," ")))),"",(IF(Y54="R.INHERENTE
5","R. INHERENTE",(IF(BG54="R.RESIDUAL
5","R. RESIDUAL"," ")))))</f>
        <v xml:space="preserve"> </v>
      </c>
      <c r="BM54" s="355" t="str">
        <f>IF(ISERROR(IF(Y54="R.INHERENTE
10","R. INHERENTE",(IF(BG54="R.RESIDUAL
10","R. RESIDUAL"," ")))),"",(IF(Y54="R.INHERENTE
10","R. INHERENTE",(IF(BG54="R.RESIDUAL
10","R. RESIDUAL"," ")))))</f>
        <v xml:space="preserve"> </v>
      </c>
      <c r="BN54" s="360" t="str">
        <f>IF(ISERROR(IF(Y54="R.INHERENTE
15","R. INHERENTE",(IF(BG54="R.RESIDUAL
15","R. RESIDUAL"," ")))),"",(IF(Y54="R.INHERENTE
15","R. INHERENTE",(IF(BG54="R.RESIDUAL
15","R. RESIDUAL"," ")))))</f>
        <v xml:space="preserve"> </v>
      </c>
      <c r="BO54" s="360" t="str">
        <f>IF(ISERROR(IF(Y54="R.INHERENTE
20","R. INHERENTE",(IF(BG54="R.RESIDUAL
20","R. RESIDUAL"," ")))),"",(IF(Y54="R.INHERENTE
20","R. INHERENTE",(IF(BG54="R.RESIDUAL
20","R. RESIDUAL"," ")))))</f>
        <v xml:space="preserve"> </v>
      </c>
      <c r="BP54" s="240" t="str">
        <f>IF(ISERROR(IF(Y54="R.INHERENTE
25","R. INHERENTE",(IF(BG54="R.RESIDUAL
25","R. RESIDUAL"," ")))),"",(IF(Y54="R.INHERENTE
25","R. INHERENTE",(IF(BG54="R.RESIDUAL
25","R. RESIDUAL"," ")))))</f>
        <v xml:space="preserve"> </v>
      </c>
      <c r="BQ54" s="311"/>
      <c r="BR54" s="1285" t="s">
        <v>1376</v>
      </c>
      <c r="BS54" s="1196" t="s">
        <v>1377</v>
      </c>
      <c r="BT54" s="1196" t="s">
        <v>554</v>
      </c>
      <c r="BU54" s="1184" t="s">
        <v>586</v>
      </c>
      <c r="BV54" s="311"/>
      <c r="BW54" s="1199" t="s">
        <v>1378</v>
      </c>
      <c r="BX54" s="1202" t="s">
        <v>1379</v>
      </c>
      <c r="BY54" s="1181" t="s">
        <v>1249</v>
      </c>
      <c r="BZ54" s="311"/>
      <c r="CA54" s="1165" t="s">
        <v>1250</v>
      </c>
      <c r="CB54" s="1168" t="s">
        <v>1251</v>
      </c>
      <c r="CC54" s="1171" t="s">
        <v>1252</v>
      </c>
      <c r="CD54" s="1159" t="s">
        <v>1253</v>
      </c>
      <c r="CE54" s="1174"/>
      <c r="CF54" s="1174"/>
      <c r="CG54" s="1174"/>
      <c r="CH54" s="1174"/>
      <c r="CI54" s="1174"/>
      <c r="CJ54" s="1174"/>
      <c r="CK54" s="1174"/>
      <c r="CL54" s="1174"/>
      <c r="CM54" s="1174"/>
      <c r="CN54" s="1174"/>
      <c r="CO54" s="1174"/>
      <c r="CP54" s="1174"/>
      <c r="CQ54" s="1174"/>
      <c r="CR54" s="1174"/>
      <c r="CS54" s="1174"/>
      <c r="CT54" s="1174"/>
      <c r="CU54" s="1162" t="s">
        <v>1254</v>
      </c>
      <c r="CW54" s="1165" t="s">
        <v>1250</v>
      </c>
      <c r="CX54" s="1168" t="s">
        <v>1251</v>
      </c>
      <c r="CY54" s="1171" t="s">
        <v>1252</v>
      </c>
      <c r="CZ54" s="1159" t="s">
        <v>1253</v>
      </c>
      <c r="DA54" s="1205"/>
      <c r="DB54" s="1206"/>
      <c r="DC54" s="1205"/>
      <c r="DD54" s="1206"/>
      <c r="DE54" s="1156"/>
      <c r="DF54" s="1156"/>
      <c r="DG54" s="1156"/>
      <c r="DH54" s="1156"/>
      <c r="DI54" s="1156"/>
      <c r="DJ54" s="1156"/>
      <c r="DK54" s="1156"/>
      <c r="DL54" s="1156"/>
      <c r="DM54" s="1156"/>
      <c r="DN54" s="1156"/>
      <c r="DO54" s="1156"/>
      <c r="DP54" s="1156"/>
      <c r="DQ54" s="1156"/>
      <c r="DR54" s="1156"/>
      <c r="DS54" s="1156"/>
      <c r="DT54" s="1156"/>
      <c r="DU54" s="1162" t="s">
        <v>1255</v>
      </c>
      <c r="DW54" s="1593"/>
      <c r="DX54" s="1596"/>
      <c r="DY54" s="1596"/>
      <c r="DZ54" s="1599"/>
    </row>
    <row r="55" spans="2:130" s="247" customFormat="1" ht="48" customHeight="1" x14ac:dyDescent="0.25">
      <c r="B55" s="1316"/>
      <c r="C55" s="1132"/>
      <c r="D55" s="1129"/>
      <c r="E55" s="1120"/>
      <c r="F55" s="1120"/>
      <c r="G55" s="1129"/>
      <c r="H55" s="1126"/>
      <c r="I55" s="1123"/>
      <c r="J55" s="402" t="s">
        <v>1380</v>
      </c>
      <c r="K55" s="381" t="s">
        <v>1257</v>
      </c>
      <c r="L55" s="404" t="s">
        <v>1381</v>
      </c>
      <c r="M55" s="379" t="s">
        <v>575</v>
      </c>
      <c r="N55" s="1112"/>
      <c r="O55" s="1282"/>
      <c r="P55" s="1292"/>
      <c r="Q55" s="1258"/>
      <c r="R55" s="1261"/>
      <c r="S55" s="311"/>
      <c r="T55" s="1264"/>
      <c r="U55" s="1267"/>
      <c r="V55" s="1270"/>
      <c r="W55" s="1273"/>
      <c r="X55" s="1276"/>
      <c r="Y55" s="1246"/>
      <c r="Z55" s="387"/>
      <c r="AA55" s="410" t="s">
        <v>1382</v>
      </c>
      <c r="AB55" s="226" t="s">
        <v>614</v>
      </c>
      <c r="AC55" s="1249"/>
      <c r="AD55" s="1177"/>
      <c r="AE55" s="1178"/>
      <c r="AF55" s="1177">
        <v>15</v>
      </c>
      <c r="AG55" s="1178"/>
      <c r="AH55" s="1177"/>
      <c r="AI55" s="1178"/>
      <c r="AJ55" s="1177"/>
      <c r="AK55" s="1178"/>
      <c r="AL55" s="1177">
        <v>15</v>
      </c>
      <c r="AM55" s="1178"/>
      <c r="AN55" s="457">
        <f t="shared" si="6"/>
        <v>0.3</v>
      </c>
      <c r="AO55" s="312">
        <f>AO54-(AO54*AN55)</f>
        <v>0.16799999999999998</v>
      </c>
      <c r="AP55" s="1289"/>
      <c r="AQ55" s="1189" t="s">
        <v>238</v>
      </c>
      <c r="AR55" s="1190"/>
      <c r="AS55" s="1191" t="s">
        <v>592</v>
      </c>
      <c r="AT55" s="1192"/>
      <c r="AU55" s="1189" t="s">
        <v>236</v>
      </c>
      <c r="AV55" s="1190"/>
      <c r="AW55" s="415" t="s">
        <v>1383</v>
      </c>
      <c r="AX55" s="396" t="s">
        <v>564</v>
      </c>
      <c r="AY55" s="421" t="s">
        <v>1384</v>
      </c>
      <c r="AZ55" s="429" t="s">
        <v>1374</v>
      </c>
      <c r="BA55" s="428" t="s">
        <v>1375</v>
      </c>
      <c r="BB55" s="248"/>
      <c r="BC55" s="1223"/>
      <c r="BD55" s="1226"/>
      <c r="BE55" s="1229"/>
      <c r="BF55" s="1226"/>
      <c r="BG55" s="1232"/>
      <c r="BH55" s="1235"/>
      <c r="BI55" s="248"/>
      <c r="BJ55" s="465"/>
      <c r="BK55" s="462">
        <v>0.8</v>
      </c>
      <c r="BL55" s="356" t="str">
        <f>IF(ISERROR(IF(Y54="R.INHERENTE
4","R. INHERENTE",(IF(BG54="R.RESIDUAL
4","R. RESIDUAL"," ")))),"",(IF(Y54="R.INHERENTE
4","R. INHERENTE",(IF(BG54="R.RESIDUAL
4","R. RESIDUAL"," ")))))</f>
        <v xml:space="preserve"> </v>
      </c>
      <c r="BM55" s="357" t="str">
        <f>IF(ISERROR(IF(Y54="R.INHERENTE
9","R. INHERENTE",(IF(BG54="R.RESIDUAL
9","R. RESIDUAL"," ")))),"",(IF(Y54="R.INHERENTE
9","R. INHERENTE",(IF(BG54="R.RESIDUAL
9","R. RESIDUAL"," ")))))</f>
        <v xml:space="preserve"> </v>
      </c>
      <c r="BN55" s="242" t="str">
        <f>IF(ISERROR(IF(Y54="R.INHERENTE
14","R. INHERENTE",(IF(BG54="R.RESIDUAL
14","R. RESIDUAL"," ")))),"",(IF(Y54="R.INHERENTE
14","R. INHERENTE",(IF(BG54="R.RESIDUAL
14","R. RESIDUAL"," ")))))</f>
        <v xml:space="preserve"> </v>
      </c>
      <c r="BO55" s="361" t="s">
        <v>1315</v>
      </c>
      <c r="BP55" s="243" t="str">
        <f>IF(ISERROR(IF(Y54="R.INHERENTE
24","R. INHERENTE",(IF(BG54="R.RESIDUAL
24","R. RESIDUAL"," ")))),"",(IF(Y54="R.INHERENTE
24","R. INHERENTE",(IF(BG54="R.RESIDUAL
24","R. RESIDUAL"," ")))))</f>
        <v xml:space="preserve"> </v>
      </c>
      <c r="BQ55" s="311"/>
      <c r="BR55" s="1286"/>
      <c r="BS55" s="1197"/>
      <c r="BT55" s="1197"/>
      <c r="BU55" s="1185"/>
      <c r="BV55" s="311"/>
      <c r="BW55" s="1200"/>
      <c r="BX55" s="1203"/>
      <c r="BY55" s="1182"/>
      <c r="BZ55" s="311"/>
      <c r="CA55" s="1166"/>
      <c r="CB55" s="1169"/>
      <c r="CC55" s="1172"/>
      <c r="CD55" s="1160"/>
      <c r="CE55" s="1175"/>
      <c r="CF55" s="1175"/>
      <c r="CG55" s="1175"/>
      <c r="CH55" s="1175"/>
      <c r="CI55" s="1175"/>
      <c r="CJ55" s="1175"/>
      <c r="CK55" s="1175"/>
      <c r="CL55" s="1175"/>
      <c r="CM55" s="1175"/>
      <c r="CN55" s="1175"/>
      <c r="CO55" s="1175"/>
      <c r="CP55" s="1175"/>
      <c r="CQ55" s="1175"/>
      <c r="CR55" s="1175"/>
      <c r="CS55" s="1175"/>
      <c r="CT55" s="1175"/>
      <c r="CU55" s="1163"/>
      <c r="CW55" s="1166"/>
      <c r="CX55" s="1169"/>
      <c r="CY55" s="1172"/>
      <c r="CZ55" s="1160"/>
      <c r="DA55" s="1207"/>
      <c r="DB55" s="1208"/>
      <c r="DC55" s="1207"/>
      <c r="DD55" s="1208"/>
      <c r="DE55" s="1157"/>
      <c r="DF55" s="1157"/>
      <c r="DG55" s="1157"/>
      <c r="DH55" s="1157"/>
      <c r="DI55" s="1157"/>
      <c r="DJ55" s="1157"/>
      <c r="DK55" s="1157"/>
      <c r="DL55" s="1157"/>
      <c r="DM55" s="1157"/>
      <c r="DN55" s="1157"/>
      <c r="DO55" s="1157"/>
      <c r="DP55" s="1157"/>
      <c r="DQ55" s="1157"/>
      <c r="DR55" s="1157"/>
      <c r="DS55" s="1157"/>
      <c r="DT55" s="1157"/>
      <c r="DU55" s="1163"/>
      <c r="DW55" s="1594"/>
      <c r="DX55" s="1597"/>
      <c r="DY55" s="1597"/>
      <c r="DZ55" s="1600"/>
    </row>
    <row r="56" spans="2:130" s="247" customFormat="1" ht="48" customHeight="1" x14ac:dyDescent="0.25">
      <c r="B56" s="1316"/>
      <c r="C56" s="1132"/>
      <c r="D56" s="1129"/>
      <c r="E56" s="1120"/>
      <c r="F56" s="1120"/>
      <c r="G56" s="1129"/>
      <c r="H56" s="1126"/>
      <c r="I56" s="1123"/>
      <c r="J56" s="397"/>
      <c r="K56" s="381" t="s">
        <v>1263</v>
      </c>
      <c r="L56" s="398"/>
      <c r="M56" s="379"/>
      <c r="N56" s="1112"/>
      <c r="O56" s="1282"/>
      <c r="P56" s="1292"/>
      <c r="Q56" s="1258"/>
      <c r="R56" s="1261"/>
      <c r="S56" s="311"/>
      <c r="T56" s="1264"/>
      <c r="U56" s="1267"/>
      <c r="V56" s="1270"/>
      <c r="W56" s="1273"/>
      <c r="X56" s="1276"/>
      <c r="Y56" s="1246"/>
      <c r="Z56" s="387"/>
      <c r="AA56" s="315"/>
      <c r="AB56" s="226"/>
      <c r="AC56" s="1249"/>
      <c r="AD56" s="1177"/>
      <c r="AE56" s="1178"/>
      <c r="AF56" s="1177"/>
      <c r="AG56" s="1178"/>
      <c r="AH56" s="1177"/>
      <c r="AI56" s="1178"/>
      <c r="AJ56" s="1177"/>
      <c r="AK56" s="1178"/>
      <c r="AL56" s="1177"/>
      <c r="AM56" s="1178"/>
      <c r="AN56" s="318">
        <f>AD56+AF56+AH56+AJ56+AL56</f>
        <v>0</v>
      </c>
      <c r="AO56" s="312"/>
      <c r="AP56" s="1289"/>
      <c r="AQ56" s="1189"/>
      <c r="AR56" s="1190"/>
      <c r="AS56" s="1191"/>
      <c r="AT56" s="1192"/>
      <c r="AU56" s="1189"/>
      <c r="AV56" s="1190"/>
      <c r="AW56" s="415"/>
      <c r="AX56" s="396"/>
      <c r="AY56" s="421"/>
      <c r="AZ56" s="429"/>
      <c r="BA56" s="430"/>
      <c r="BB56" s="248"/>
      <c r="BC56" s="1223"/>
      <c r="BD56" s="1226"/>
      <c r="BE56" s="1229"/>
      <c r="BF56" s="1226"/>
      <c r="BG56" s="1232"/>
      <c r="BH56" s="1235"/>
      <c r="BI56" s="248"/>
      <c r="BJ56" s="465"/>
      <c r="BK56" s="462">
        <v>0.60000000000000009</v>
      </c>
      <c r="BL56" s="356" t="str">
        <f>IF(ISERROR(IF(Y54="R.INHERENTE
3","R. INHERENTE",(IF(BG54="R.RESIDUAL
3","R. RESIDUAL"," ")))),"",(IF(Y54="R.INHERENTE
3","R. INHERENTE",(IF(BG54="R.RESIDUAL
3","R. RESIDUAL"," ")))))</f>
        <v xml:space="preserve"> </v>
      </c>
      <c r="BM56" s="357" t="str">
        <f>IF(ISERROR(IF(Y54="R.INHERENTE
8","R. INHERENTE",(IF(BG54="R.RESIDUAL
8","R. RESIDUAL"," ")))),"",(IF(Y54="R.INHERENTE
8","R. INHERENTE",(IF(BG54="R.RESIDUAL
8","R. RESIDUAL"," ")))))</f>
        <v xml:space="preserve"> </v>
      </c>
      <c r="BN56" s="242" t="str">
        <f>IF(ISERROR(IF(Y54="R.INHERENTE
13","R. INHERENTE",(IF(BG54="R.RESIDUAL
13","R. RESIDUAL"," ")))),"",(IF(Y54="R.INHERENTE
13","R. INHERENTE",(IF(BG54="R.RESIDUAL
13","R. RESIDUAL"," ")))))</f>
        <v xml:space="preserve"> </v>
      </c>
      <c r="BO56" s="361" t="str">
        <f>IF(ISERROR(IF(Y54="R.INHERENTE
18","R. INHERENTE",(IF(BG54="R.RESIDUAL
18","R. RESIDUAL"," ")))),"",(IF(Y54="R.INHERENTE
18","R. INHERENTE",(IF(BG54="R.RESIDUAL
18","R. RESIDUAL"," ")))))</f>
        <v xml:space="preserve"> </v>
      </c>
      <c r="BP56" s="243" t="str">
        <f>IF(ISERROR(IF(Y54="R.INHERENTE
23","R. INHERENTE",(IF(BG54="R.RESIDUAL
23","R. RESIDUAL"," ")))),"",(IF(Y54="R.INHERENTE
23","R. INHERENTE",(IF(BG54="R.RESIDUAL
23","R. RESIDUAL"," ")))))</f>
        <v xml:space="preserve"> </v>
      </c>
      <c r="BQ56" s="311"/>
      <c r="BR56" s="1286"/>
      <c r="BS56" s="1197"/>
      <c r="BT56" s="1197"/>
      <c r="BU56" s="1185"/>
      <c r="BV56" s="311"/>
      <c r="BW56" s="1200"/>
      <c r="BX56" s="1203"/>
      <c r="BY56" s="1182"/>
      <c r="BZ56" s="311"/>
      <c r="CA56" s="1166"/>
      <c r="CB56" s="1169"/>
      <c r="CC56" s="1172"/>
      <c r="CD56" s="1160"/>
      <c r="CE56" s="1175"/>
      <c r="CF56" s="1175"/>
      <c r="CG56" s="1175"/>
      <c r="CH56" s="1175"/>
      <c r="CI56" s="1175"/>
      <c r="CJ56" s="1175"/>
      <c r="CK56" s="1175"/>
      <c r="CL56" s="1175"/>
      <c r="CM56" s="1175"/>
      <c r="CN56" s="1175"/>
      <c r="CO56" s="1175"/>
      <c r="CP56" s="1175"/>
      <c r="CQ56" s="1175"/>
      <c r="CR56" s="1175"/>
      <c r="CS56" s="1175"/>
      <c r="CT56" s="1175"/>
      <c r="CU56" s="1163"/>
      <c r="CW56" s="1166"/>
      <c r="CX56" s="1169"/>
      <c r="CY56" s="1172"/>
      <c r="CZ56" s="1160"/>
      <c r="DA56" s="1207"/>
      <c r="DB56" s="1208"/>
      <c r="DC56" s="1207"/>
      <c r="DD56" s="1208"/>
      <c r="DE56" s="1157"/>
      <c r="DF56" s="1157"/>
      <c r="DG56" s="1157"/>
      <c r="DH56" s="1157"/>
      <c r="DI56" s="1157"/>
      <c r="DJ56" s="1157"/>
      <c r="DK56" s="1157"/>
      <c r="DL56" s="1157"/>
      <c r="DM56" s="1157"/>
      <c r="DN56" s="1157"/>
      <c r="DO56" s="1157"/>
      <c r="DP56" s="1157"/>
      <c r="DQ56" s="1157"/>
      <c r="DR56" s="1157"/>
      <c r="DS56" s="1157"/>
      <c r="DT56" s="1157"/>
      <c r="DU56" s="1163"/>
      <c r="DW56" s="1594"/>
      <c r="DX56" s="1597"/>
      <c r="DY56" s="1597"/>
      <c r="DZ56" s="1600"/>
    </row>
    <row r="57" spans="2:130" s="247" customFormat="1" ht="48" customHeight="1" x14ac:dyDescent="0.25">
      <c r="B57" s="1316"/>
      <c r="C57" s="1132"/>
      <c r="D57" s="1129"/>
      <c r="E57" s="1120"/>
      <c r="F57" s="1120"/>
      <c r="G57" s="1129"/>
      <c r="H57" s="1126"/>
      <c r="I57" s="1123"/>
      <c r="J57" s="397"/>
      <c r="K57" s="381" t="s">
        <v>1268</v>
      </c>
      <c r="L57" s="398"/>
      <c r="M57" s="379"/>
      <c r="N57" s="1112"/>
      <c r="O57" s="1282"/>
      <c r="P57" s="1292"/>
      <c r="Q57" s="1258"/>
      <c r="R57" s="1261"/>
      <c r="S57" s="311"/>
      <c r="T57" s="1264"/>
      <c r="U57" s="1267"/>
      <c r="V57" s="1270"/>
      <c r="W57" s="1273"/>
      <c r="X57" s="1276"/>
      <c r="Y57" s="1246"/>
      <c r="Z57" s="387"/>
      <c r="AA57" s="227"/>
      <c r="AB57" s="226"/>
      <c r="AC57" s="1249"/>
      <c r="AD57" s="1177"/>
      <c r="AE57" s="1178"/>
      <c r="AF57" s="1177"/>
      <c r="AG57" s="1178"/>
      <c r="AH57" s="1177"/>
      <c r="AI57" s="1178"/>
      <c r="AJ57" s="1177"/>
      <c r="AK57" s="1178"/>
      <c r="AL57" s="1177"/>
      <c r="AM57" s="1178"/>
      <c r="AN57" s="318">
        <f>AD57+AF57+AH57+AJ57+AL57</f>
        <v>0</v>
      </c>
      <c r="AO57" s="312"/>
      <c r="AP57" s="1289"/>
      <c r="AQ57" s="1189"/>
      <c r="AR57" s="1190"/>
      <c r="AS57" s="1191"/>
      <c r="AT57" s="1192"/>
      <c r="AU57" s="1189"/>
      <c r="AV57" s="1190"/>
      <c r="AW57" s="376"/>
      <c r="AX57" s="377"/>
      <c r="AY57" s="421"/>
      <c r="AZ57" s="413"/>
      <c r="BA57" s="414"/>
      <c r="BB57" s="248"/>
      <c r="BC57" s="1223"/>
      <c r="BD57" s="1226"/>
      <c r="BE57" s="1229"/>
      <c r="BF57" s="1226"/>
      <c r="BG57" s="1232"/>
      <c r="BH57" s="1235"/>
      <c r="BI57" s="248"/>
      <c r="BJ57" s="465"/>
      <c r="BK57" s="462">
        <v>0.4</v>
      </c>
      <c r="BL57" s="356" t="str">
        <f>IF(ISERROR(IF(Y54="R.INHERENTE
2","R. INHERENTE",(IF(BG54="R.RESIDUAL
2","R. RESIDUAL"," ")))),"",(IF(Y54="R.INHERENTE
2","R. INHERENTE",(IF(BG54="R.RESIDUAL
2","R. RESIDUAL"," ")))))</f>
        <v xml:space="preserve"> </v>
      </c>
      <c r="BM57" s="357" t="str">
        <f>IF(ISERROR(IF(Y54="R.INHERENTE
7","R. INHERENTE",(IF(BG54="R.RESIDUAL
7","R. RESIDUAL"," ")))),"",(IF(Y54="R.INHERENTE
7","R. INHERENTE",(IF(BG54="R.RESIDUAL
7","R. RESIDUAL"," ")))))</f>
        <v xml:space="preserve"> </v>
      </c>
      <c r="BN57" s="241" t="str">
        <f>IF(ISERROR(IF(Y54="R.INHERENTE
12","R. INHERENTE",(IF(BG54="R.RESIDUAL
12","R. RESIDUAL"," ")))),"",(IF(Y54="R.INHERENTE
12","R. INHERENTE",(IF(BG54="R.RESIDUAL
12","R. RESIDUAL"," ")))))</f>
        <v>R. INHERENTE</v>
      </c>
      <c r="BO57" s="242" t="str">
        <f>IF(ISERROR(IF(Y54="R.INHERENTE
17","R. INHERENTE",(IF(BG54="R.RESIDUAL
17","R. RESIDUAL"," ")))),"",(IF(Y54="R.INHERENTE
17","R. INHERENTE",(IF(BG54="R.RESIDUAL
17","R. RESIDUAL"," ")))))</f>
        <v xml:space="preserve"> </v>
      </c>
      <c r="BP57" s="243" t="str">
        <f>IF(ISERROR(IF(Y54="R.INHERENTE
22","R. INHERENTE",(IF(BG54="R.RESIDUAL
22","R. RESIDUAL"," ")))),"",(IF(Y54="R.INHERENTE
22","R. INHERENTE",(IF(BG54="R.RESIDUAL
22","R. RESIDUAL"," ")))))</f>
        <v xml:space="preserve"> </v>
      </c>
      <c r="BQ57" s="311"/>
      <c r="BR57" s="1286"/>
      <c r="BS57" s="1197"/>
      <c r="BT57" s="1197"/>
      <c r="BU57" s="1185"/>
      <c r="BV57" s="311"/>
      <c r="BW57" s="1200"/>
      <c r="BX57" s="1203"/>
      <c r="BY57" s="1182"/>
      <c r="BZ57" s="311"/>
      <c r="CA57" s="1166"/>
      <c r="CB57" s="1169"/>
      <c r="CC57" s="1172"/>
      <c r="CD57" s="1160"/>
      <c r="CE57" s="1175"/>
      <c r="CF57" s="1175"/>
      <c r="CG57" s="1175"/>
      <c r="CH57" s="1175"/>
      <c r="CI57" s="1175"/>
      <c r="CJ57" s="1175"/>
      <c r="CK57" s="1175"/>
      <c r="CL57" s="1175"/>
      <c r="CM57" s="1175"/>
      <c r="CN57" s="1175"/>
      <c r="CO57" s="1175"/>
      <c r="CP57" s="1175"/>
      <c r="CQ57" s="1175"/>
      <c r="CR57" s="1175"/>
      <c r="CS57" s="1175"/>
      <c r="CT57" s="1175"/>
      <c r="CU57" s="1163"/>
      <c r="CW57" s="1166"/>
      <c r="CX57" s="1169"/>
      <c r="CY57" s="1172"/>
      <c r="CZ57" s="1160"/>
      <c r="DA57" s="1207"/>
      <c r="DB57" s="1208"/>
      <c r="DC57" s="1207"/>
      <c r="DD57" s="1208"/>
      <c r="DE57" s="1157"/>
      <c r="DF57" s="1157"/>
      <c r="DG57" s="1157"/>
      <c r="DH57" s="1157"/>
      <c r="DI57" s="1157"/>
      <c r="DJ57" s="1157"/>
      <c r="DK57" s="1157"/>
      <c r="DL57" s="1157"/>
      <c r="DM57" s="1157"/>
      <c r="DN57" s="1157"/>
      <c r="DO57" s="1157"/>
      <c r="DP57" s="1157"/>
      <c r="DQ57" s="1157"/>
      <c r="DR57" s="1157"/>
      <c r="DS57" s="1157"/>
      <c r="DT57" s="1157"/>
      <c r="DU57" s="1163"/>
      <c r="DW57" s="1594"/>
      <c r="DX57" s="1597"/>
      <c r="DY57" s="1597"/>
      <c r="DZ57" s="1600"/>
    </row>
    <row r="58" spans="2:130" s="247" customFormat="1" ht="48" customHeight="1" thickBot="1" x14ac:dyDescent="0.3">
      <c r="B58" s="1317"/>
      <c r="C58" s="1133"/>
      <c r="D58" s="1130"/>
      <c r="E58" s="1121"/>
      <c r="F58" s="1121"/>
      <c r="G58" s="1130"/>
      <c r="H58" s="1127"/>
      <c r="I58" s="1124"/>
      <c r="J58" s="399"/>
      <c r="K58" s="382" t="s">
        <v>1269</v>
      </c>
      <c r="L58" s="400"/>
      <c r="M58" s="380"/>
      <c r="N58" s="1113"/>
      <c r="O58" s="1283"/>
      <c r="P58" s="1293"/>
      <c r="Q58" s="1259"/>
      <c r="R58" s="1262"/>
      <c r="S58" s="311"/>
      <c r="T58" s="1265"/>
      <c r="U58" s="1268"/>
      <c r="V58" s="1271"/>
      <c r="W58" s="1274"/>
      <c r="X58" s="1277"/>
      <c r="Y58" s="1247"/>
      <c r="Z58" s="387"/>
      <c r="AA58" s="229"/>
      <c r="AB58" s="230"/>
      <c r="AC58" s="1250"/>
      <c r="AD58" s="1187"/>
      <c r="AE58" s="1188"/>
      <c r="AF58" s="1187"/>
      <c r="AG58" s="1188"/>
      <c r="AH58" s="1187"/>
      <c r="AI58" s="1188"/>
      <c r="AJ58" s="1187"/>
      <c r="AK58" s="1188"/>
      <c r="AL58" s="1187"/>
      <c r="AM58" s="1188"/>
      <c r="AN58" s="319">
        <f>AD58+AF58+AH58+AJ58+AL58</f>
        <v>0</v>
      </c>
      <c r="AO58" s="313"/>
      <c r="AP58" s="1290"/>
      <c r="AQ58" s="1179"/>
      <c r="AR58" s="1180"/>
      <c r="AS58" s="1243"/>
      <c r="AT58" s="1244"/>
      <c r="AU58" s="1179"/>
      <c r="AV58" s="1180"/>
      <c r="AW58" s="236"/>
      <c r="AX58" s="393"/>
      <c r="AY58" s="235"/>
      <c r="AZ58" s="233"/>
      <c r="BA58" s="231"/>
      <c r="BB58" s="248"/>
      <c r="BC58" s="1224"/>
      <c r="BD58" s="1227"/>
      <c r="BE58" s="1230"/>
      <c r="BF58" s="1227"/>
      <c r="BG58" s="1233"/>
      <c r="BH58" s="1236"/>
      <c r="BI58" s="248"/>
      <c r="BJ58" s="465"/>
      <c r="BK58" s="463">
        <v>0.2</v>
      </c>
      <c r="BL58" s="358" t="str">
        <f>IF(ISERROR(IF(Y54="R.INHERENTE
1","R. INHERENTE",(IF(BG54="R.RESIDUAL
1","R. RESIDUAL"," ")))),"",(IF(Y54="R.INHERENTE
1","R. INHERENTE",(IF(BG54="R.RESIDUAL
1","R. RESIDUAL"," ")))))</f>
        <v xml:space="preserve"> </v>
      </c>
      <c r="BM58" s="359" t="str">
        <f>IF(ISERROR(IF(Y54="R.INHERENTE
6","R. INHERENTE",(IF(BG54="R.RESIDUAL
6","R. RESIDUAL"," ")))),"",(IF(Y54="R.INHERENTE
6","R. INHERENTE",(IF(BG54="R.RESIDUAL
6","R. RESIDUAL"," ")))))</f>
        <v xml:space="preserve"> </v>
      </c>
      <c r="BN58" s="244" t="str">
        <f>IF(ISERROR(IF(Y54="R.INHERENTE
11","R. INHERENTE",(IF(BG54="R.RESIDUAL
11","R. RESIDUAL"," ")))),"",(IF(Y54="R.INHERENTE
11","R. INHERENTE",(IF(BG54="R.RESIDUAL
11","R. RESIDUAL"," ")))))</f>
        <v xml:space="preserve"> </v>
      </c>
      <c r="BO58" s="245" t="str">
        <f>IF(ISERROR(IF(Y54="R.INHERENTE
16","R. INHERENTE",(IF(BG54="R.RESIDUAL
16","R. RESIDUAL"," ")))),"",(IF(Y54="R.INHERENTE
16","R. INHERENTE",(IF(BG54="R.RESIDUAL
16","R. RESIDUAL"," ")))))</f>
        <v xml:space="preserve"> </v>
      </c>
      <c r="BP58" s="246" t="str">
        <f>IF(ISERROR(IF(Y54="R.INHERENTE
21","R. INHERENTE",(IF(BG54="R.RESIDUAL
21","R. RESIDUAL"," ")))),"",(IF(Y54="R.INHERENTE
21","R. INHERENTE",(IF(BG54="R.RESIDUAL
21","R. RESIDUAL"," ")))))</f>
        <v xml:space="preserve"> </v>
      </c>
      <c r="BQ58" s="311"/>
      <c r="BR58" s="1287"/>
      <c r="BS58" s="1198"/>
      <c r="BT58" s="1198"/>
      <c r="BU58" s="1186"/>
      <c r="BV58" s="311"/>
      <c r="BW58" s="1201"/>
      <c r="BX58" s="1204"/>
      <c r="BY58" s="1183"/>
      <c r="BZ58" s="311"/>
      <c r="CA58" s="1167"/>
      <c r="CB58" s="1170"/>
      <c r="CC58" s="1173"/>
      <c r="CD58" s="1161"/>
      <c r="CE58" s="1176"/>
      <c r="CF58" s="1176"/>
      <c r="CG58" s="1176"/>
      <c r="CH58" s="1176"/>
      <c r="CI58" s="1176"/>
      <c r="CJ58" s="1176"/>
      <c r="CK58" s="1176"/>
      <c r="CL58" s="1176"/>
      <c r="CM58" s="1176"/>
      <c r="CN58" s="1176"/>
      <c r="CO58" s="1176"/>
      <c r="CP58" s="1176"/>
      <c r="CQ58" s="1176"/>
      <c r="CR58" s="1176"/>
      <c r="CS58" s="1176"/>
      <c r="CT58" s="1176"/>
      <c r="CU58" s="1164"/>
      <c r="CW58" s="1167"/>
      <c r="CX58" s="1170"/>
      <c r="CY58" s="1173"/>
      <c r="CZ58" s="1161"/>
      <c r="DA58" s="1209"/>
      <c r="DB58" s="1210"/>
      <c r="DC58" s="1209"/>
      <c r="DD58" s="1210"/>
      <c r="DE58" s="1158"/>
      <c r="DF58" s="1158"/>
      <c r="DG58" s="1158"/>
      <c r="DH58" s="1158"/>
      <c r="DI58" s="1158"/>
      <c r="DJ58" s="1158"/>
      <c r="DK58" s="1158"/>
      <c r="DL58" s="1158"/>
      <c r="DM58" s="1158"/>
      <c r="DN58" s="1158"/>
      <c r="DO58" s="1158"/>
      <c r="DP58" s="1158"/>
      <c r="DQ58" s="1158"/>
      <c r="DR58" s="1158"/>
      <c r="DS58" s="1158"/>
      <c r="DT58" s="1158"/>
      <c r="DU58" s="1164"/>
      <c r="DW58" s="1595"/>
      <c r="DX58" s="1598"/>
      <c r="DY58" s="1598"/>
      <c r="DZ58" s="1601"/>
    </row>
    <row r="59" spans="2:130" ht="12" customHeight="1" thickBot="1" x14ac:dyDescent="0.3">
      <c r="Z59" s="387"/>
      <c r="BL59" s="316">
        <v>0.2</v>
      </c>
      <c r="BM59" s="317">
        <v>0.4</v>
      </c>
      <c r="BN59" s="317">
        <v>0.60000000000000009</v>
      </c>
      <c r="BO59" s="317">
        <v>0.8</v>
      </c>
      <c r="BP59" s="317">
        <v>1</v>
      </c>
    </row>
    <row r="60" spans="2:130" s="247" customFormat="1" ht="48" customHeight="1" thickBot="1" x14ac:dyDescent="0.3">
      <c r="B60" s="1294" t="s">
        <v>1385</v>
      </c>
      <c r="C60" s="1131">
        <v>8</v>
      </c>
      <c r="D60" s="1128" t="s">
        <v>450</v>
      </c>
      <c r="E60" s="1119" t="s">
        <v>451</v>
      </c>
      <c r="F60" s="1119" t="s">
        <v>529</v>
      </c>
      <c r="G60" s="1128" t="s">
        <v>528</v>
      </c>
      <c r="H60" s="1125" t="s">
        <v>476</v>
      </c>
      <c r="I60" s="1122" t="s">
        <v>1386</v>
      </c>
      <c r="J60" s="401" t="s">
        <v>1387</v>
      </c>
      <c r="K60" s="383" t="s">
        <v>1237</v>
      </c>
      <c r="L60" s="403" t="s">
        <v>1388</v>
      </c>
      <c r="M60" s="384" t="s">
        <v>582</v>
      </c>
      <c r="N60" s="1111" t="s">
        <v>1389</v>
      </c>
      <c r="O60" s="1281" t="str">
        <f>IF(H60="","",(CONCATENATE("Posibilidad de afectación ",H60," ",I60," ",J60," ",J61," ",J62," ",J63," ",J64)))</f>
        <v xml:space="preserve">Posibilidad de afectación económica y reputacional por sanciones e investigaciones al recibir o solicitar dádiva o beneficio a nombre propio o de terceros con el fin de contratar insumos medico quirúrgicos de odontología,  debido a la no supervisión al contrato.    </v>
      </c>
      <c r="P60" s="1291" t="s">
        <v>1240</v>
      </c>
      <c r="Q60" s="1257" t="s">
        <v>397</v>
      </c>
      <c r="R60" s="1260" t="s">
        <v>550</v>
      </c>
      <c r="S60" s="311"/>
      <c r="T60" s="1263" t="s">
        <v>507</v>
      </c>
      <c r="U60" s="1266">
        <f>IF(ISERROR(VLOOKUP($T60,Listas!$F$21:$G$25,2,FALSE)),"",(VLOOKUP($T60,Listas!$F$21:$G$25,2,FALSE)))</f>
        <v>0.6</v>
      </c>
      <c r="V60" s="1269" t="str">
        <f>IF(ISERROR(VLOOKUP($U60,Listas!$F$4:$G$8,2,FALSE)),"",(VLOOKUP($U60,Listas!$F$4:$G$8,2,FALSE)))</f>
        <v>MEDIA
El evento podrá ocurrir en algún momento.</v>
      </c>
      <c r="W60" s="1272" t="s">
        <v>447</v>
      </c>
      <c r="X60" s="1275">
        <f>IF(ISERROR(VLOOKUP($W60,Listas!$F$30:$G$37,2,FALSE)),"",(VLOOKUP($W60,Listas!$F$30:$G$37,2,FALSE)))</f>
        <v>1</v>
      </c>
      <c r="Y60" s="1245" t="str">
        <f>IF(U60="","",(CONCATENATE("R.INHERENTE
",(IF(AND($U60=0.2,$X60=0.2),1,(IF(AND($U60=0.2,$X60=0.4),6,(IF(AND($U60=0.2,$X60=0.6),11,(IF(AND($U60=0.2,$X60=0.8),16,(IF(AND($U60=0.2,$X60=1),21,(IF(AND($U60=0.4,$X60=0.2),2,(IF(AND($U60=0.4,$X60=0.4),7,(IF(AND($U60=0.4,$X60=0.6),12,(IF(AND($U60=0.4,$X60=0.8),17,(IF(AND($U60=0.4,$X60=1),22,(IF(AND($U60=0.6,$X60=0.2),3,(IF(AND($U60=0.6,$X60=0.4),8,(IF(AND($U60=0.6,$X60=0.6),13,(IF(AND($U60=0.6,$X60=0.8),18,(IF(AND($U60=0.6,$X60=1),23,(IF(AND($U60=0.8,$X60=0.2),4,(IF(AND($U60=0.8,$X60=0.4),9,(IF(AND($U60=0.8,$X60=0.6),14,(IF(AND($U60=0.8,$X60=0.8),19,(IF(AND($U60=0.8,$X60=1),24,(IF(AND($U60=1,$X60=0.2),5,(IF(AND($U60=1,$X60=0.4),10,(IF(AND($U60=1,$X60=0.6),15,(IF(AND($U60=1,$X60=0.8),20,(IF(AND($U60=1,$X60=1),25,"")))))))))))))))))))))))))))))))))))))))))))))))))))))</f>
        <v>R.INHERENTE
23</v>
      </c>
      <c r="Z60" s="387"/>
      <c r="AA60" s="409" t="s">
        <v>1390</v>
      </c>
      <c r="AB60" s="249" t="s">
        <v>614</v>
      </c>
      <c r="AC60" s="1248" t="s">
        <v>318</v>
      </c>
      <c r="AD60" s="1213"/>
      <c r="AE60" s="1214"/>
      <c r="AF60" s="1213">
        <v>15</v>
      </c>
      <c r="AG60" s="1214"/>
      <c r="AH60" s="1213"/>
      <c r="AI60" s="1214"/>
      <c r="AJ60" s="1213"/>
      <c r="AK60" s="1214"/>
      <c r="AL60" s="1213">
        <v>15</v>
      </c>
      <c r="AM60" s="1214"/>
      <c r="AN60" s="457">
        <f t="shared" ref="AN60:AN62" si="7">(SUM(AD60:AM60))/100</f>
        <v>0.3</v>
      </c>
      <c r="AO60" s="314">
        <f>((U60-(U60*AN60)))</f>
        <v>0.42</v>
      </c>
      <c r="AP60" s="1288">
        <f>X60</f>
        <v>1</v>
      </c>
      <c r="AQ60" s="1218" t="s">
        <v>236</v>
      </c>
      <c r="AR60" s="1219"/>
      <c r="AS60" s="1220" t="s">
        <v>592</v>
      </c>
      <c r="AT60" s="1221"/>
      <c r="AU60" s="1218" t="s">
        <v>236</v>
      </c>
      <c r="AV60" s="1219"/>
      <c r="AW60" s="422" t="s">
        <v>1391</v>
      </c>
      <c r="AX60" s="395" t="s">
        <v>554</v>
      </c>
      <c r="AY60" s="412" t="s">
        <v>1392</v>
      </c>
      <c r="AZ60" s="427" t="s">
        <v>1393</v>
      </c>
      <c r="BA60" s="427" t="s">
        <v>1393</v>
      </c>
      <c r="BB60" s="248">
        <f>+(IF(AND($BC54&gt;0,$BC54&lt;=0.2),0.2,(IF(AND($BC54&gt;0.2,$BC54&lt;=0.4),0.4,(IF(AND($BC54&gt;0.4,$BC54&lt;=0.6),0.6,(IF(AND($BC54&gt;0.6,$BC54&lt;=0.8),0.8,(IF($BC54&gt;0.8,1,""))))))))))</f>
        <v>0.2</v>
      </c>
      <c r="BC60" s="1222">
        <f>+MIN(AO60:AO64)</f>
        <v>0.20579999999999998</v>
      </c>
      <c r="BD60" s="1225" t="str">
        <f>+(IF($BB60=0.2,"MUY BAJA",(IF($BB60=0.4,"BAJA",(IF($BB60=0.6,"MEDIA",(IF($BB60=0.8,"ALTA",(IF($BB60=1,"MUY ALTA",""))))))))))</f>
        <v>MUY BAJA</v>
      </c>
      <c r="BE60" s="1228">
        <f>+MIN(AP60:AP64)</f>
        <v>1</v>
      </c>
      <c r="BF60" s="1225" t="str">
        <f>+(IF($BI60=0.2,"MUY BAJA",(IF($BI60=0.4,"BAJA",(IF($BI60=0.6,"MEDIA",(IF($BI60=0.8,"ALTA",(IF($BI60=1,"MUY ALTA",""))))))))))</f>
        <v>MUY ALTA</v>
      </c>
      <c r="BG60" s="1231" t="str">
        <f>IF($BB60="","",(CONCATENATE("R.RESIDUAL
",(IF(AND($BB60=0.2,$BI60=0.2),1,(IF(AND($BB60=0.2,$BI60=0.4),6,(IF(AND($BB60=0.2,$BI60=0.6),11,(IF(AND($BB60=0.2,$BI60=0.8),16,(IF(AND($BB60=0.2,$BI60=1),21,(IF(AND($BB60=0.4,$BI60=0.2),2,(IF(AND($BB60=0.4,$BI60=0.4),7,(IF(AND($BB60=0.4,$BI60=0.6),12,(IF(AND($BB60=0.4,$BI60=0.8),17,(IF(AND($BB60=0.4,$BI60=1),22,(IF(AND($BB60=0.6,$BI60=0.2),3,(IF(AND($BB60=0.6,$BI60=0.4),8,(IF(AND($BB60=0.6,$BI60=0.6),13,(IF(AND($BB60=0.6,$BI60=0.8),18,(IF(AND($BB60=0.6,$BI60=1),23,(IF(AND($BB60=0.8,$BI60=0.2),4,(IF(AND($BB60=0.8,$BI60=0.4),9,(IF(AND($BB60=0.8,$BI60=0.6),14,(IF(AND($BB60=0.8,$BI60=0.8),19,(IF(AND($BB60=0.8,$BI60=1),24,(IF(AND($BB60=1,$BI60=0.2),5,(IF(AND($BB60=1,$BI60=0.4),10,(IF(AND($BB60=1,$BI60=0.6),15,(IF(AND($BB60=1,$BI60=0.8),20,(IF(AND($BB60=1,$BI60=1),25,"")))))))))))))))))))))))))))))))))))))))))))))))))))))</f>
        <v>R.RESIDUAL
21</v>
      </c>
      <c r="BH60" s="1234" t="s">
        <v>539</v>
      </c>
      <c r="BI60" s="248">
        <f>+(IF(AND($BE60&gt;0,$BE60&lt;=0.2),0.2,(IF(AND($BE60&gt;0.2,$BE60&lt;=0.4),0.4,(IF(AND($BE60&gt;0.4,$BE60&lt;=0.6),0.6,(IF(AND($BE60&gt;0.6,$BE60&lt;=0.8),0.8,(IF($BE60&gt;0.8,1,""))))))))))</f>
        <v>1</v>
      </c>
      <c r="BJ60" s="239">
        <f>+VLOOKUP($BG60,Listas!$G$114:$H$138,2,FALSE)</f>
        <v>21</v>
      </c>
      <c r="BK60" s="462">
        <v>1</v>
      </c>
      <c r="BL60" s="354" t="str">
        <f>IF(ISERROR(IF(Y60="R.INHERENTE
5","R. INHERENTE",(IF(BG60="R.RESIDUAL
5","R. RESIDUAL"," ")))),"",(IF(Y60="R.INHERENTE
5","R. INHERENTE",(IF(BG60="R.RESIDUAL
5","R. RESIDUAL"," ")))))</f>
        <v xml:space="preserve"> </v>
      </c>
      <c r="BM60" s="355" t="str">
        <f>IF(ISERROR(IF(Y60="R.INHERENTE
10","R. INHERENTE",(IF(BG60="R.RESIDUAL
10","R. RESIDUAL"," ")))),"",(IF(Y60="R.INHERENTE
10","R. INHERENTE",(IF(BG60="R.RESIDUAL
10","R. RESIDUAL"," ")))))</f>
        <v xml:space="preserve"> </v>
      </c>
      <c r="BN60" s="360" t="str">
        <f>IF(ISERROR(IF(Y60="R.INHERENTE
15","R. INHERENTE",(IF(BG60="R.RESIDUAL
15","R. RESIDUAL"," ")))),"",(IF(Y60="R.INHERENTE
15","R. INHERENTE",(IF(BG60="R.RESIDUAL
15","R. RESIDUAL"," ")))))</f>
        <v xml:space="preserve"> </v>
      </c>
      <c r="BO60" s="360" t="str">
        <f>IF(ISERROR(IF(Y60="R.INHERENTE
20","R. INHERENTE",(IF(BG60="R.RESIDUAL
20","R. RESIDUAL"," ")))),"",(IF(Y60="R.INHERENTE
20","R. INHERENTE",(IF(BG60="R.RESIDUAL
20","R. RESIDUAL"," ")))))</f>
        <v xml:space="preserve"> </v>
      </c>
      <c r="BP60" s="240" t="str">
        <f>IF(ISERROR(IF(Y60="R.INHERENTE
25","R. INHERENTE",(IF(BG60="R.RESIDUAL
25","R. RESIDUAL"," ")))),"",(IF(Y60="R.INHERENTE
25","R. INHERENTE",(IF(BG60="R.RESIDUAL
25","R. RESIDUAL"," ")))))</f>
        <v xml:space="preserve"> </v>
      </c>
      <c r="BQ60" s="311"/>
      <c r="BR60" s="1285" t="s">
        <v>1394</v>
      </c>
      <c r="BS60" s="1196" t="s">
        <v>1395</v>
      </c>
      <c r="BT60" s="1196" t="s">
        <v>559</v>
      </c>
      <c r="BU60" s="1184" t="s">
        <v>586</v>
      </c>
      <c r="BV60" s="311"/>
      <c r="BW60" s="1199" t="s">
        <v>1396</v>
      </c>
      <c r="BX60" s="1307" t="s">
        <v>1397</v>
      </c>
      <c r="BY60" s="1181" t="s">
        <v>1249</v>
      </c>
      <c r="BZ60" s="311"/>
      <c r="CA60" s="1165" t="s">
        <v>1250</v>
      </c>
      <c r="CB60" s="1168" t="s">
        <v>1251</v>
      </c>
      <c r="CC60" s="1171" t="s">
        <v>1252</v>
      </c>
      <c r="CD60" s="1159" t="s">
        <v>1253</v>
      </c>
      <c r="CE60" s="1174"/>
      <c r="CF60" s="1174"/>
      <c r="CG60" s="1174"/>
      <c r="CH60" s="1174"/>
      <c r="CI60" s="1174"/>
      <c r="CJ60" s="1174"/>
      <c r="CK60" s="1174"/>
      <c r="CL60" s="1174"/>
      <c r="CM60" s="1174"/>
      <c r="CN60" s="1174"/>
      <c r="CO60" s="1174"/>
      <c r="CP60" s="1174"/>
      <c r="CQ60" s="1174"/>
      <c r="CR60" s="1174"/>
      <c r="CS60" s="1174"/>
      <c r="CT60" s="1174"/>
      <c r="CU60" s="1162" t="s">
        <v>1254</v>
      </c>
      <c r="CW60" s="1165" t="s">
        <v>1250</v>
      </c>
      <c r="CX60" s="1168" t="s">
        <v>1251</v>
      </c>
      <c r="CY60" s="1171" t="s">
        <v>1252</v>
      </c>
      <c r="CZ60" s="1159" t="s">
        <v>1253</v>
      </c>
      <c r="DA60" s="1205"/>
      <c r="DB60" s="1206"/>
      <c r="DC60" s="1205"/>
      <c r="DD60" s="1206"/>
      <c r="DE60" s="1156"/>
      <c r="DF60" s="1156"/>
      <c r="DG60" s="1156"/>
      <c r="DH60" s="1156"/>
      <c r="DI60" s="1156"/>
      <c r="DJ60" s="1156"/>
      <c r="DK60" s="1156"/>
      <c r="DL60" s="1156"/>
      <c r="DM60" s="1156"/>
      <c r="DN60" s="1156"/>
      <c r="DO60" s="1156"/>
      <c r="DP60" s="1156"/>
      <c r="DQ60" s="1156"/>
      <c r="DR60" s="1156"/>
      <c r="DS60" s="1156"/>
      <c r="DT60" s="1156"/>
      <c r="DU60" s="1162" t="s">
        <v>1255</v>
      </c>
      <c r="DW60" s="1593"/>
      <c r="DX60" s="1596"/>
      <c r="DY60" s="1596"/>
      <c r="DZ60" s="1599"/>
    </row>
    <row r="61" spans="2:130" s="247" customFormat="1" ht="90" customHeight="1" thickBot="1" x14ac:dyDescent="0.3">
      <c r="B61" s="1295"/>
      <c r="C61" s="1132"/>
      <c r="D61" s="1129"/>
      <c r="E61" s="1120"/>
      <c r="F61" s="1120"/>
      <c r="G61" s="1129"/>
      <c r="H61" s="1126"/>
      <c r="I61" s="1123"/>
      <c r="J61" s="378"/>
      <c r="K61" s="381" t="s">
        <v>1257</v>
      </c>
      <c r="L61" s="404" t="s">
        <v>1398</v>
      </c>
      <c r="M61" s="379" t="s">
        <v>575</v>
      </c>
      <c r="N61" s="1112"/>
      <c r="O61" s="1282"/>
      <c r="P61" s="1292"/>
      <c r="Q61" s="1258"/>
      <c r="R61" s="1261"/>
      <c r="S61" s="311"/>
      <c r="T61" s="1264"/>
      <c r="U61" s="1267"/>
      <c r="V61" s="1270"/>
      <c r="W61" s="1273"/>
      <c r="X61" s="1276"/>
      <c r="Y61" s="1246"/>
      <c r="Z61" s="387"/>
      <c r="AA61" s="410" t="s">
        <v>1399</v>
      </c>
      <c r="AB61" s="226" t="s">
        <v>614</v>
      </c>
      <c r="AC61" s="1249"/>
      <c r="AD61" s="1177"/>
      <c r="AE61" s="1178"/>
      <c r="AF61" s="1177">
        <v>15</v>
      </c>
      <c r="AG61" s="1178"/>
      <c r="AH61" s="1177"/>
      <c r="AI61" s="1178"/>
      <c r="AJ61" s="1177"/>
      <c r="AK61" s="1178"/>
      <c r="AL61" s="1177">
        <v>15</v>
      </c>
      <c r="AM61" s="1178"/>
      <c r="AN61" s="457">
        <f t="shared" si="7"/>
        <v>0.3</v>
      </c>
      <c r="AO61" s="312">
        <f>AO60-(AO60*AN61)</f>
        <v>0.29399999999999998</v>
      </c>
      <c r="AP61" s="1289"/>
      <c r="AQ61" s="1189" t="s">
        <v>236</v>
      </c>
      <c r="AR61" s="1190"/>
      <c r="AS61" s="1191" t="s">
        <v>592</v>
      </c>
      <c r="AT61" s="1192"/>
      <c r="AU61" s="1189" t="s">
        <v>236</v>
      </c>
      <c r="AV61" s="1190"/>
      <c r="AW61" s="415" t="s">
        <v>1400</v>
      </c>
      <c r="AX61" s="396" t="s">
        <v>559</v>
      </c>
      <c r="AY61" s="421" t="s">
        <v>1401</v>
      </c>
      <c r="AZ61" s="429" t="s">
        <v>1393</v>
      </c>
      <c r="BA61" s="429" t="s">
        <v>1393</v>
      </c>
      <c r="BB61" s="248"/>
      <c r="BC61" s="1223"/>
      <c r="BD61" s="1226"/>
      <c r="BE61" s="1229"/>
      <c r="BF61" s="1226"/>
      <c r="BG61" s="1232"/>
      <c r="BH61" s="1235"/>
      <c r="BI61" s="248"/>
      <c r="BJ61" s="465"/>
      <c r="BK61" s="462">
        <v>0.8</v>
      </c>
      <c r="BL61" s="356" t="str">
        <f>IF(ISERROR(IF(Y60="R.INHERENTE
4","R. INHERENTE",(IF(BG60="R.RESIDUAL
4","R. RESIDUAL"," ")))),"",(IF(Y60="R.INHERENTE
4","R. INHERENTE",(IF(BG60="R.RESIDUAL
4","R. RESIDUAL"," ")))))</f>
        <v xml:space="preserve"> </v>
      </c>
      <c r="BM61" s="357" t="str">
        <f>IF(ISERROR(IF(Y60="R.INHERENTE
9","R. INHERENTE",(IF(BG60="R.RESIDUAL
9","R. RESIDUAL"," ")))),"",(IF(Y60="R.INHERENTE
9","R. INHERENTE",(IF(BG60="R.RESIDUAL
9","R. RESIDUAL"," ")))))</f>
        <v xml:space="preserve"> </v>
      </c>
      <c r="BN61" s="242" t="str">
        <f>IF(ISERROR(IF(Y60="R.INHERENTE
14","R. INHERENTE",(IF(BG60="R.RESIDUAL
14","R. RESIDUAL"," ")))),"",(IF(Y60="R.INHERENTE
14","R. INHERENTE",(IF(BG60="R.RESIDUAL
14","R. RESIDUAL"," ")))))</f>
        <v xml:space="preserve"> </v>
      </c>
      <c r="BO61" s="361" t="str">
        <f>IF(ISERROR(IF(Y60="R.INHERENTE
19","R. INHERENTE",(IF(BG60="R.RESIDUAL
19","R. RESIDUAL"," ")))),"",(IF(Y60="R.INHERENTE
19","R. INHERENTE",(IF(BG60="R.RESIDUAL
19","R. RESIDUAL"," ")))))</f>
        <v xml:space="preserve"> </v>
      </c>
      <c r="BP61" s="243" t="str">
        <f>IF(ISERROR(IF(Y60="R.INHERENTE
24","R. INHERENTE",(IF(BG60="R.RESIDUAL
24","R. RESIDUAL"," ")))),"",(IF(Y60="R.INHERENTE
24","R. INHERENTE",(IF(BG60="R.RESIDUAL
24","R. RESIDUAL"," ")))))</f>
        <v xml:space="preserve"> </v>
      </c>
      <c r="BQ61" s="311"/>
      <c r="BR61" s="1286"/>
      <c r="BS61" s="1197"/>
      <c r="BT61" s="1197"/>
      <c r="BU61" s="1185"/>
      <c r="BV61" s="311"/>
      <c r="BW61" s="1200"/>
      <c r="BX61" s="1308"/>
      <c r="BY61" s="1182"/>
      <c r="BZ61" s="311"/>
      <c r="CA61" s="1166"/>
      <c r="CB61" s="1169"/>
      <c r="CC61" s="1172"/>
      <c r="CD61" s="1160"/>
      <c r="CE61" s="1175"/>
      <c r="CF61" s="1175"/>
      <c r="CG61" s="1175"/>
      <c r="CH61" s="1175"/>
      <c r="CI61" s="1175"/>
      <c r="CJ61" s="1175"/>
      <c r="CK61" s="1175"/>
      <c r="CL61" s="1175"/>
      <c r="CM61" s="1175"/>
      <c r="CN61" s="1175"/>
      <c r="CO61" s="1175"/>
      <c r="CP61" s="1175"/>
      <c r="CQ61" s="1175"/>
      <c r="CR61" s="1175"/>
      <c r="CS61" s="1175"/>
      <c r="CT61" s="1175"/>
      <c r="CU61" s="1163"/>
      <c r="CW61" s="1166"/>
      <c r="CX61" s="1169"/>
      <c r="CY61" s="1172"/>
      <c r="CZ61" s="1160"/>
      <c r="DA61" s="1207"/>
      <c r="DB61" s="1208"/>
      <c r="DC61" s="1207"/>
      <c r="DD61" s="1208"/>
      <c r="DE61" s="1157"/>
      <c r="DF61" s="1157"/>
      <c r="DG61" s="1157"/>
      <c r="DH61" s="1157"/>
      <c r="DI61" s="1157"/>
      <c r="DJ61" s="1157"/>
      <c r="DK61" s="1157"/>
      <c r="DL61" s="1157"/>
      <c r="DM61" s="1157"/>
      <c r="DN61" s="1157"/>
      <c r="DO61" s="1157"/>
      <c r="DP61" s="1157"/>
      <c r="DQ61" s="1157"/>
      <c r="DR61" s="1157"/>
      <c r="DS61" s="1157"/>
      <c r="DT61" s="1157"/>
      <c r="DU61" s="1163"/>
      <c r="DW61" s="1594"/>
      <c r="DX61" s="1597"/>
      <c r="DY61" s="1597"/>
      <c r="DZ61" s="1600"/>
    </row>
    <row r="62" spans="2:130" s="247" customFormat="1" ht="48" customHeight="1" x14ac:dyDescent="0.25">
      <c r="B62" s="1295"/>
      <c r="C62" s="1132"/>
      <c r="D62" s="1129"/>
      <c r="E62" s="1120"/>
      <c r="F62" s="1120"/>
      <c r="G62" s="1129"/>
      <c r="H62" s="1126"/>
      <c r="I62" s="1123"/>
      <c r="J62" s="385"/>
      <c r="K62" s="381" t="s">
        <v>1263</v>
      </c>
      <c r="L62" s="404" t="s">
        <v>1402</v>
      </c>
      <c r="M62" s="379" t="s">
        <v>575</v>
      </c>
      <c r="N62" s="1112"/>
      <c r="O62" s="1282"/>
      <c r="P62" s="1292"/>
      <c r="Q62" s="1258"/>
      <c r="R62" s="1261"/>
      <c r="S62" s="311"/>
      <c r="T62" s="1264"/>
      <c r="U62" s="1267"/>
      <c r="V62" s="1270"/>
      <c r="W62" s="1273"/>
      <c r="X62" s="1276"/>
      <c r="Y62" s="1246"/>
      <c r="Z62" s="387"/>
      <c r="AA62" s="410" t="s">
        <v>1403</v>
      </c>
      <c r="AB62" s="226" t="s">
        <v>614</v>
      </c>
      <c r="AC62" s="1249"/>
      <c r="AD62" s="1177"/>
      <c r="AE62" s="1178"/>
      <c r="AF62" s="1177">
        <v>15</v>
      </c>
      <c r="AG62" s="1178"/>
      <c r="AH62" s="1177"/>
      <c r="AI62" s="1178"/>
      <c r="AJ62" s="1177"/>
      <c r="AK62" s="1178"/>
      <c r="AL62" s="1310">
        <v>15</v>
      </c>
      <c r="AM62" s="1311"/>
      <c r="AN62" s="457">
        <f t="shared" si="7"/>
        <v>0.3</v>
      </c>
      <c r="AO62" s="312">
        <f>AO61-(AO61*AN62)</f>
        <v>0.20579999999999998</v>
      </c>
      <c r="AP62" s="1289"/>
      <c r="AQ62" s="1189" t="s">
        <v>236</v>
      </c>
      <c r="AR62" s="1190"/>
      <c r="AS62" s="1191" t="s">
        <v>592</v>
      </c>
      <c r="AT62" s="1192"/>
      <c r="AU62" s="1189" t="s">
        <v>236</v>
      </c>
      <c r="AV62" s="1190"/>
      <c r="AW62" s="415" t="s">
        <v>1404</v>
      </c>
      <c r="AX62" s="396" t="s">
        <v>559</v>
      </c>
      <c r="AY62" s="421" t="s">
        <v>1405</v>
      </c>
      <c r="AZ62" s="429" t="s">
        <v>1406</v>
      </c>
      <c r="BA62" s="429" t="s">
        <v>1406</v>
      </c>
      <c r="BB62" s="248"/>
      <c r="BC62" s="1223"/>
      <c r="BD62" s="1226"/>
      <c r="BE62" s="1229"/>
      <c r="BF62" s="1226"/>
      <c r="BG62" s="1232"/>
      <c r="BH62" s="1235"/>
      <c r="BI62" s="248"/>
      <c r="BJ62" s="465"/>
      <c r="BK62" s="462">
        <v>0.60000000000000009</v>
      </c>
      <c r="BL62" s="356" t="str">
        <f>IF(ISERROR(IF(Y60="R.INHERENTE
3","R. INHERENTE",(IF(BG60="R.RESIDUAL
3","R. RESIDUAL"," ")))),"",(IF(Y60="R.INHERENTE
3","R. INHERENTE",(IF(BG60="R.RESIDUAL
3","R. RESIDUAL"," ")))))</f>
        <v xml:space="preserve"> </v>
      </c>
      <c r="BM62" s="357" t="str">
        <f>IF(ISERROR(IF(Y60="R.INHERENTE
8","R. INHERENTE",(IF(BG60="R.RESIDUAL
8","R. RESIDUAL"," ")))),"",(IF(Y60="R.INHERENTE
8","R. INHERENTE",(IF(BG60="R.RESIDUAL
8","R. RESIDUAL"," ")))))</f>
        <v xml:space="preserve"> </v>
      </c>
      <c r="BN62" s="242" t="str">
        <f>IF(ISERROR(IF(Y60="R.INHERENTE
13","R. INHERENTE",(IF(BG60="R.RESIDUAL
13","R. RESIDUAL"," ")))),"",(IF(Y60="R.INHERENTE
13","R. INHERENTE",(IF(BG60="R.RESIDUAL
13","R. RESIDUAL"," ")))))</f>
        <v xml:space="preserve"> </v>
      </c>
      <c r="BO62" s="361" t="str">
        <f>IF(ISERROR(IF(Y60="R.INHERENTE
18","R. INHERENTE",(IF(BG60="R.RESIDUAL
18","R. RESIDUAL"," ")))),"",(IF(Y60="R.INHERENTE
18","R. INHERENTE",(IF(BG60="R.RESIDUAL
18","R. RESIDUAL"," ")))))</f>
        <v xml:space="preserve"> </v>
      </c>
      <c r="BP62" s="243" t="str">
        <f>IF(ISERROR(IF(Y60="R.INHERENTE
23","R. INHERENTE",(IF(BG60="R.RESIDUAL
23","R. RESIDUAL"," ")))),"",(IF(Y60="R.INHERENTE
23","R. INHERENTE",(IF(BG60="R.RESIDUAL
23","R. RESIDUAL"," ")))))</f>
        <v>R. INHERENTE</v>
      </c>
      <c r="BQ62" s="311"/>
      <c r="BR62" s="1286"/>
      <c r="BS62" s="1197"/>
      <c r="BT62" s="1197"/>
      <c r="BU62" s="1185"/>
      <c r="BV62" s="311"/>
      <c r="BW62" s="1200"/>
      <c r="BX62" s="1308"/>
      <c r="BY62" s="1182"/>
      <c r="BZ62" s="311"/>
      <c r="CA62" s="1166"/>
      <c r="CB62" s="1169"/>
      <c r="CC62" s="1172"/>
      <c r="CD62" s="1160"/>
      <c r="CE62" s="1175"/>
      <c r="CF62" s="1175"/>
      <c r="CG62" s="1175"/>
      <c r="CH62" s="1175"/>
      <c r="CI62" s="1175"/>
      <c r="CJ62" s="1175"/>
      <c r="CK62" s="1175"/>
      <c r="CL62" s="1175"/>
      <c r="CM62" s="1175"/>
      <c r="CN62" s="1175"/>
      <c r="CO62" s="1175"/>
      <c r="CP62" s="1175"/>
      <c r="CQ62" s="1175"/>
      <c r="CR62" s="1175"/>
      <c r="CS62" s="1175"/>
      <c r="CT62" s="1175"/>
      <c r="CU62" s="1163"/>
      <c r="CW62" s="1166"/>
      <c r="CX62" s="1169"/>
      <c r="CY62" s="1172"/>
      <c r="CZ62" s="1160"/>
      <c r="DA62" s="1207"/>
      <c r="DB62" s="1208"/>
      <c r="DC62" s="1207"/>
      <c r="DD62" s="1208"/>
      <c r="DE62" s="1157"/>
      <c r="DF62" s="1157"/>
      <c r="DG62" s="1157"/>
      <c r="DH62" s="1157"/>
      <c r="DI62" s="1157"/>
      <c r="DJ62" s="1157"/>
      <c r="DK62" s="1157"/>
      <c r="DL62" s="1157"/>
      <c r="DM62" s="1157"/>
      <c r="DN62" s="1157"/>
      <c r="DO62" s="1157"/>
      <c r="DP62" s="1157"/>
      <c r="DQ62" s="1157"/>
      <c r="DR62" s="1157"/>
      <c r="DS62" s="1157"/>
      <c r="DT62" s="1157"/>
      <c r="DU62" s="1163"/>
      <c r="DW62" s="1594"/>
      <c r="DX62" s="1597"/>
      <c r="DY62" s="1597"/>
      <c r="DZ62" s="1600"/>
    </row>
    <row r="63" spans="2:130" s="247" customFormat="1" ht="48" customHeight="1" x14ac:dyDescent="0.25">
      <c r="B63" s="1295"/>
      <c r="C63" s="1132"/>
      <c r="D63" s="1129"/>
      <c r="E63" s="1120"/>
      <c r="F63" s="1120"/>
      <c r="G63" s="1129"/>
      <c r="H63" s="1126"/>
      <c r="I63" s="1123"/>
      <c r="J63" s="385"/>
      <c r="K63" s="381" t="s">
        <v>1268</v>
      </c>
      <c r="L63" s="337"/>
      <c r="M63" s="379"/>
      <c r="N63" s="1112"/>
      <c r="O63" s="1282"/>
      <c r="P63" s="1292"/>
      <c r="Q63" s="1258"/>
      <c r="R63" s="1261"/>
      <c r="S63" s="311"/>
      <c r="T63" s="1264"/>
      <c r="U63" s="1267"/>
      <c r="V63" s="1270"/>
      <c r="W63" s="1273"/>
      <c r="X63" s="1276"/>
      <c r="Y63" s="1246"/>
      <c r="Z63" s="387"/>
      <c r="AA63" s="227"/>
      <c r="AB63" s="226"/>
      <c r="AC63" s="1249"/>
      <c r="AD63" s="1177"/>
      <c r="AE63" s="1178"/>
      <c r="AF63" s="1177"/>
      <c r="AG63" s="1178"/>
      <c r="AH63" s="1177"/>
      <c r="AI63" s="1178"/>
      <c r="AJ63" s="1177"/>
      <c r="AK63" s="1312"/>
      <c r="AL63" s="1177"/>
      <c r="AM63" s="1312"/>
      <c r="AN63" s="411">
        <f>AD63+AF63+AH63+AJ63+AL63</f>
        <v>0</v>
      </c>
      <c r="AO63" s="312"/>
      <c r="AP63" s="1289"/>
      <c r="AQ63" s="1189"/>
      <c r="AR63" s="1190"/>
      <c r="AS63" s="1191"/>
      <c r="AT63" s="1192"/>
      <c r="AU63" s="1189"/>
      <c r="AV63" s="1190"/>
      <c r="AW63" s="376"/>
      <c r="AX63" s="377"/>
      <c r="AY63" s="234"/>
      <c r="AZ63" s="232"/>
      <c r="BA63" s="228"/>
      <c r="BB63" s="248"/>
      <c r="BC63" s="1223"/>
      <c r="BD63" s="1226"/>
      <c r="BE63" s="1229"/>
      <c r="BF63" s="1226"/>
      <c r="BG63" s="1232"/>
      <c r="BH63" s="1235"/>
      <c r="BI63" s="248"/>
      <c r="BJ63" s="465"/>
      <c r="BK63" s="462">
        <v>0.4</v>
      </c>
      <c r="BL63" s="356" t="str">
        <f>IF(ISERROR(IF(Y60="R.INHERENTE
2","R. INHERENTE",(IF(BG60="R.RESIDUAL
2","R. RESIDUAL"," ")))),"",(IF(Y60="R.INHERENTE
2","R. INHERENTE",(IF(BG60="R.RESIDUAL
2","R. RESIDUAL"," ")))))</f>
        <v xml:space="preserve"> </v>
      </c>
      <c r="BM63" s="357" t="str">
        <f>IF(ISERROR(IF(Y60="R.INHERENTE
7","R. INHERENTE",(IF(BG60="R.RESIDUAL
7","R. RESIDUAL"," ")))),"",(IF(Y60="R.INHERENTE
7","R. INHERENTE",(IF(BG60="R.RESIDUAL
7","R. RESIDUAL"," ")))))</f>
        <v xml:space="preserve"> </v>
      </c>
      <c r="BN63" s="241" t="str">
        <f>IF(ISERROR(IF(Y60="R.INHERENTE
12","R. INHERENTE",(IF(BG60="R.RESIDUAL
12","R. RESIDUAL"," ")))),"",(IF(Y60="R.INHERENTE
12","R. INHERENTE",(IF(BG60="R.RESIDUAL
12","R. RESIDUAL"," ")))))</f>
        <v xml:space="preserve"> </v>
      </c>
      <c r="BO63" s="242" t="str">
        <f>IF(ISERROR(IF(Y60="R.INHERENTE
17","R. INHERENTE",(IF(BG60="R.RESIDUAL
17","R. RESIDUAL"," ")))),"",(IF(Y60="R.INHERENTE
17","R. INHERENTE",(IF(BG60="R.RESIDUAL
17","R. RESIDUAL"," ")))))</f>
        <v xml:space="preserve"> </v>
      </c>
      <c r="BP63" s="243" t="str">
        <f>IF(ISERROR(IF(Y60="R.INHERENTE
22","R. INHERENTE",(IF(BG60="R.RESIDUAL
22","R. RESIDUAL"," ")))),"",(IF(Y60="R.INHERENTE
22","R. INHERENTE",(IF(BG60="R.RESIDUAL
22","R. RESIDUAL"," ")))))</f>
        <v xml:space="preserve"> </v>
      </c>
      <c r="BQ63" s="311"/>
      <c r="BR63" s="1286"/>
      <c r="BS63" s="1197"/>
      <c r="BT63" s="1197"/>
      <c r="BU63" s="1185"/>
      <c r="BV63" s="311"/>
      <c r="BW63" s="1200"/>
      <c r="BX63" s="1308"/>
      <c r="BY63" s="1182"/>
      <c r="BZ63" s="311"/>
      <c r="CA63" s="1166"/>
      <c r="CB63" s="1169"/>
      <c r="CC63" s="1172"/>
      <c r="CD63" s="1160"/>
      <c r="CE63" s="1175"/>
      <c r="CF63" s="1175"/>
      <c r="CG63" s="1175"/>
      <c r="CH63" s="1175"/>
      <c r="CI63" s="1175"/>
      <c r="CJ63" s="1175"/>
      <c r="CK63" s="1175"/>
      <c r="CL63" s="1175"/>
      <c r="CM63" s="1175"/>
      <c r="CN63" s="1175"/>
      <c r="CO63" s="1175"/>
      <c r="CP63" s="1175"/>
      <c r="CQ63" s="1175"/>
      <c r="CR63" s="1175"/>
      <c r="CS63" s="1175"/>
      <c r="CT63" s="1175"/>
      <c r="CU63" s="1163"/>
      <c r="CW63" s="1166"/>
      <c r="CX63" s="1169"/>
      <c r="CY63" s="1172"/>
      <c r="CZ63" s="1160"/>
      <c r="DA63" s="1207"/>
      <c r="DB63" s="1208"/>
      <c r="DC63" s="1207"/>
      <c r="DD63" s="1208"/>
      <c r="DE63" s="1157"/>
      <c r="DF63" s="1157"/>
      <c r="DG63" s="1157"/>
      <c r="DH63" s="1157"/>
      <c r="DI63" s="1157"/>
      <c r="DJ63" s="1157"/>
      <c r="DK63" s="1157"/>
      <c r="DL63" s="1157"/>
      <c r="DM63" s="1157"/>
      <c r="DN63" s="1157"/>
      <c r="DO63" s="1157"/>
      <c r="DP63" s="1157"/>
      <c r="DQ63" s="1157"/>
      <c r="DR63" s="1157"/>
      <c r="DS63" s="1157"/>
      <c r="DT63" s="1157"/>
      <c r="DU63" s="1163"/>
      <c r="DW63" s="1594"/>
      <c r="DX63" s="1597"/>
      <c r="DY63" s="1597"/>
      <c r="DZ63" s="1600"/>
    </row>
    <row r="64" spans="2:130" s="247" customFormat="1" ht="48" customHeight="1" thickBot="1" x14ac:dyDescent="0.3">
      <c r="B64" s="1296"/>
      <c r="C64" s="1133"/>
      <c r="D64" s="1130"/>
      <c r="E64" s="1121"/>
      <c r="F64" s="1121"/>
      <c r="G64" s="1130"/>
      <c r="H64" s="1127"/>
      <c r="I64" s="1124"/>
      <c r="J64" s="386"/>
      <c r="K64" s="382" t="s">
        <v>1269</v>
      </c>
      <c r="L64" s="338"/>
      <c r="M64" s="380"/>
      <c r="N64" s="1113"/>
      <c r="O64" s="1283"/>
      <c r="P64" s="1293"/>
      <c r="Q64" s="1259"/>
      <c r="R64" s="1262"/>
      <c r="S64" s="311"/>
      <c r="T64" s="1265"/>
      <c r="U64" s="1268"/>
      <c r="V64" s="1271"/>
      <c r="W64" s="1274"/>
      <c r="X64" s="1277"/>
      <c r="Y64" s="1247"/>
      <c r="Z64" s="387"/>
      <c r="AA64" s="229"/>
      <c r="AB64" s="230"/>
      <c r="AC64" s="1250"/>
      <c r="AD64" s="1187"/>
      <c r="AE64" s="1188"/>
      <c r="AF64" s="1187"/>
      <c r="AG64" s="1188"/>
      <c r="AH64" s="1187"/>
      <c r="AI64" s="1188"/>
      <c r="AJ64" s="1187"/>
      <c r="AK64" s="1188"/>
      <c r="AL64" s="1313"/>
      <c r="AM64" s="1314"/>
      <c r="AN64" s="319">
        <f>AD64+AF64+AH64+AJ64+AL64</f>
        <v>0</v>
      </c>
      <c r="AO64" s="313"/>
      <c r="AP64" s="1290"/>
      <c r="AQ64" s="1179"/>
      <c r="AR64" s="1180"/>
      <c r="AS64" s="1243"/>
      <c r="AT64" s="1244"/>
      <c r="AU64" s="1179"/>
      <c r="AV64" s="1180"/>
      <c r="AW64" s="236"/>
      <c r="AX64" s="393"/>
      <c r="AY64" s="235"/>
      <c r="AZ64" s="233"/>
      <c r="BA64" s="231"/>
      <c r="BB64" s="248"/>
      <c r="BC64" s="1224"/>
      <c r="BD64" s="1227"/>
      <c r="BE64" s="1230"/>
      <c r="BF64" s="1227"/>
      <c r="BG64" s="1233"/>
      <c r="BH64" s="1236"/>
      <c r="BI64" s="248"/>
      <c r="BJ64" s="465"/>
      <c r="BK64" s="463">
        <v>0.2</v>
      </c>
      <c r="BL64" s="358" t="str">
        <f>IF(ISERROR(IF(Y60="R.INHERENTE
1","R. INHERENTE",(IF(BG60="R.RESIDUAL
1","R. RESIDUAL"," ")))),"",(IF(Y60="R.INHERENTE
1","R. INHERENTE",(IF(BG60="R.RESIDUAL
1","R. RESIDUAL"," ")))))</f>
        <v xml:space="preserve"> </v>
      </c>
      <c r="BM64" s="359" t="str">
        <f>IF(ISERROR(IF(Y60="R.INHERENTE
6","R. INHERENTE",(IF(BG60="R.RESIDUAL
6","R. RESIDUAL"," ")))),"",(IF(Y60="R.INHERENTE
6","R. INHERENTE",(IF(BG60="R.RESIDUAL
6","R. RESIDUAL"," ")))))</f>
        <v xml:space="preserve"> </v>
      </c>
      <c r="BN64" s="244" t="str">
        <f>IF(ISERROR(IF(Y60="R.INHERENTE
11","R. INHERENTE",(IF(BG60="R.RESIDUAL
11","R. RESIDUAL"," ")))),"",(IF(Y60="R.INHERENTE
11","R. INHERENTE",(IF(BG60="R.RESIDUAL
11","R. RESIDUAL"," ")))))</f>
        <v xml:space="preserve"> </v>
      </c>
      <c r="BO64" s="245" t="str">
        <f>IF(ISERROR(IF(Y60="R.INHERENTE
16","R. INHERENTE",(IF(BG60="R.RESIDUAL
16","R. RESIDUAL"," ")))),"",(IF(Y60="R.INHERENTE
16","R. INHERENTE",(IF(BG60="R.RESIDUAL
16","R. RESIDUAL"," ")))))</f>
        <v xml:space="preserve"> </v>
      </c>
      <c r="BP64" s="246" t="str">
        <f>IF(ISERROR(IF(Y60="R.INHERENTE
21","R. INHERENTE",(IF(BG60="R.RESIDUAL
21","R. RESIDUAL"," ")))),"",(IF(Y60="R.INHERENTE
21","R. INHERENTE",(IF(BG60="R.RESIDUAL
21","R. RESIDUAL"," ")))))</f>
        <v>R. RESIDUAL</v>
      </c>
      <c r="BQ64" s="311"/>
      <c r="BR64" s="1287"/>
      <c r="BS64" s="1198"/>
      <c r="BT64" s="1198"/>
      <c r="BU64" s="1186"/>
      <c r="BV64" s="311"/>
      <c r="BW64" s="1201"/>
      <c r="BX64" s="1309"/>
      <c r="BY64" s="1183"/>
      <c r="BZ64" s="311"/>
      <c r="CA64" s="1167"/>
      <c r="CB64" s="1170"/>
      <c r="CC64" s="1173"/>
      <c r="CD64" s="1161"/>
      <c r="CE64" s="1176"/>
      <c r="CF64" s="1176"/>
      <c r="CG64" s="1176"/>
      <c r="CH64" s="1176"/>
      <c r="CI64" s="1176"/>
      <c r="CJ64" s="1176"/>
      <c r="CK64" s="1176"/>
      <c r="CL64" s="1176"/>
      <c r="CM64" s="1176"/>
      <c r="CN64" s="1176"/>
      <c r="CO64" s="1176"/>
      <c r="CP64" s="1176"/>
      <c r="CQ64" s="1176"/>
      <c r="CR64" s="1176"/>
      <c r="CS64" s="1176"/>
      <c r="CT64" s="1176"/>
      <c r="CU64" s="1164"/>
      <c r="CW64" s="1167"/>
      <c r="CX64" s="1170"/>
      <c r="CY64" s="1173"/>
      <c r="CZ64" s="1161"/>
      <c r="DA64" s="1209"/>
      <c r="DB64" s="1210"/>
      <c r="DC64" s="1209"/>
      <c r="DD64" s="1210"/>
      <c r="DE64" s="1158"/>
      <c r="DF64" s="1158"/>
      <c r="DG64" s="1158"/>
      <c r="DH64" s="1158"/>
      <c r="DI64" s="1158"/>
      <c r="DJ64" s="1158"/>
      <c r="DK64" s="1158"/>
      <c r="DL64" s="1158"/>
      <c r="DM64" s="1158"/>
      <c r="DN64" s="1158"/>
      <c r="DO64" s="1158"/>
      <c r="DP64" s="1158"/>
      <c r="DQ64" s="1158"/>
      <c r="DR64" s="1158"/>
      <c r="DS64" s="1158"/>
      <c r="DT64" s="1158"/>
      <c r="DU64" s="1164"/>
      <c r="DW64" s="1595"/>
      <c r="DX64" s="1598"/>
      <c r="DY64" s="1598"/>
      <c r="DZ64" s="1601"/>
    </row>
    <row r="65" spans="2:130" ht="12.75" customHeight="1" thickBot="1" x14ac:dyDescent="0.3">
      <c r="Z65" s="387"/>
      <c r="BL65" s="316">
        <v>0.2</v>
      </c>
      <c r="BM65" s="317">
        <v>0.4</v>
      </c>
      <c r="BN65" s="317">
        <v>0.60000000000000009</v>
      </c>
      <c r="BO65" s="317">
        <v>0.8</v>
      </c>
      <c r="BP65" s="317">
        <v>1</v>
      </c>
    </row>
    <row r="66" spans="2:130" s="247" customFormat="1" ht="153" customHeight="1" thickBot="1" x14ac:dyDescent="0.3">
      <c r="B66" s="1294" t="s">
        <v>1385</v>
      </c>
      <c r="C66" s="1131">
        <v>9</v>
      </c>
      <c r="D66" s="1128" t="s">
        <v>450</v>
      </c>
      <c r="E66" s="1119" t="s">
        <v>451</v>
      </c>
      <c r="F66" s="1119" t="s">
        <v>529</v>
      </c>
      <c r="G66" s="1128" t="s">
        <v>533</v>
      </c>
      <c r="H66" s="1125" t="s">
        <v>482</v>
      </c>
      <c r="I66" s="1122" t="s">
        <v>1407</v>
      </c>
      <c r="J66" s="401" t="s">
        <v>1408</v>
      </c>
      <c r="K66" s="383" t="s">
        <v>1237</v>
      </c>
      <c r="L66" s="403" t="s">
        <v>1409</v>
      </c>
      <c r="M66" s="384" t="s">
        <v>575</v>
      </c>
      <c r="N66" s="1111" t="s">
        <v>1410</v>
      </c>
      <c r="O66" s="1281" t="str">
        <f>IF(H66="","",(CONCATENATE("Posibilidad de afectación ",H66," ",I66," ",J66," ",J67," ",J68," ",J69," ",J70)))</f>
        <v xml:space="preserve">Posibilidad de afectación reputacional y económica por sanciones y multas al recibir o solicitar cualquier dádiva o beneficio a nombre propio o de un tercero en el trámite de asignación de citas para la prestación de servicios de salud, debido a la falta de ética del colaborador, adherencia al procedimiento de asignación de citas y puntos de control del sistema de información relacionados con la frecuencia de uso de los servicios de salud.  </v>
      </c>
      <c r="P66" s="1291" t="s">
        <v>1240</v>
      </c>
      <c r="Q66" s="1257" t="s">
        <v>397</v>
      </c>
      <c r="R66" s="1260" t="s">
        <v>550</v>
      </c>
      <c r="S66" s="311"/>
      <c r="T66" s="1263" t="s">
        <v>507</v>
      </c>
      <c r="U66" s="1266">
        <f>IF(ISERROR(VLOOKUP($T66,Listas!$F$21:$G$25,2,FALSE)),"",(VLOOKUP($T66,Listas!$F$21:$G$25,2,FALSE)))</f>
        <v>0.6</v>
      </c>
      <c r="V66" s="1269" t="str">
        <f>IF(ISERROR(VLOOKUP($U66,Listas!$F$4:$G$8,2,FALSE)),"",(VLOOKUP($U66,Listas!$F$4:$G$8,2,FALSE)))</f>
        <v>MEDIA
El evento podrá ocurrir en algún momento.</v>
      </c>
      <c r="W66" s="1272" t="s">
        <v>447</v>
      </c>
      <c r="X66" s="1275">
        <f>IF(ISERROR(VLOOKUP($W66,Listas!$F$30:$G$37,2,FALSE)),"",(VLOOKUP($W66,Listas!$F$30:$G$37,2,FALSE)))</f>
        <v>1</v>
      </c>
      <c r="Y66" s="1245" t="str">
        <f>IF(U66="","",(CONCATENATE("R.INHERENTE
",(IF(AND($U66=0.2,$X66=0.2),1,(IF(AND($U66=0.2,$X66=0.4),6,(IF(AND($U66=0.2,$X66=0.6),11,(IF(AND($U66=0.2,$X66=0.8),16,(IF(AND($U66=0.2,$X66=1),21,(IF(AND($U66=0.4,$X66=0.2),2,(IF(AND($U66=0.4,$X66=0.4),7,(IF(AND($U66=0.4,$X66=0.6),12,(IF(AND($U66=0.4,$X66=0.8),17,(IF(AND($U66=0.4,$X66=1),22,(IF(AND($U66=0.6,$X66=0.2),3,(IF(AND($U66=0.6,$X66=0.4),8,(IF(AND($U66=0.6,$X66=0.6),13,(IF(AND($U66=0.6,$X66=0.8),18,(IF(AND($U66=0.6,$X66=1),23,(IF(AND($U66=0.8,$X66=0.2),4,(IF(AND($U66=0.8,$X66=0.4),9,(IF(AND($U66=0.8,$X66=0.6),14,(IF(AND($U66=0.8,$X66=0.8),19,(IF(AND($U66=0.8,$X66=1),24,(IF(AND($U66=1,$X66=0.2),5,(IF(AND($U66=1,$X66=0.4),10,(IF(AND($U66=1,$X66=0.6),15,(IF(AND($U66=1,$X66=0.8),20,(IF(AND($U66=1,$X66=1),25,"")))))))))))))))))))))))))))))))))))))))))))))))))))))</f>
        <v>R.INHERENTE
23</v>
      </c>
      <c r="Z66" s="387"/>
      <c r="AA66" s="416" t="s">
        <v>1411</v>
      </c>
      <c r="AB66" s="249" t="s">
        <v>614</v>
      </c>
      <c r="AC66" s="1248" t="s">
        <v>318</v>
      </c>
      <c r="AD66" s="1213"/>
      <c r="AE66" s="1214"/>
      <c r="AF66" s="1213">
        <v>15</v>
      </c>
      <c r="AG66" s="1214"/>
      <c r="AH66" s="1213"/>
      <c r="AI66" s="1214"/>
      <c r="AJ66" s="1213"/>
      <c r="AK66" s="1214"/>
      <c r="AL66" s="1213">
        <v>15</v>
      </c>
      <c r="AM66" s="1214"/>
      <c r="AN66" s="457">
        <f t="shared" ref="AN66:AN67" si="8">(SUM(AD66:AM66))/100</f>
        <v>0.3</v>
      </c>
      <c r="AO66" s="314">
        <f>((U66-(U66*AN66)))</f>
        <v>0.42</v>
      </c>
      <c r="AP66" s="1288">
        <f>X66</f>
        <v>1</v>
      </c>
      <c r="AQ66" s="1218" t="s">
        <v>236</v>
      </c>
      <c r="AR66" s="1219"/>
      <c r="AS66" s="1220" t="s">
        <v>592</v>
      </c>
      <c r="AT66" s="1221"/>
      <c r="AU66" s="1218" t="s">
        <v>236</v>
      </c>
      <c r="AV66" s="1219"/>
      <c r="AW66" s="422" t="s">
        <v>1412</v>
      </c>
      <c r="AX66" s="395" t="s">
        <v>559</v>
      </c>
      <c r="AY66" s="412" t="s">
        <v>1413</v>
      </c>
      <c r="AZ66" s="427" t="s">
        <v>1414</v>
      </c>
      <c r="BA66" s="427" t="s">
        <v>1414</v>
      </c>
      <c r="BB66" s="248">
        <f>+(IF(AND($BC60&gt;0,$BC60&lt;=0.2),0.2,(IF(AND($BC60&gt;0.2,$BC60&lt;=0.4),0.4,(IF(AND($BC60&gt;0.4,$BC60&lt;=0.6),0.6,(IF(AND($BC60&gt;0.6,$BC60&lt;=0.8),0.8,(IF($BC60&gt;0.8,1,""))))))))))</f>
        <v>0.4</v>
      </c>
      <c r="BC66" s="1222">
        <f>+MIN(AO66:AO70)</f>
        <v>0.252</v>
      </c>
      <c r="BD66" s="1225" t="str">
        <f>+(IF($BB66=0.2,"MUY BAJA",(IF($BB66=0.4,"BAJA",(IF($BB66=0.6,"MEDIA",(IF($BB66=0.8,"ALTA",(IF($BB66=1,"MUY ALTA",""))))))))))</f>
        <v>BAJA</v>
      </c>
      <c r="BE66" s="1228">
        <f>+MIN(AP66:AP70)</f>
        <v>1</v>
      </c>
      <c r="BF66" s="1225" t="str">
        <f>+(IF($BI66=0.2,"MUY BAJA",(IF($BI66=0.4,"BAJA",(IF($BI66=0.6,"MEDIA",(IF($BI66=0.8,"ALTA",(IF($BI66=1,"MUY ALTA",""))))))))))</f>
        <v>MUY ALTA</v>
      </c>
      <c r="BG66" s="1231" t="str">
        <f>IF($BB66="","",(CONCATENATE("R.RESIDUAL
",(IF(AND($BB66=0.2,$BI66=0.2),1,(IF(AND($BB66=0.2,$BI66=0.4),6,(IF(AND($BB66=0.2,$BI66=0.6),11,(IF(AND($BB66=0.2,$BI66=0.8),16,(IF(AND($BB66=0.2,$BI66=1),21,(IF(AND($BB66=0.4,$BI66=0.2),2,(IF(AND($BB66=0.4,$BI66=0.4),7,(IF(AND($BB66=0.4,$BI66=0.6),12,(IF(AND($BB66=0.4,$BI66=0.8),17,(IF(AND($BB66=0.4,$BI66=1),22,(IF(AND($BB66=0.6,$BI66=0.2),3,(IF(AND($BB66=0.6,$BI66=0.4),8,(IF(AND($BB66=0.6,$BI66=0.6),13,(IF(AND($BB66=0.6,$BI66=0.8),18,(IF(AND($BB66=0.6,$BI66=1),23,(IF(AND($BB66=0.8,$BI66=0.2),4,(IF(AND($BB66=0.8,$BI66=0.4),9,(IF(AND($BB66=0.8,$BI66=0.6),14,(IF(AND($BB66=0.8,$BI66=0.8),19,(IF(AND($BB66=0.8,$BI66=1),24,(IF(AND($BB66=1,$BI66=0.2),5,(IF(AND($BB66=1,$BI66=0.4),10,(IF(AND($BB66=1,$BI66=0.6),15,(IF(AND($BB66=1,$BI66=0.8),20,(IF(AND($BB66=1,$BI66=1),25,"")))))))))))))))))))))))))))))))))))))))))))))))))))))</f>
        <v>R.RESIDUAL
22</v>
      </c>
      <c r="BH66" s="1234" t="s">
        <v>539</v>
      </c>
      <c r="BI66" s="248">
        <f>+(IF(AND($BE66&gt;0,$BE66&lt;=0.2),0.2,(IF(AND($BE66&gt;0.2,$BE66&lt;=0.4),0.4,(IF(AND($BE66&gt;0.4,$BE66&lt;=0.6),0.6,(IF(AND($BE66&gt;0.6,$BE66&lt;=0.8),0.8,(IF($BE66&gt;0.8,1,""))))))))))</f>
        <v>1</v>
      </c>
      <c r="BJ66" s="239">
        <f>+VLOOKUP($BG66,Listas!$G$114:$H$138,2,FALSE)</f>
        <v>22</v>
      </c>
      <c r="BK66" s="462">
        <v>1</v>
      </c>
      <c r="BL66" s="354" t="str">
        <f>IF(ISERROR(IF(Y66="R.INHERENTE
5","R. INHERENTE",(IF(BG66="R.RESIDUAL
5","R. RESIDUAL"," ")))),"",(IF(Y66="R.INHERENTE
5","R. INHERENTE",(IF(BG66="R.RESIDUAL
5","R. RESIDUAL"," ")))))</f>
        <v xml:space="preserve"> </v>
      </c>
      <c r="BM66" s="355" t="str">
        <f>IF(ISERROR(IF(Y66="R.INHERENTE
10","R. INHERENTE",(IF(BG66="R.RESIDUAL
10","R. RESIDUAL"," ")))),"",(IF(Y66="R.INHERENTE
10","R. INHERENTE",(IF(BG66="R.RESIDUAL
10","R. RESIDUAL"," ")))))</f>
        <v xml:space="preserve"> </v>
      </c>
      <c r="BN66" s="360" t="str">
        <f>IF(ISERROR(IF(Y66="R.INHERENTE
15","R. INHERENTE",(IF(BG66="R.RESIDUAL
15","R. RESIDUAL"," ")))),"",(IF(Y66="R.INHERENTE
15","R. INHERENTE",(IF(BG66="R.RESIDUAL
15","R. RESIDUAL"," ")))))</f>
        <v xml:space="preserve"> </v>
      </c>
      <c r="BO66" s="360" t="str">
        <f>IF(ISERROR(IF(Y66="R.INHERENTE
20","R. INHERENTE",(IF(BG66="R.RESIDUAL
20","R. RESIDUAL"," ")))),"",(IF(Y66="R.INHERENTE
20","R. INHERENTE",(IF(BG66="R.RESIDUAL
20","R. RESIDUAL"," ")))))</f>
        <v xml:space="preserve"> </v>
      </c>
      <c r="BP66" s="240" t="str">
        <f>IF(ISERROR(IF(Y66="R.INHERENTE
25","R. INHERENTE",(IF(BG66="R.RESIDUAL
25","R. RESIDUAL"," ")))),"",(IF(Y66="R.INHERENTE
25","R. INHERENTE",(IF(BG66="R.RESIDUAL
25","R. RESIDUAL"," ")))))</f>
        <v xml:space="preserve"> </v>
      </c>
      <c r="BQ66" s="311"/>
      <c r="BR66" s="1285" t="s">
        <v>1415</v>
      </c>
      <c r="BS66" s="1196" t="s">
        <v>1416</v>
      </c>
      <c r="BT66" s="1196" t="s">
        <v>559</v>
      </c>
      <c r="BU66" s="1184" t="s">
        <v>605</v>
      </c>
      <c r="BV66" s="311"/>
      <c r="BW66" s="1199" t="s">
        <v>1417</v>
      </c>
      <c r="BX66" s="1196" t="s">
        <v>1418</v>
      </c>
      <c r="BY66" s="1181" t="s">
        <v>1249</v>
      </c>
      <c r="BZ66" s="311"/>
      <c r="CA66" s="1165" t="s">
        <v>1250</v>
      </c>
      <c r="CB66" s="1168" t="s">
        <v>1251</v>
      </c>
      <c r="CC66" s="1171" t="s">
        <v>1252</v>
      </c>
      <c r="CD66" s="1159" t="s">
        <v>1253</v>
      </c>
      <c r="CE66" s="1174"/>
      <c r="CF66" s="1174"/>
      <c r="CG66" s="1174"/>
      <c r="CH66" s="1174"/>
      <c r="CI66" s="1174"/>
      <c r="CJ66" s="1174"/>
      <c r="CK66" s="1174"/>
      <c r="CL66" s="1174"/>
      <c r="CM66" s="1174"/>
      <c r="CN66" s="1174"/>
      <c r="CO66" s="1174"/>
      <c r="CP66" s="1174"/>
      <c r="CQ66" s="1174"/>
      <c r="CR66" s="1174"/>
      <c r="CS66" s="1174"/>
      <c r="CT66" s="1174"/>
      <c r="CU66" s="1162" t="s">
        <v>1254</v>
      </c>
      <c r="CW66" s="1165" t="s">
        <v>1250</v>
      </c>
      <c r="CX66" s="1168" t="s">
        <v>1251</v>
      </c>
      <c r="CY66" s="1171" t="s">
        <v>1252</v>
      </c>
      <c r="CZ66" s="1159" t="s">
        <v>1253</v>
      </c>
      <c r="DA66" s="1205"/>
      <c r="DB66" s="1206"/>
      <c r="DC66" s="1205"/>
      <c r="DD66" s="1206"/>
      <c r="DE66" s="1156"/>
      <c r="DF66" s="1156"/>
      <c r="DG66" s="1156"/>
      <c r="DH66" s="1156"/>
      <c r="DI66" s="1156"/>
      <c r="DJ66" s="1156"/>
      <c r="DK66" s="1156"/>
      <c r="DL66" s="1156"/>
      <c r="DM66" s="1156"/>
      <c r="DN66" s="1156"/>
      <c r="DO66" s="1156"/>
      <c r="DP66" s="1156"/>
      <c r="DQ66" s="1156"/>
      <c r="DR66" s="1156"/>
      <c r="DS66" s="1156"/>
      <c r="DT66" s="1156"/>
      <c r="DU66" s="1162" t="s">
        <v>1255</v>
      </c>
      <c r="DW66" s="1593"/>
      <c r="DX66" s="1596"/>
      <c r="DY66" s="1596"/>
      <c r="DZ66" s="1599"/>
    </row>
    <row r="67" spans="2:130" s="247" customFormat="1" ht="48" customHeight="1" x14ac:dyDescent="0.25">
      <c r="B67" s="1295"/>
      <c r="C67" s="1132"/>
      <c r="D67" s="1129"/>
      <c r="E67" s="1120"/>
      <c r="F67" s="1120"/>
      <c r="G67" s="1129"/>
      <c r="H67" s="1126"/>
      <c r="I67" s="1123"/>
      <c r="J67" s="402" t="s">
        <v>1419</v>
      </c>
      <c r="K67" s="381" t="s">
        <v>1257</v>
      </c>
      <c r="L67" s="404" t="s">
        <v>1420</v>
      </c>
      <c r="M67" s="379" t="s">
        <v>575</v>
      </c>
      <c r="N67" s="1112"/>
      <c r="O67" s="1282"/>
      <c r="P67" s="1292"/>
      <c r="Q67" s="1258"/>
      <c r="R67" s="1261"/>
      <c r="S67" s="311"/>
      <c r="T67" s="1264"/>
      <c r="U67" s="1267"/>
      <c r="V67" s="1270"/>
      <c r="W67" s="1273"/>
      <c r="X67" s="1276"/>
      <c r="Y67" s="1246"/>
      <c r="Z67" s="387"/>
      <c r="AA67" s="417" t="s">
        <v>1421</v>
      </c>
      <c r="AB67" s="226" t="s">
        <v>614</v>
      </c>
      <c r="AC67" s="1249"/>
      <c r="AD67" s="1177">
        <v>25</v>
      </c>
      <c r="AE67" s="1178"/>
      <c r="AF67" s="1177"/>
      <c r="AG67" s="1178"/>
      <c r="AH67" s="1177"/>
      <c r="AI67" s="1178"/>
      <c r="AJ67" s="1177"/>
      <c r="AK67" s="1178"/>
      <c r="AL67" s="1177">
        <v>15</v>
      </c>
      <c r="AM67" s="1178"/>
      <c r="AN67" s="457">
        <f t="shared" si="8"/>
        <v>0.4</v>
      </c>
      <c r="AO67" s="312">
        <f>AO66-(AO66*AN67)</f>
        <v>0.252</v>
      </c>
      <c r="AP67" s="1289"/>
      <c r="AQ67" s="1189" t="s">
        <v>236</v>
      </c>
      <c r="AR67" s="1190"/>
      <c r="AS67" s="1191" t="s">
        <v>592</v>
      </c>
      <c r="AT67" s="1192"/>
      <c r="AU67" s="1189" t="s">
        <v>236</v>
      </c>
      <c r="AV67" s="1190"/>
      <c r="AW67" s="415" t="s">
        <v>1422</v>
      </c>
      <c r="AX67" s="396" t="s">
        <v>559</v>
      </c>
      <c r="AY67" s="421" t="s">
        <v>1423</v>
      </c>
      <c r="AZ67" s="429" t="s">
        <v>1414</v>
      </c>
      <c r="BA67" s="429" t="s">
        <v>1414</v>
      </c>
      <c r="BB67" s="248"/>
      <c r="BC67" s="1223"/>
      <c r="BD67" s="1226"/>
      <c r="BE67" s="1229"/>
      <c r="BF67" s="1226"/>
      <c r="BG67" s="1232"/>
      <c r="BH67" s="1235"/>
      <c r="BI67" s="248"/>
      <c r="BJ67" s="465"/>
      <c r="BK67" s="462">
        <v>0.8</v>
      </c>
      <c r="BL67" s="356" t="str">
        <f>IF(ISERROR(IF(Y66="R.INHERENTE
4","R. INHERENTE",(IF(BG66="R.RESIDUAL
4","R. RESIDUAL"," ")))),"",(IF(Y66="R.INHERENTE
4","R. INHERENTE",(IF(BG66="R.RESIDUAL
4","R. RESIDUAL"," ")))))</f>
        <v xml:space="preserve"> </v>
      </c>
      <c r="BM67" s="357" t="str">
        <f>IF(ISERROR(IF(Y66="R.INHERENTE
9","R. INHERENTE",(IF(BG66="R.RESIDUAL
9","R. RESIDUAL"," ")))),"",(IF(Y66="R.INHERENTE
9","R. INHERENTE",(IF(BG66="R.RESIDUAL
9","R. RESIDUAL"," ")))))</f>
        <v xml:space="preserve"> </v>
      </c>
      <c r="BN67" s="242" t="str">
        <f>IF(ISERROR(IF(Y66="R.INHERENTE
14","R. INHERENTE",(IF(BG66="R.RESIDUAL
14","R. RESIDUAL"," ")))),"",(IF(Y66="R.INHERENTE
14","R. INHERENTE",(IF(BG66="R.RESIDUAL
14","R. RESIDUAL"," ")))))</f>
        <v xml:space="preserve"> </v>
      </c>
      <c r="BO67" s="361" t="str">
        <f>IF(ISERROR(IF(Y66="R.INHERENTE
19","R. INHERENTE",(IF(BG66="R.RESIDUAL
19","R. RESIDUAL"," ")))),"",(IF(Y66="R.INHERENTE
19","R. INHERENTE",(IF(BG66="R.RESIDUAL
19","R. RESIDUAL"," ")))))</f>
        <v xml:space="preserve"> </v>
      </c>
      <c r="BP67" s="243" t="str">
        <f>IF(ISERROR(IF(Y66="R.INHERENTE
24","R. INHERENTE",(IF(BG66="R.RESIDUAL
24","R. RESIDUAL"," ")))),"",(IF(Y66="R.INHERENTE
24","R. INHERENTE",(IF(BG66="R.RESIDUAL
24","R. RESIDUAL"," ")))))</f>
        <v xml:space="preserve"> </v>
      </c>
      <c r="BQ67" s="311"/>
      <c r="BR67" s="1286"/>
      <c r="BS67" s="1197"/>
      <c r="BT67" s="1197"/>
      <c r="BU67" s="1185"/>
      <c r="BV67" s="311"/>
      <c r="BW67" s="1200"/>
      <c r="BX67" s="1197"/>
      <c r="BY67" s="1182"/>
      <c r="BZ67" s="311"/>
      <c r="CA67" s="1166"/>
      <c r="CB67" s="1169"/>
      <c r="CC67" s="1172"/>
      <c r="CD67" s="1160"/>
      <c r="CE67" s="1175"/>
      <c r="CF67" s="1175"/>
      <c r="CG67" s="1175"/>
      <c r="CH67" s="1175"/>
      <c r="CI67" s="1175"/>
      <c r="CJ67" s="1175"/>
      <c r="CK67" s="1175"/>
      <c r="CL67" s="1175"/>
      <c r="CM67" s="1175"/>
      <c r="CN67" s="1175"/>
      <c r="CO67" s="1175"/>
      <c r="CP67" s="1175"/>
      <c r="CQ67" s="1175"/>
      <c r="CR67" s="1175"/>
      <c r="CS67" s="1175"/>
      <c r="CT67" s="1175"/>
      <c r="CU67" s="1163"/>
      <c r="CW67" s="1166"/>
      <c r="CX67" s="1169"/>
      <c r="CY67" s="1172"/>
      <c r="CZ67" s="1160"/>
      <c r="DA67" s="1207"/>
      <c r="DB67" s="1208"/>
      <c r="DC67" s="1207"/>
      <c r="DD67" s="1208"/>
      <c r="DE67" s="1157"/>
      <c r="DF67" s="1157"/>
      <c r="DG67" s="1157"/>
      <c r="DH67" s="1157"/>
      <c r="DI67" s="1157"/>
      <c r="DJ67" s="1157"/>
      <c r="DK67" s="1157"/>
      <c r="DL67" s="1157"/>
      <c r="DM67" s="1157"/>
      <c r="DN67" s="1157"/>
      <c r="DO67" s="1157"/>
      <c r="DP67" s="1157"/>
      <c r="DQ67" s="1157"/>
      <c r="DR67" s="1157"/>
      <c r="DS67" s="1157"/>
      <c r="DT67" s="1157"/>
      <c r="DU67" s="1163"/>
      <c r="DW67" s="1594"/>
      <c r="DX67" s="1597"/>
      <c r="DY67" s="1597"/>
      <c r="DZ67" s="1600"/>
    </row>
    <row r="68" spans="2:130" s="247" customFormat="1" ht="48" customHeight="1" x14ac:dyDescent="0.25">
      <c r="B68" s="1295"/>
      <c r="C68" s="1132"/>
      <c r="D68" s="1129"/>
      <c r="E68" s="1120"/>
      <c r="F68" s="1120"/>
      <c r="G68" s="1129"/>
      <c r="H68" s="1126"/>
      <c r="I68" s="1123"/>
      <c r="J68" s="402" t="s">
        <v>1424</v>
      </c>
      <c r="K68" s="381" t="s">
        <v>1263</v>
      </c>
      <c r="L68" s="404" t="s">
        <v>1425</v>
      </c>
      <c r="M68" s="379" t="s">
        <v>575</v>
      </c>
      <c r="N68" s="1112"/>
      <c r="O68" s="1282"/>
      <c r="P68" s="1292"/>
      <c r="Q68" s="1258"/>
      <c r="R68" s="1261"/>
      <c r="S68" s="311"/>
      <c r="T68" s="1264"/>
      <c r="U68" s="1267"/>
      <c r="V68" s="1270"/>
      <c r="W68" s="1273"/>
      <c r="X68" s="1276"/>
      <c r="Y68" s="1246"/>
      <c r="Z68" s="387"/>
      <c r="AA68" s="417"/>
      <c r="AB68" s="226"/>
      <c r="AC68" s="1249"/>
      <c r="AD68" s="1177"/>
      <c r="AE68" s="1178"/>
      <c r="AF68" s="1177"/>
      <c r="AG68" s="1178"/>
      <c r="AH68" s="1177"/>
      <c r="AI68" s="1178"/>
      <c r="AJ68" s="1177"/>
      <c r="AK68" s="1178"/>
      <c r="AL68" s="1177"/>
      <c r="AM68" s="1178"/>
      <c r="AN68" s="318">
        <f>AD68+AF68+AH68+AJ68+AL68</f>
        <v>0</v>
      </c>
      <c r="AO68" s="312"/>
      <c r="AP68" s="1289"/>
      <c r="AQ68" s="1189"/>
      <c r="AR68" s="1190"/>
      <c r="AS68" s="1191"/>
      <c r="AT68" s="1192"/>
      <c r="AU68" s="1189"/>
      <c r="AV68" s="1190"/>
      <c r="AW68" s="415"/>
      <c r="AX68" s="396"/>
      <c r="AY68" s="421"/>
      <c r="AZ68" s="429"/>
      <c r="BA68" s="430"/>
      <c r="BB68" s="248"/>
      <c r="BC68" s="1223"/>
      <c r="BD68" s="1226"/>
      <c r="BE68" s="1229"/>
      <c r="BF68" s="1226"/>
      <c r="BG68" s="1232"/>
      <c r="BH68" s="1235"/>
      <c r="BI68" s="248"/>
      <c r="BJ68" s="465"/>
      <c r="BK68" s="462">
        <v>0.60000000000000009</v>
      </c>
      <c r="BL68" s="356" t="str">
        <f>IF(ISERROR(IF(Y66="R.INHERENTE
3","R. INHERENTE",(IF(BG66="R.RESIDUAL
3","R. RESIDUAL"," ")))),"",(IF(Y66="R.INHERENTE
3","R. INHERENTE",(IF(BG66="R.RESIDUAL
3","R. RESIDUAL"," ")))))</f>
        <v xml:space="preserve"> </v>
      </c>
      <c r="BM68" s="357" t="str">
        <f>IF(ISERROR(IF(Y66="R.INHERENTE
8","R. INHERENTE",(IF(BG66="R.RESIDUAL
8","R. RESIDUAL"," ")))),"",(IF(Y66="R.INHERENTE
8","R. INHERENTE",(IF(BG66="R.RESIDUAL
8","R. RESIDUAL"," ")))))</f>
        <v xml:space="preserve"> </v>
      </c>
      <c r="BN68" s="242" t="str">
        <f>IF(ISERROR(IF(Y66="R.INHERENTE
13","R. INHERENTE",(IF(BG66="R.RESIDUAL
13","R. RESIDUAL"," ")))),"",(IF(Y66="R.INHERENTE
13","R. INHERENTE",(IF(BG66="R.RESIDUAL
13","R. RESIDUAL"," ")))))</f>
        <v xml:space="preserve"> </v>
      </c>
      <c r="BO68" s="361" t="str">
        <f>IF(ISERROR(IF(Y66="R.INHERENTE
18","R. INHERENTE",(IF(BG66="R.RESIDUAL
18","R. RESIDUAL"," ")))),"",(IF(Y66="R.INHERENTE
18","R. INHERENTE",(IF(BG66="R.RESIDUAL
18","R. RESIDUAL"," ")))))</f>
        <v xml:space="preserve"> </v>
      </c>
      <c r="BP68" s="243" t="str">
        <f>IF(ISERROR(IF(Y66="R.INHERENTE
23","R. INHERENTE",(IF(BG66="R.RESIDUAL
23","R. RESIDUAL"," ")))),"",(IF(Y66="R.INHERENTE
23","R. INHERENTE",(IF(BG66="R.RESIDUAL
23","R. RESIDUAL"," ")))))</f>
        <v>R. INHERENTE</v>
      </c>
      <c r="BQ68" s="311"/>
      <c r="BR68" s="1286"/>
      <c r="BS68" s="1197"/>
      <c r="BT68" s="1197"/>
      <c r="BU68" s="1185"/>
      <c r="BV68" s="311"/>
      <c r="BW68" s="1200"/>
      <c r="BX68" s="1197"/>
      <c r="BY68" s="1182"/>
      <c r="BZ68" s="311"/>
      <c r="CA68" s="1166"/>
      <c r="CB68" s="1169"/>
      <c r="CC68" s="1172"/>
      <c r="CD68" s="1160"/>
      <c r="CE68" s="1175"/>
      <c r="CF68" s="1175"/>
      <c r="CG68" s="1175"/>
      <c r="CH68" s="1175"/>
      <c r="CI68" s="1175"/>
      <c r="CJ68" s="1175"/>
      <c r="CK68" s="1175"/>
      <c r="CL68" s="1175"/>
      <c r="CM68" s="1175"/>
      <c r="CN68" s="1175"/>
      <c r="CO68" s="1175"/>
      <c r="CP68" s="1175"/>
      <c r="CQ68" s="1175"/>
      <c r="CR68" s="1175"/>
      <c r="CS68" s="1175"/>
      <c r="CT68" s="1175"/>
      <c r="CU68" s="1163"/>
      <c r="CW68" s="1166"/>
      <c r="CX68" s="1169"/>
      <c r="CY68" s="1172"/>
      <c r="CZ68" s="1160"/>
      <c r="DA68" s="1207"/>
      <c r="DB68" s="1208"/>
      <c r="DC68" s="1207"/>
      <c r="DD68" s="1208"/>
      <c r="DE68" s="1157"/>
      <c r="DF68" s="1157"/>
      <c r="DG68" s="1157"/>
      <c r="DH68" s="1157"/>
      <c r="DI68" s="1157"/>
      <c r="DJ68" s="1157"/>
      <c r="DK68" s="1157"/>
      <c r="DL68" s="1157"/>
      <c r="DM68" s="1157"/>
      <c r="DN68" s="1157"/>
      <c r="DO68" s="1157"/>
      <c r="DP68" s="1157"/>
      <c r="DQ68" s="1157"/>
      <c r="DR68" s="1157"/>
      <c r="DS68" s="1157"/>
      <c r="DT68" s="1157"/>
      <c r="DU68" s="1163"/>
      <c r="DW68" s="1594"/>
      <c r="DX68" s="1597"/>
      <c r="DY68" s="1597"/>
      <c r="DZ68" s="1600"/>
    </row>
    <row r="69" spans="2:130" s="247" customFormat="1" ht="48" customHeight="1" x14ac:dyDescent="0.25">
      <c r="B69" s="1295"/>
      <c r="C69" s="1132"/>
      <c r="D69" s="1129"/>
      <c r="E69" s="1120"/>
      <c r="F69" s="1120"/>
      <c r="G69" s="1129"/>
      <c r="H69" s="1126"/>
      <c r="I69" s="1123"/>
      <c r="J69" s="402"/>
      <c r="K69" s="381" t="s">
        <v>1268</v>
      </c>
      <c r="L69" s="404" t="s">
        <v>1426</v>
      </c>
      <c r="M69" s="379" t="s">
        <v>575</v>
      </c>
      <c r="N69" s="1112"/>
      <c r="O69" s="1282"/>
      <c r="P69" s="1292"/>
      <c r="Q69" s="1258"/>
      <c r="R69" s="1261"/>
      <c r="S69" s="311"/>
      <c r="T69" s="1264"/>
      <c r="U69" s="1267"/>
      <c r="V69" s="1270"/>
      <c r="W69" s="1273"/>
      <c r="X69" s="1276"/>
      <c r="Y69" s="1246"/>
      <c r="Z69" s="387"/>
      <c r="AA69" s="227"/>
      <c r="AB69" s="226"/>
      <c r="AC69" s="1249"/>
      <c r="AD69" s="1177"/>
      <c r="AE69" s="1178"/>
      <c r="AF69" s="1177"/>
      <c r="AG69" s="1178"/>
      <c r="AH69" s="1177"/>
      <c r="AI69" s="1178"/>
      <c r="AJ69" s="1177"/>
      <c r="AK69" s="1178"/>
      <c r="AL69" s="1177"/>
      <c r="AM69" s="1178"/>
      <c r="AN69" s="318">
        <f>AD69+AF69+AH69+AJ69+AL69</f>
        <v>0</v>
      </c>
      <c r="AO69" s="312"/>
      <c r="AP69" s="1289"/>
      <c r="AQ69" s="1189"/>
      <c r="AR69" s="1190"/>
      <c r="AS69" s="1191"/>
      <c r="AT69" s="1192"/>
      <c r="AU69" s="1189"/>
      <c r="AV69" s="1190"/>
      <c r="AW69" s="376"/>
      <c r="AX69" s="377"/>
      <c r="AY69" s="234"/>
      <c r="AZ69" s="232"/>
      <c r="BA69" s="228"/>
      <c r="BB69" s="248"/>
      <c r="BC69" s="1223"/>
      <c r="BD69" s="1226"/>
      <c r="BE69" s="1229"/>
      <c r="BF69" s="1226"/>
      <c r="BG69" s="1232"/>
      <c r="BH69" s="1235"/>
      <c r="BI69" s="248"/>
      <c r="BJ69" s="465"/>
      <c r="BK69" s="462">
        <v>0.4</v>
      </c>
      <c r="BL69" s="356" t="str">
        <f>IF(ISERROR(IF(Y66="R.INHERENTE
2","R. INHERENTE",(IF(BG66="R.RESIDUAL
2","R. RESIDUAL"," ")))),"",(IF(Y66="R.INHERENTE
2","R. INHERENTE",(IF(BG66="R.RESIDUAL
2","R. RESIDUAL"," ")))))</f>
        <v xml:space="preserve"> </v>
      </c>
      <c r="BM69" s="357" t="str">
        <f>IF(ISERROR(IF(Y66="R.INHERENTE
7","R. INHERENTE",(IF(BG66="R.RESIDUAL
7","R. RESIDUAL"," ")))),"",(IF(Y66="R.INHERENTE
7","R. INHERENTE",(IF(BG66="R.RESIDUAL
7","R. RESIDUAL"," ")))))</f>
        <v xml:space="preserve"> </v>
      </c>
      <c r="BN69" s="241" t="str">
        <f>IF(ISERROR(IF(Y66="R.INHERENTE
12","R. INHERENTE",(IF(BG66="R.RESIDUAL
12","R. RESIDUAL"," ")))),"",(IF(Y66="R.INHERENTE
12","R. INHERENTE",(IF(BG66="R.RESIDUAL
12","R. RESIDUAL"," ")))))</f>
        <v xml:space="preserve"> </v>
      </c>
      <c r="BO69" s="242" t="str">
        <f>IF(ISERROR(IF(Y66="R.INHERENTE
17","R. INHERENTE",(IF(BG66="R.RESIDUAL
17","R. RESIDUAL"," ")))),"",(IF(Y66="R.INHERENTE
17","R. INHERENTE",(IF(BG66="R.RESIDUAL
17","R. RESIDUAL"," ")))))</f>
        <v xml:space="preserve"> </v>
      </c>
      <c r="BP69" s="243" t="str">
        <f>IF(ISERROR(IF(Y66="R.INHERENTE
22","R. INHERENTE",(IF(BG66="R.RESIDUAL
22","R. RESIDUAL"," ")))),"",(IF(Y66="R.INHERENTE
22","R. INHERENTE",(IF(BG66="R.RESIDUAL
22","R. RESIDUAL"," ")))))</f>
        <v>R. RESIDUAL</v>
      </c>
      <c r="BQ69" s="311"/>
      <c r="BR69" s="1286"/>
      <c r="BS69" s="1197"/>
      <c r="BT69" s="1197"/>
      <c r="BU69" s="1185"/>
      <c r="BV69" s="311"/>
      <c r="BW69" s="1200"/>
      <c r="BX69" s="1197"/>
      <c r="BY69" s="1182"/>
      <c r="BZ69" s="311"/>
      <c r="CA69" s="1166"/>
      <c r="CB69" s="1169"/>
      <c r="CC69" s="1172"/>
      <c r="CD69" s="1160"/>
      <c r="CE69" s="1175"/>
      <c r="CF69" s="1175"/>
      <c r="CG69" s="1175"/>
      <c r="CH69" s="1175"/>
      <c r="CI69" s="1175"/>
      <c r="CJ69" s="1175"/>
      <c r="CK69" s="1175"/>
      <c r="CL69" s="1175"/>
      <c r="CM69" s="1175"/>
      <c r="CN69" s="1175"/>
      <c r="CO69" s="1175"/>
      <c r="CP69" s="1175"/>
      <c r="CQ69" s="1175"/>
      <c r="CR69" s="1175"/>
      <c r="CS69" s="1175"/>
      <c r="CT69" s="1175"/>
      <c r="CU69" s="1163"/>
      <c r="CW69" s="1166"/>
      <c r="CX69" s="1169"/>
      <c r="CY69" s="1172"/>
      <c r="CZ69" s="1160"/>
      <c r="DA69" s="1207"/>
      <c r="DB69" s="1208"/>
      <c r="DC69" s="1207"/>
      <c r="DD69" s="1208"/>
      <c r="DE69" s="1157"/>
      <c r="DF69" s="1157"/>
      <c r="DG69" s="1157"/>
      <c r="DH69" s="1157"/>
      <c r="DI69" s="1157"/>
      <c r="DJ69" s="1157"/>
      <c r="DK69" s="1157"/>
      <c r="DL69" s="1157"/>
      <c r="DM69" s="1157"/>
      <c r="DN69" s="1157"/>
      <c r="DO69" s="1157"/>
      <c r="DP69" s="1157"/>
      <c r="DQ69" s="1157"/>
      <c r="DR69" s="1157"/>
      <c r="DS69" s="1157"/>
      <c r="DT69" s="1157"/>
      <c r="DU69" s="1163"/>
      <c r="DW69" s="1594"/>
      <c r="DX69" s="1597"/>
      <c r="DY69" s="1597"/>
      <c r="DZ69" s="1600"/>
    </row>
    <row r="70" spans="2:130" s="247" customFormat="1" ht="48" customHeight="1" thickBot="1" x14ac:dyDescent="0.3">
      <c r="B70" s="1296"/>
      <c r="C70" s="1133"/>
      <c r="D70" s="1130"/>
      <c r="E70" s="1121"/>
      <c r="F70" s="1121"/>
      <c r="G70" s="1130"/>
      <c r="H70" s="1127"/>
      <c r="I70" s="1124"/>
      <c r="J70" s="405"/>
      <c r="K70" s="382" t="s">
        <v>1269</v>
      </c>
      <c r="L70" s="408" t="s">
        <v>1427</v>
      </c>
      <c r="M70" s="380" t="s">
        <v>575</v>
      </c>
      <c r="N70" s="1113"/>
      <c r="O70" s="1283"/>
      <c r="P70" s="1293"/>
      <c r="Q70" s="1259"/>
      <c r="R70" s="1262"/>
      <c r="S70" s="311"/>
      <c r="T70" s="1265"/>
      <c r="U70" s="1268"/>
      <c r="V70" s="1271"/>
      <c r="W70" s="1274"/>
      <c r="X70" s="1277"/>
      <c r="Y70" s="1247"/>
      <c r="Z70" s="387"/>
      <c r="AA70" s="229"/>
      <c r="AB70" s="230"/>
      <c r="AC70" s="1250"/>
      <c r="AD70" s="1187"/>
      <c r="AE70" s="1188"/>
      <c r="AF70" s="1187"/>
      <c r="AG70" s="1188"/>
      <c r="AH70" s="1187"/>
      <c r="AI70" s="1188"/>
      <c r="AJ70" s="1187"/>
      <c r="AK70" s="1188"/>
      <c r="AL70" s="1187"/>
      <c r="AM70" s="1188"/>
      <c r="AN70" s="319">
        <f>AD70+AF70+AH70+AJ70+AL70</f>
        <v>0</v>
      </c>
      <c r="AO70" s="313"/>
      <c r="AP70" s="1290"/>
      <c r="AQ70" s="1179"/>
      <c r="AR70" s="1180"/>
      <c r="AS70" s="1243"/>
      <c r="AT70" s="1244"/>
      <c r="AU70" s="1179"/>
      <c r="AV70" s="1180"/>
      <c r="AW70" s="236"/>
      <c r="AX70" s="393"/>
      <c r="AY70" s="235"/>
      <c r="AZ70" s="233"/>
      <c r="BA70" s="231"/>
      <c r="BB70" s="248"/>
      <c r="BC70" s="1224"/>
      <c r="BD70" s="1227"/>
      <c r="BE70" s="1230"/>
      <c r="BF70" s="1227"/>
      <c r="BG70" s="1233"/>
      <c r="BH70" s="1236"/>
      <c r="BI70" s="248"/>
      <c r="BJ70" s="465"/>
      <c r="BK70" s="463">
        <v>0.2</v>
      </c>
      <c r="BL70" s="358" t="str">
        <f>IF(ISERROR(IF(Y66="R.INHERENTE
1","R. INHERENTE",(IF(BG66="R.RESIDUAL
1","R. RESIDUAL"," ")))),"",(IF(Y66="R.INHERENTE
1","R. INHERENTE",(IF(BG66="R.RESIDUAL
1","R. RESIDUAL"," ")))))</f>
        <v xml:space="preserve"> </v>
      </c>
      <c r="BM70" s="359" t="str">
        <f>IF(ISERROR(IF(Y66="R.INHERENTE
6","R. INHERENTE",(IF(BG66="R.RESIDUAL
6","R. RESIDUAL"," ")))),"",(IF(Y66="R.INHERENTE
6","R. INHERENTE",(IF(BG66="R.RESIDUAL
6","R. RESIDUAL"," ")))))</f>
        <v xml:space="preserve"> </v>
      </c>
      <c r="BN70" s="244" t="str">
        <f>IF(ISERROR(IF(Y66="R.INHERENTE
11","R. INHERENTE",(IF(BG66="R.RESIDUAL
11","R. RESIDUAL"," ")))),"",(IF(Y66="R.INHERENTE
11","R. INHERENTE",(IF(BG66="R.RESIDUAL
11","R. RESIDUAL"," ")))))</f>
        <v xml:space="preserve"> </v>
      </c>
      <c r="BO70" s="245" t="str">
        <f>IF(ISERROR(IF(Y66="R.INHERENTE
16","R. INHERENTE",(IF(BG66="R.RESIDUAL
16","R. RESIDUAL"," ")))),"",(IF(Y66="R.INHERENTE
16","R. INHERENTE",(IF(BG66="R.RESIDUAL
16","R. RESIDUAL"," ")))))</f>
        <v xml:space="preserve"> </v>
      </c>
      <c r="BP70" s="246" t="str">
        <f>IF(ISERROR(IF(Y66="R.INHERENTE
21","R. INHERENTE",(IF(BG66="R.RESIDUAL
21","R. RESIDUAL"," ")))),"",(IF(Y66="R.INHERENTE
21","R. INHERENTE",(IF(BG66="R.RESIDUAL
21","R. RESIDUAL"," ")))))</f>
        <v xml:space="preserve"> </v>
      </c>
      <c r="BQ70" s="311"/>
      <c r="BR70" s="1287"/>
      <c r="BS70" s="1198"/>
      <c r="BT70" s="1198"/>
      <c r="BU70" s="1186"/>
      <c r="BV70" s="311"/>
      <c r="BW70" s="1201"/>
      <c r="BX70" s="1198"/>
      <c r="BY70" s="1183"/>
      <c r="BZ70" s="311"/>
      <c r="CA70" s="1167"/>
      <c r="CB70" s="1170"/>
      <c r="CC70" s="1173"/>
      <c r="CD70" s="1161"/>
      <c r="CE70" s="1176"/>
      <c r="CF70" s="1176"/>
      <c r="CG70" s="1176"/>
      <c r="CH70" s="1176"/>
      <c r="CI70" s="1176"/>
      <c r="CJ70" s="1176"/>
      <c r="CK70" s="1176"/>
      <c r="CL70" s="1176"/>
      <c r="CM70" s="1176"/>
      <c r="CN70" s="1176"/>
      <c r="CO70" s="1176"/>
      <c r="CP70" s="1176"/>
      <c r="CQ70" s="1176"/>
      <c r="CR70" s="1176"/>
      <c r="CS70" s="1176"/>
      <c r="CT70" s="1176"/>
      <c r="CU70" s="1164"/>
      <c r="CW70" s="1167"/>
      <c r="CX70" s="1170"/>
      <c r="CY70" s="1173"/>
      <c r="CZ70" s="1161"/>
      <c r="DA70" s="1209"/>
      <c r="DB70" s="1210"/>
      <c r="DC70" s="1209"/>
      <c r="DD70" s="1210"/>
      <c r="DE70" s="1158"/>
      <c r="DF70" s="1158"/>
      <c r="DG70" s="1158"/>
      <c r="DH70" s="1158"/>
      <c r="DI70" s="1158"/>
      <c r="DJ70" s="1158"/>
      <c r="DK70" s="1158"/>
      <c r="DL70" s="1158"/>
      <c r="DM70" s="1158"/>
      <c r="DN70" s="1158"/>
      <c r="DO70" s="1158"/>
      <c r="DP70" s="1158"/>
      <c r="DQ70" s="1158"/>
      <c r="DR70" s="1158"/>
      <c r="DS70" s="1158"/>
      <c r="DT70" s="1158"/>
      <c r="DU70" s="1164"/>
      <c r="DW70" s="1595"/>
      <c r="DX70" s="1598"/>
      <c r="DY70" s="1598"/>
      <c r="DZ70" s="1601"/>
    </row>
    <row r="71" spans="2:130" ht="12.75" hidden="1" customHeight="1" thickBot="1" x14ac:dyDescent="0.3">
      <c r="Z71" s="387"/>
      <c r="BL71" s="316">
        <v>0.2</v>
      </c>
      <c r="BM71" s="317">
        <v>0.4</v>
      </c>
      <c r="BN71" s="317">
        <v>0.60000000000000009</v>
      </c>
      <c r="BO71" s="317">
        <v>0.8</v>
      </c>
      <c r="BP71" s="317">
        <v>1</v>
      </c>
    </row>
    <row r="72" spans="2:130" s="247" customFormat="1" ht="84" hidden="1" customHeight="1" thickBot="1" x14ac:dyDescent="0.3">
      <c r="B72" s="1294" t="s">
        <v>1385</v>
      </c>
      <c r="C72" s="1131">
        <v>10</v>
      </c>
      <c r="D72" s="1128" t="s">
        <v>460</v>
      </c>
      <c r="E72" s="1119" t="s">
        <v>461</v>
      </c>
      <c r="F72" s="1119" t="s">
        <v>529</v>
      </c>
      <c r="G72" s="1128" t="s">
        <v>1270</v>
      </c>
      <c r="H72" s="1125" t="s">
        <v>476</v>
      </c>
      <c r="I72" s="1122" t="s">
        <v>1428</v>
      </c>
      <c r="J72" s="401" t="s">
        <v>1429</v>
      </c>
      <c r="K72" s="383" t="s">
        <v>1237</v>
      </c>
      <c r="L72" s="403" t="s">
        <v>1430</v>
      </c>
      <c r="M72" s="384" t="s">
        <v>563</v>
      </c>
      <c r="N72" s="1111" t="s">
        <v>1431</v>
      </c>
      <c r="O72" s="1281" t="str">
        <f>IF(H72="","",(CONCATENATE("Posibilidad de afectación ",H72," ",I72," ",J72," ",J73," ",J74," ",J75," ",J76)))</f>
        <v xml:space="preserve">Posibilidad de afectación económica y reputacional por recibir, solicitar o beneficiarse a nombre propio o de terceros la certificación de horas adicionales no laboradas por el colaborador, debido a la inadecuada verificación de las horas programadas VS ejecutadas.    </v>
      </c>
      <c r="P72" s="1291"/>
      <c r="Q72" s="1257" t="s">
        <v>620</v>
      </c>
      <c r="R72" s="1260" t="s">
        <v>550</v>
      </c>
      <c r="S72" s="311"/>
      <c r="T72" s="1263" t="s">
        <v>516</v>
      </c>
      <c r="U72" s="1266">
        <f>IF(ISERROR(VLOOKUP($T72,Listas!$F$21:$G$25,2,FALSE)),"",(VLOOKUP($T72,Listas!$F$21:$G$25,2,FALSE)))</f>
        <v>1</v>
      </c>
      <c r="V72" s="1269" t="str">
        <f>IF(ISERROR(VLOOKUP($U72,Listas!$F$4:$G$8,2,FALSE)),"",(VLOOKUP($U72,Listas!$F$4:$G$8,2,FALSE)))</f>
        <v>MUY ALTA 
Se espera que el evento ocurra en la mayoría de las circunstancias.</v>
      </c>
      <c r="W72" s="1272" t="s">
        <v>447</v>
      </c>
      <c r="X72" s="1275">
        <f>IF(ISERROR(VLOOKUP($W72,Listas!$F$30:$G$37,2,FALSE)),"",(VLOOKUP($W72,Listas!$F$30:$G$37,2,FALSE)))</f>
        <v>1</v>
      </c>
      <c r="Y72" s="1245" t="str">
        <f>IF(U72="","",(CONCATENATE("R.INHERENTE
",(IF(AND($U72=0.2,$X72=0.2),1,(IF(AND($U72=0.2,$X72=0.4),6,(IF(AND($U72=0.2,$X72=0.6),11,(IF(AND($U72=0.2,$X72=0.8),16,(IF(AND($U72=0.2,$X72=1),21,(IF(AND($U72=0.4,$X72=0.2),2,(IF(AND($U72=0.4,$X72=0.4),7,(IF(AND($U72=0.4,$X72=0.6),12,(IF(AND($U72=0.4,$X72=0.8),17,(IF(AND($U72=0.4,$X72=1),22,(IF(AND($U72=0.6,$X72=0.2),3,(IF(AND($U72=0.6,$X72=0.4),8,(IF(AND($U72=0.6,$X72=0.6),13,(IF(AND($U72=0.6,$X72=0.8),18,(IF(AND($U72=0.6,$X72=1),23,(IF(AND($U72=0.8,$X72=0.2),4,(IF(AND($U72=0.8,$X72=0.4),9,(IF(AND($U72=0.8,$X72=0.6),14,(IF(AND($U72=0.8,$X72=0.8),19,(IF(AND($U72=0.8,$X72=1),24,(IF(AND($U72=1,$X72=0.2),5,(IF(AND($U72=1,$X72=0.4),10,(IF(AND($U72=1,$X72=0.6),15,(IF(AND($U72=1,$X72=0.8),20,(IF(AND($U72=1,$X72=1),25,"")))))))))))))))))))))))))))))))))))))))))))))))))))))</f>
        <v>R.INHERENTE
25</v>
      </c>
      <c r="Z72" s="387"/>
      <c r="AA72" s="409" t="s">
        <v>1432</v>
      </c>
      <c r="AB72" s="249" t="s">
        <v>614</v>
      </c>
      <c r="AC72" s="1248" t="s">
        <v>318</v>
      </c>
      <c r="AD72" s="1213"/>
      <c r="AE72" s="1214"/>
      <c r="AF72" s="1213">
        <v>15</v>
      </c>
      <c r="AG72" s="1214"/>
      <c r="AH72" s="1213"/>
      <c r="AI72" s="1214"/>
      <c r="AJ72" s="1213"/>
      <c r="AK72" s="1214"/>
      <c r="AL72" s="1213">
        <v>15</v>
      </c>
      <c r="AM72" s="1214"/>
      <c r="AN72" s="457">
        <f t="shared" ref="AN72:AN74" si="9">(SUM(AD72:AM72))/100</f>
        <v>0.3</v>
      </c>
      <c r="AO72" s="314">
        <f>((U72-(U72*AN72)))</f>
        <v>0.7</v>
      </c>
      <c r="AP72" s="1288">
        <f>X72</f>
        <v>1</v>
      </c>
      <c r="AQ72" s="1218" t="s">
        <v>236</v>
      </c>
      <c r="AR72" s="1219"/>
      <c r="AS72" s="1220" t="s">
        <v>592</v>
      </c>
      <c r="AT72" s="1221"/>
      <c r="AU72" s="1218" t="s">
        <v>236</v>
      </c>
      <c r="AV72" s="1219"/>
      <c r="AW72" s="422" t="s">
        <v>1433</v>
      </c>
      <c r="AX72" s="395" t="s">
        <v>554</v>
      </c>
      <c r="AY72" s="412" t="s">
        <v>1434</v>
      </c>
      <c r="AZ72" s="427" t="s">
        <v>1435</v>
      </c>
      <c r="BA72" s="428"/>
      <c r="BB72" s="248">
        <f>+(IF(AND($BC66&gt;0,$BC66&lt;=0.2),0.2,(IF(AND($BC66&gt;0.2,$BC66&lt;=0.4),0.4,(IF(AND($BC66&gt;0.4,$BC66&lt;=0.6),0.6,(IF(AND($BC66&gt;0.6,$BC66&lt;=0.8),0.8,(IF($BC66&gt;0.8,1,""))))))))))</f>
        <v>0.4</v>
      </c>
      <c r="BC72" s="1222">
        <f>+MIN(AO72:AO76)</f>
        <v>0.29399999999999998</v>
      </c>
      <c r="BD72" s="1225" t="str">
        <f>+(IF($BB72=0.2,"MUY BAJA",(IF($BB72=0.4,"BAJA",(IF($BB72=0.6,"MEDIA",(IF($BB72=0.8,"ALTA",(IF($BB72=1,"MUY ALTA",""))))))))))</f>
        <v>BAJA</v>
      </c>
      <c r="BE72" s="1228">
        <f>+MIN(AP72:AP76)</f>
        <v>1</v>
      </c>
      <c r="BF72" s="1225" t="str">
        <f>+(IF($BI72=0.2,"MUY BAJA",(IF($BI72=0.4,"BAJA",(IF($BI72=0.6,"MEDIA",(IF($BI72=0.8,"ALTA",(IF($BI72=1,"MUY ALTA",""))))))))))</f>
        <v>MUY ALTA</v>
      </c>
      <c r="BG72" s="1231" t="str">
        <f>IF($BB72="","",(CONCATENATE("R.RESIDUAL
",(IF(AND($BB72=0.2,$BI72=0.2),1,(IF(AND($BB72=0.2,$BI72=0.4),6,(IF(AND($BB72=0.2,$BI72=0.6),11,(IF(AND($BB72=0.2,$BI72=0.8),16,(IF(AND($BB72=0.2,$BI72=1),21,(IF(AND($BB72=0.4,$BI72=0.2),2,(IF(AND($BB72=0.4,$BI72=0.4),7,(IF(AND($BB72=0.4,$BI72=0.6),12,(IF(AND($BB72=0.4,$BI72=0.8),17,(IF(AND($BB72=0.4,$BI72=1),22,(IF(AND($BB72=0.6,$BI72=0.2),3,(IF(AND($BB72=0.6,$BI72=0.4),8,(IF(AND($BB72=0.6,$BI72=0.6),13,(IF(AND($BB72=0.6,$BI72=0.8),18,(IF(AND($BB72=0.6,$BI72=1),23,(IF(AND($BB72=0.8,$BI72=0.2),4,(IF(AND($BB72=0.8,$BI72=0.4),9,(IF(AND($BB72=0.8,$BI72=0.6),14,(IF(AND($BB72=0.8,$BI72=0.8),19,(IF(AND($BB72=0.8,$BI72=1),24,(IF(AND($BB72=1,$BI72=0.2),5,(IF(AND($BB72=1,$BI72=0.4),10,(IF(AND($BB72=1,$BI72=0.6),15,(IF(AND($BB72=1,$BI72=0.8),20,(IF(AND($BB72=1,$BI72=1),25,"")))))))))))))))))))))))))))))))))))))))))))))))))))))</f>
        <v>R.RESIDUAL
22</v>
      </c>
      <c r="BH72" s="1234" t="s">
        <v>539</v>
      </c>
      <c r="BI72" s="248">
        <f>+(IF(AND($BE72&gt;0,$BE72&lt;=0.2),0.2,(IF(AND($BE72&gt;0.2,$BE72&lt;=0.4),0.4,(IF(AND($BE72&gt;0.4,$BE72&lt;=0.6),0.6,(IF(AND($BE72&gt;0.6,$BE72&lt;=0.8),0.8,(IF($BE72&gt;0.8,1,""))))))))))</f>
        <v>1</v>
      </c>
      <c r="BJ72" s="239">
        <f>+VLOOKUP($BG72,Listas!$G$114:$H$138,2,FALSE)</f>
        <v>22</v>
      </c>
      <c r="BK72" s="462">
        <v>1</v>
      </c>
      <c r="BL72" s="354" t="str">
        <f>IF(ISERROR(IF(Y72="R.INHERENTE
5","R. INHERENTE",(IF(BG72="R.RESIDUAL
5","R. RESIDUAL"," ")))),"",(IF(Y72="R.INHERENTE
5","R. INHERENTE",(IF(BG72="R.RESIDUAL
5","R. RESIDUAL"," ")))))</f>
        <v xml:space="preserve"> </v>
      </c>
      <c r="BM72" s="355" t="str">
        <f>IF(ISERROR(IF(Y72="R.INHERENTE
10","R. INHERENTE",(IF(BG72="R.RESIDUAL
10","R. RESIDUAL"," ")))),"",(IF(Y72="R.INHERENTE
10","R. INHERENTE",(IF(BG72="R.RESIDUAL
10","R. RESIDUAL"," ")))))</f>
        <v xml:space="preserve"> </v>
      </c>
      <c r="BN72" s="360" t="str">
        <f>IF(ISERROR(IF(Y72="R.INHERENTE
15","R. INHERENTE",(IF(BG72="R.RESIDUAL
15","R. RESIDUAL"," ")))),"",(IF(Y72="R.INHERENTE
15","R. INHERENTE",(IF(BG72="R.RESIDUAL
15","R. RESIDUAL"," ")))))</f>
        <v xml:space="preserve"> </v>
      </c>
      <c r="BO72" s="360" t="str">
        <f>IF(ISERROR(IF(Y72="R.INHERENTE
20","R. INHERENTE",(IF(BG72="R.RESIDUAL
20","R. RESIDUAL"," ")))),"",(IF(Y72="R.INHERENTE
20","R. INHERENTE",(IF(BG72="R.RESIDUAL
20","R. RESIDUAL"," ")))))</f>
        <v xml:space="preserve"> </v>
      </c>
      <c r="BP72" s="240" t="str">
        <f>IF(ISERROR(IF(Y72="R.INHERENTE
25","R. INHERENTE",(IF(BG72="R.RESIDUAL
25","R. RESIDUAL"," ")))),"",(IF(Y72="R.INHERENTE
25","R. INHERENTE",(IF(BG72="R.RESIDUAL
25","R. RESIDUAL"," ")))))</f>
        <v>R. INHERENTE</v>
      </c>
      <c r="BQ72" s="311"/>
      <c r="BR72" s="1285" t="s">
        <v>1436</v>
      </c>
      <c r="BS72" s="1196" t="s">
        <v>1437</v>
      </c>
      <c r="BT72" s="1196" t="s">
        <v>1438</v>
      </c>
      <c r="BU72" s="1184" t="s">
        <v>596</v>
      </c>
      <c r="BV72" s="311"/>
      <c r="BW72" s="1199" t="s">
        <v>1439</v>
      </c>
      <c r="BX72" s="1307" t="s">
        <v>1440</v>
      </c>
      <c r="BY72" s="1181" t="s">
        <v>1249</v>
      </c>
      <c r="BZ72" s="311"/>
      <c r="CA72" s="1165" t="s">
        <v>1250</v>
      </c>
      <c r="CB72" s="1168" t="s">
        <v>1251</v>
      </c>
      <c r="CC72" s="1171" t="s">
        <v>1252</v>
      </c>
      <c r="CD72" s="1159" t="s">
        <v>1253</v>
      </c>
      <c r="CE72" s="1174"/>
      <c r="CF72" s="1174"/>
      <c r="CG72" s="1602"/>
      <c r="CH72" s="1602"/>
      <c r="CI72" s="1174"/>
      <c r="CJ72" s="1174"/>
      <c r="CK72" s="1602"/>
      <c r="CL72" s="1602"/>
      <c r="CM72" s="1174"/>
      <c r="CN72" s="1174"/>
      <c r="CO72" s="1602"/>
      <c r="CP72" s="1602"/>
      <c r="CQ72" s="1174"/>
      <c r="CR72" s="1174"/>
      <c r="CS72" s="1602"/>
      <c r="CT72" s="1602"/>
      <c r="CU72" s="1162" t="s">
        <v>1254</v>
      </c>
      <c r="CW72" s="1165" t="s">
        <v>1250</v>
      </c>
      <c r="CX72" s="1168" t="s">
        <v>1251</v>
      </c>
      <c r="CY72" s="1171" t="s">
        <v>1252</v>
      </c>
      <c r="CZ72" s="1159" t="s">
        <v>1253</v>
      </c>
      <c r="DA72" s="1205"/>
      <c r="DB72" s="1206"/>
      <c r="DC72" s="1205"/>
      <c r="DD72" s="1206"/>
      <c r="DE72" s="1156"/>
      <c r="DF72" s="1156"/>
      <c r="DG72" s="1156"/>
      <c r="DH72" s="1156"/>
      <c r="DI72" s="1156"/>
      <c r="DJ72" s="1156"/>
      <c r="DK72" s="1156"/>
      <c r="DL72" s="1156"/>
      <c r="DM72" s="1156"/>
      <c r="DN72" s="1156"/>
      <c r="DO72" s="1156"/>
      <c r="DP72" s="1156"/>
      <c r="DQ72" s="1156"/>
      <c r="DR72" s="1156"/>
      <c r="DS72" s="1156"/>
      <c r="DT72" s="1156"/>
      <c r="DU72" s="1162" t="s">
        <v>1255</v>
      </c>
      <c r="DW72" s="1593"/>
      <c r="DX72" s="1596"/>
      <c r="DY72" s="1596"/>
      <c r="DZ72" s="1599"/>
    </row>
    <row r="73" spans="2:130" s="247" customFormat="1" ht="66" hidden="1" customHeight="1" thickBot="1" x14ac:dyDescent="0.3">
      <c r="B73" s="1295"/>
      <c r="C73" s="1132"/>
      <c r="D73" s="1129"/>
      <c r="E73" s="1120"/>
      <c r="F73" s="1120"/>
      <c r="G73" s="1129"/>
      <c r="H73" s="1126"/>
      <c r="I73" s="1123"/>
      <c r="J73" s="378"/>
      <c r="K73" s="381" t="s">
        <v>1257</v>
      </c>
      <c r="L73" s="404" t="s">
        <v>1441</v>
      </c>
      <c r="M73" s="379" t="s">
        <v>575</v>
      </c>
      <c r="N73" s="1114"/>
      <c r="O73" s="1282"/>
      <c r="P73" s="1292"/>
      <c r="Q73" s="1258"/>
      <c r="R73" s="1261"/>
      <c r="S73" s="311"/>
      <c r="T73" s="1264"/>
      <c r="U73" s="1267"/>
      <c r="V73" s="1270"/>
      <c r="W73" s="1273"/>
      <c r="X73" s="1276"/>
      <c r="Y73" s="1246"/>
      <c r="Z73" s="387"/>
      <c r="AA73" s="409" t="s">
        <v>1442</v>
      </c>
      <c r="AB73" s="226" t="s">
        <v>614</v>
      </c>
      <c r="AC73" s="1249"/>
      <c r="AD73" s="1177"/>
      <c r="AE73" s="1178"/>
      <c r="AF73" s="1177">
        <v>15</v>
      </c>
      <c r="AG73" s="1178"/>
      <c r="AH73" s="1177"/>
      <c r="AI73" s="1178"/>
      <c r="AJ73" s="1177"/>
      <c r="AK73" s="1178"/>
      <c r="AL73" s="1177">
        <v>15</v>
      </c>
      <c r="AM73" s="1178"/>
      <c r="AN73" s="457">
        <f t="shared" si="9"/>
        <v>0.3</v>
      </c>
      <c r="AO73" s="312">
        <f>AO72-(AO72*AN73)</f>
        <v>0.49</v>
      </c>
      <c r="AP73" s="1289"/>
      <c r="AQ73" s="1189" t="s">
        <v>236</v>
      </c>
      <c r="AR73" s="1190"/>
      <c r="AS73" s="1191" t="s">
        <v>592</v>
      </c>
      <c r="AT73" s="1192"/>
      <c r="AU73" s="1189" t="s">
        <v>236</v>
      </c>
      <c r="AV73" s="1190"/>
      <c r="AW73" s="415" t="s">
        <v>1443</v>
      </c>
      <c r="AX73" s="396" t="s">
        <v>554</v>
      </c>
      <c r="AY73" s="421" t="s">
        <v>1444</v>
      </c>
      <c r="AZ73" s="429" t="s">
        <v>1435</v>
      </c>
      <c r="BA73" s="430"/>
      <c r="BB73" s="248"/>
      <c r="BC73" s="1223"/>
      <c r="BD73" s="1226"/>
      <c r="BE73" s="1229"/>
      <c r="BF73" s="1226"/>
      <c r="BG73" s="1232"/>
      <c r="BH73" s="1235"/>
      <c r="BI73" s="248"/>
      <c r="BJ73" s="465"/>
      <c r="BK73" s="462">
        <v>0.8</v>
      </c>
      <c r="BL73" s="356" t="str">
        <f>IF(ISERROR(IF(Y72="R.INHERENTE
4","R. INHERENTE",(IF(BG72="R.RESIDUAL
4","R. RESIDUAL"," ")))),"",(IF(Y72="R.INHERENTE
4","R. INHERENTE",(IF(BG72="R.RESIDUAL
4","R. RESIDUAL"," ")))))</f>
        <v xml:space="preserve"> </v>
      </c>
      <c r="BM73" s="357" t="str">
        <f>IF(ISERROR(IF(Y72="R.INHERENTE
9","R. INHERENTE",(IF(BG72="R.RESIDUAL
9","R. RESIDUAL"," ")))),"",(IF(Y72="R.INHERENTE
9","R. INHERENTE",(IF(BG72="R.RESIDUAL
9","R. RESIDUAL"," ")))))</f>
        <v xml:space="preserve"> </v>
      </c>
      <c r="BN73" s="242" t="str">
        <f>IF(ISERROR(IF(Y72="R.INHERENTE
14","R. INHERENTE",(IF(BG72="R.RESIDUAL
14","R. RESIDUAL"," ")))),"",(IF(Y72="R.INHERENTE
14","R. INHERENTE",(IF(BG72="R.RESIDUAL
14","R. RESIDUAL"," ")))))</f>
        <v xml:space="preserve"> </v>
      </c>
      <c r="BO73" s="361" t="str">
        <f>IF(ISERROR(IF(Y72="R.INHERENTE
19","R. INHERENTE",(IF(BG72="R.RESIDUAL
19","R. RESIDUAL"," ")))),"",(IF(Y72="R.INHERENTE
19","R. INHERENTE",(IF(BG72="R.RESIDUAL
19","R. RESIDUAL"," ")))))</f>
        <v xml:space="preserve"> </v>
      </c>
      <c r="BP73" s="243" t="str">
        <f>IF(ISERROR(IF(Y72="R.INHERENTE
24","R. INHERENTE",(IF(BG72="R.RESIDUAL
24","R. RESIDUAL"," ")))),"",(IF(Y72="R.INHERENTE
24","R. INHERENTE",(IF(BG72="R.RESIDUAL
24","R. RESIDUAL"," ")))))</f>
        <v xml:space="preserve"> </v>
      </c>
      <c r="BQ73" s="311"/>
      <c r="BR73" s="1286"/>
      <c r="BS73" s="1197"/>
      <c r="BT73" s="1197"/>
      <c r="BU73" s="1185"/>
      <c r="BV73" s="311"/>
      <c r="BW73" s="1200"/>
      <c r="BX73" s="1308"/>
      <c r="BY73" s="1182"/>
      <c r="BZ73" s="311"/>
      <c r="CA73" s="1166"/>
      <c r="CB73" s="1169"/>
      <c r="CC73" s="1172"/>
      <c r="CD73" s="1160"/>
      <c r="CE73" s="1175"/>
      <c r="CF73" s="1175"/>
      <c r="CG73" s="1603"/>
      <c r="CH73" s="1603"/>
      <c r="CI73" s="1175"/>
      <c r="CJ73" s="1175"/>
      <c r="CK73" s="1603"/>
      <c r="CL73" s="1603"/>
      <c r="CM73" s="1175"/>
      <c r="CN73" s="1175"/>
      <c r="CO73" s="1603"/>
      <c r="CP73" s="1603"/>
      <c r="CQ73" s="1175"/>
      <c r="CR73" s="1175"/>
      <c r="CS73" s="1603"/>
      <c r="CT73" s="1603"/>
      <c r="CU73" s="1163"/>
      <c r="CW73" s="1166"/>
      <c r="CX73" s="1169"/>
      <c r="CY73" s="1172"/>
      <c r="CZ73" s="1160"/>
      <c r="DA73" s="1207"/>
      <c r="DB73" s="1208"/>
      <c r="DC73" s="1207"/>
      <c r="DD73" s="1208"/>
      <c r="DE73" s="1157"/>
      <c r="DF73" s="1157"/>
      <c r="DG73" s="1157"/>
      <c r="DH73" s="1157"/>
      <c r="DI73" s="1157"/>
      <c r="DJ73" s="1157"/>
      <c r="DK73" s="1157"/>
      <c r="DL73" s="1157"/>
      <c r="DM73" s="1157"/>
      <c r="DN73" s="1157"/>
      <c r="DO73" s="1157"/>
      <c r="DP73" s="1157"/>
      <c r="DQ73" s="1157"/>
      <c r="DR73" s="1157"/>
      <c r="DS73" s="1157"/>
      <c r="DT73" s="1157"/>
      <c r="DU73" s="1163"/>
      <c r="DW73" s="1594"/>
      <c r="DX73" s="1597"/>
      <c r="DY73" s="1597"/>
      <c r="DZ73" s="1600"/>
    </row>
    <row r="74" spans="2:130" s="247" customFormat="1" ht="65.25" hidden="1" customHeight="1" x14ac:dyDescent="0.25">
      <c r="B74" s="1295"/>
      <c r="C74" s="1132"/>
      <c r="D74" s="1129"/>
      <c r="E74" s="1120"/>
      <c r="F74" s="1120"/>
      <c r="G74" s="1129"/>
      <c r="H74" s="1126"/>
      <c r="I74" s="1123"/>
      <c r="J74" s="385"/>
      <c r="K74" s="381" t="s">
        <v>1263</v>
      </c>
      <c r="L74" s="404" t="s">
        <v>1445</v>
      </c>
      <c r="M74" s="379" t="s">
        <v>575</v>
      </c>
      <c r="N74" s="1114"/>
      <c r="O74" s="1282"/>
      <c r="P74" s="1292"/>
      <c r="Q74" s="1258"/>
      <c r="R74" s="1261"/>
      <c r="S74" s="311"/>
      <c r="T74" s="1264"/>
      <c r="U74" s="1267"/>
      <c r="V74" s="1270"/>
      <c r="W74" s="1273"/>
      <c r="X74" s="1276"/>
      <c r="Y74" s="1246"/>
      <c r="Z74" s="387"/>
      <c r="AA74" s="409" t="s">
        <v>1446</v>
      </c>
      <c r="AB74" s="226" t="s">
        <v>614</v>
      </c>
      <c r="AC74" s="1249"/>
      <c r="AD74" s="1177">
        <v>25</v>
      </c>
      <c r="AE74" s="1178"/>
      <c r="AF74" s="1177"/>
      <c r="AG74" s="1178"/>
      <c r="AH74" s="1177"/>
      <c r="AI74" s="1178"/>
      <c r="AJ74" s="1177"/>
      <c r="AK74" s="1178"/>
      <c r="AL74" s="1177">
        <v>15</v>
      </c>
      <c r="AM74" s="1178"/>
      <c r="AN74" s="457">
        <f t="shared" si="9"/>
        <v>0.4</v>
      </c>
      <c r="AO74" s="312">
        <f>AO73-(AO73*AN74)</f>
        <v>0.29399999999999998</v>
      </c>
      <c r="AP74" s="1289"/>
      <c r="AQ74" s="1189" t="s">
        <v>236</v>
      </c>
      <c r="AR74" s="1190"/>
      <c r="AS74" s="1191" t="s">
        <v>601</v>
      </c>
      <c r="AT74" s="1192"/>
      <c r="AU74" s="1189" t="s">
        <v>236</v>
      </c>
      <c r="AV74" s="1190"/>
      <c r="AW74" s="415" t="s">
        <v>1447</v>
      </c>
      <c r="AX74" s="396" t="s">
        <v>559</v>
      </c>
      <c r="AY74" s="421" t="s">
        <v>1448</v>
      </c>
      <c r="AZ74" s="429" t="s">
        <v>1435</v>
      </c>
      <c r="BA74" s="430"/>
      <c r="BB74" s="248"/>
      <c r="BC74" s="1223"/>
      <c r="BD74" s="1226"/>
      <c r="BE74" s="1229"/>
      <c r="BF74" s="1226"/>
      <c r="BG74" s="1232"/>
      <c r="BH74" s="1235"/>
      <c r="BI74" s="248"/>
      <c r="BJ74" s="465"/>
      <c r="BK74" s="462">
        <v>0.60000000000000009</v>
      </c>
      <c r="BL74" s="356" t="str">
        <f>IF(ISERROR(IF(Y72="R.INHERENTE
3","R. INHERENTE",(IF(BG72="R.RESIDUAL
3","R. RESIDUAL"," ")))),"",(IF(Y72="R.INHERENTE
3","R. INHERENTE",(IF(BG72="R.RESIDUAL
3","R. RESIDUAL"," ")))))</f>
        <v xml:space="preserve"> </v>
      </c>
      <c r="BM74" s="357" t="str">
        <f>IF(ISERROR(IF(Y72="R.INHERENTE
8","R. INHERENTE",(IF(BG72="R.RESIDUAL
8","R. RESIDUAL"," ")))),"",(IF(Y72="R.INHERENTE
8","R. INHERENTE",(IF(BG72="R.RESIDUAL
8","R. RESIDUAL"," ")))))</f>
        <v xml:space="preserve"> </v>
      </c>
      <c r="BN74" s="242" t="str">
        <f>IF(ISERROR(IF(Y72="R.INHERENTE
13","R. INHERENTE",(IF(BG72="R.RESIDUAL
13","R. RESIDUAL"," ")))),"",(IF(Y72="R.INHERENTE
13","R. INHERENTE",(IF(BG72="R.RESIDUAL
13","R. RESIDUAL"," ")))))</f>
        <v xml:space="preserve"> </v>
      </c>
      <c r="BO74" s="361" t="str">
        <f>IF(ISERROR(IF(Y72="R.INHERENTE
18","R. INHERENTE",(IF(BG72="R.RESIDUAL
18","R. RESIDUAL"," ")))),"",(IF(Y72="R.INHERENTE
18","R. INHERENTE",(IF(BG72="R.RESIDUAL
18","R. RESIDUAL"," ")))))</f>
        <v xml:space="preserve"> </v>
      </c>
      <c r="BP74" s="243" t="str">
        <f>IF(ISERROR(IF(Y72="R.INHERENTE
23","R. INHERENTE",(IF(BG72="R.RESIDUAL
23","R. RESIDUAL"," ")))),"",(IF(Y72="R.INHERENTE
23","R. INHERENTE",(IF(BG72="R.RESIDUAL
23","R. RESIDUAL"," ")))))</f>
        <v xml:space="preserve"> </v>
      </c>
      <c r="BQ74" s="311"/>
      <c r="BR74" s="1286"/>
      <c r="BS74" s="1197"/>
      <c r="BT74" s="1197"/>
      <c r="BU74" s="1185"/>
      <c r="BV74" s="311"/>
      <c r="BW74" s="1200"/>
      <c r="BX74" s="1308"/>
      <c r="BY74" s="1182"/>
      <c r="BZ74" s="311"/>
      <c r="CA74" s="1166"/>
      <c r="CB74" s="1169"/>
      <c r="CC74" s="1172"/>
      <c r="CD74" s="1160"/>
      <c r="CE74" s="1175"/>
      <c r="CF74" s="1175"/>
      <c r="CG74" s="1603"/>
      <c r="CH74" s="1603"/>
      <c r="CI74" s="1175"/>
      <c r="CJ74" s="1175"/>
      <c r="CK74" s="1603"/>
      <c r="CL74" s="1603"/>
      <c r="CM74" s="1175"/>
      <c r="CN74" s="1175"/>
      <c r="CO74" s="1603"/>
      <c r="CP74" s="1603"/>
      <c r="CQ74" s="1175"/>
      <c r="CR74" s="1175"/>
      <c r="CS74" s="1603"/>
      <c r="CT74" s="1603"/>
      <c r="CU74" s="1163"/>
      <c r="CW74" s="1166"/>
      <c r="CX74" s="1169"/>
      <c r="CY74" s="1172"/>
      <c r="CZ74" s="1160"/>
      <c r="DA74" s="1207"/>
      <c r="DB74" s="1208"/>
      <c r="DC74" s="1207"/>
      <c r="DD74" s="1208"/>
      <c r="DE74" s="1157"/>
      <c r="DF74" s="1157"/>
      <c r="DG74" s="1157"/>
      <c r="DH74" s="1157"/>
      <c r="DI74" s="1157"/>
      <c r="DJ74" s="1157"/>
      <c r="DK74" s="1157"/>
      <c r="DL74" s="1157"/>
      <c r="DM74" s="1157"/>
      <c r="DN74" s="1157"/>
      <c r="DO74" s="1157"/>
      <c r="DP74" s="1157"/>
      <c r="DQ74" s="1157"/>
      <c r="DR74" s="1157"/>
      <c r="DS74" s="1157"/>
      <c r="DT74" s="1157"/>
      <c r="DU74" s="1163"/>
      <c r="DW74" s="1594"/>
      <c r="DX74" s="1597"/>
      <c r="DY74" s="1597"/>
      <c r="DZ74" s="1600"/>
    </row>
    <row r="75" spans="2:130" s="247" customFormat="1" ht="48" hidden="1" customHeight="1" x14ac:dyDescent="0.25">
      <c r="B75" s="1295"/>
      <c r="C75" s="1132"/>
      <c r="D75" s="1129"/>
      <c r="E75" s="1120"/>
      <c r="F75" s="1120"/>
      <c r="G75" s="1129"/>
      <c r="H75" s="1126"/>
      <c r="I75" s="1123"/>
      <c r="J75" s="385"/>
      <c r="K75" s="381" t="s">
        <v>1268</v>
      </c>
      <c r="L75" s="404"/>
      <c r="M75" s="379"/>
      <c r="N75" s="1114"/>
      <c r="O75" s="1282"/>
      <c r="P75" s="1292"/>
      <c r="Q75" s="1258"/>
      <c r="R75" s="1261"/>
      <c r="S75" s="311"/>
      <c r="T75" s="1264"/>
      <c r="U75" s="1267"/>
      <c r="V75" s="1270"/>
      <c r="W75" s="1273"/>
      <c r="X75" s="1276"/>
      <c r="Y75" s="1246"/>
      <c r="Z75" s="387"/>
      <c r="AA75" s="227"/>
      <c r="AB75" s="226"/>
      <c r="AC75" s="1249"/>
      <c r="AD75" s="1177"/>
      <c r="AE75" s="1178"/>
      <c r="AF75" s="1177"/>
      <c r="AG75" s="1178"/>
      <c r="AH75" s="1177"/>
      <c r="AI75" s="1178"/>
      <c r="AJ75" s="1177"/>
      <c r="AK75" s="1178"/>
      <c r="AL75" s="1177"/>
      <c r="AM75" s="1178"/>
      <c r="AN75" s="318">
        <f>AD75+AF75+AH75+AJ75+AL75</f>
        <v>0</v>
      </c>
      <c r="AO75" s="312"/>
      <c r="AP75" s="1289"/>
      <c r="AQ75" s="1189"/>
      <c r="AR75" s="1190"/>
      <c r="AS75" s="1191"/>
      <c r="AT75" s="1192"/>
      <c r="AU75" s="1189"/>
      <c r="AV75" s="1190"/>
      <c r="AW75" s="376"/>
      <c r="AX75" s="377"/>
      <c r="AY75" s="234"/>
      <c r="AZ75" s="232"/>
      <c r="BA75" s="228"/>
      <c r="BB75" s="248"/>
      <c r="BC75" s="1223"/>
      <c r="BD75" s="1226"/>
      <c r="BE75" s="1229"/>
      <c r="BF75" s="1226"/>
      <c r="BG75" s="1232"/>
      <c r="BH75" s="1235"/>
      <c r="BI75" s="248"/>
      <c r="BJ75" s="465"/>
      <c r="BK75" s="462">
        <v>0.4</v>
      </c>
      <c r="BL75" s="356" t="str">
        <f>IF(ISERROR(IF(Y72="R.INHERENTE
2","R. INHERENTE",(IF(BG72="R.RESIDUAL
2","R. RESIDUAL"," ")))),"",(IF(Y72="R.INHERENTE
2","R. INHERENTE",(IF(BG72="R.RESIDUAL
2","R. RESIDUAL"," ")))))</f>
        <v xml:space="preserve"> </v>
      </c>
      <c r="BM75" s="357" t="str">
        <f>IF(ISERROR(IF(Y72="R.INHERENTE
7","R. INHERENTE",(IF(BG72="R.RESIDUAL
7","R. RESIDUAL"," ")))),"",(IF(Y72="R.INHERENTE
7","R. INHERENTE",(IF(BG72="R.RESIDUAL
7","R. RESIDUAL"," ")))))</f>
        <v xml:space="preserve"> </v>
      </c>
      <c r="BN75" s="241" t="str">
        <f>IF(ISERROR(IF(Y72="R.INHERENTE
12","R. INHERENTE",(IF(BG72="R.RESIDUAL
12","R. RESIDUAL"," ")))),"",(IF(Y72="R.INHERENTE
12","R. INHERENTE",(IF(BG72="R.RESIDUAL
12","R. RESIDUAL"," ")))))</f>
        <v xml:space="preserve"> </v>
      </c>
      <c r="BO75" s="242" t="str">
        <f>IF(ISERROR(IF(Y72="R.INHERENTE
17","R. INHERENTE",(IF(BG72="R.RESIDUAL
17","R. RESIDUAL"," ")))),"",(IF(Y72="R.INHERENTE
17","R. INHERENTE",(IF(BG72="R.RESIDUAL
17","R. RESIDUAL"," ")))))</f>
        <v xml:space="preserve"> </v>
      </c>
      <c r="BP75" s="243" t="str">
        <f>IF(ISERROR(IF(Y72="R.INHERENTE
22","R. INHERENTE",(IF(BG72="R.RESIDUAL
22","R. RESIDUAL"," ")))),"",(IF(Y72="R.INHERENTE
22","R. INHERENTE",(IF(BG72="R.RESIDUAL
22","R. RESIDUAL"," ")))))</f>
        <v>R. RESIDUAL</v>
      </c>
      <c r="BQ75" s="311"/>
      <c r="BR75" s="1286"/>
      <c r="BS75" s="1197"/>
      <c r="BT75" s="1197"/>
      <c r="BU75" s="1185"/>
      <c r="BV75" s="311"/>
      <c r="BW75" s="1200"/>
      <c r="BX75" s="1308"/>
      <c r="BY75" s="1182"/>
      <c r="BZ75" s="311"/>
      <c r="CA75" s="1166"/>
      <c r="CB75" s="1169"/>
      <c r="CC75" s="1172"/>
      <c r="CD75" s="1160"/>
      <c r="CE75" s="1175"/>
      <c r="CF75" s="1175"/>
      <c r="CG75" s="1603"/>
      <c r="CH75" s="1603"/>
      <c r="CI75" s="1175"/>
      <c r="CJ75" s="1175"/>
      <c r="CK75" s="1603"/>
      <c r="CL75" s="1603"/>
      <c r="CM75" s="1175"/>
      <c r="CN75" s="1175"/>
      <c r="CO75" s="1603"/>
      <c r="CP75" s="1603"/>
      <c r="CQ75" s="1175"/>
      <c r="CR75" s="1175"/>
      <c r="CS75" s="1603"/>
      <c r="CT75" s="1603"/>
      <c r="CU75" s="1163"/>
      <c r="CW75" s="1166"/>
      <c r="CX75" s="1169"/>
      <c r="CY75" s="1172"/>
      <c r="CZ75" s="1160"/>
      <c r="DA75" s="1207"/>
      <c r="DB75" s="1208"/>
      <c r="DC75" s="1207"/>
      <c r="DD75" s="1208"/>
      <c r="DE75" s="1157"/>
      <c r="DF75" s="1157"/>
      <c r="DG75" s="1157"/>
      <c r="DH75" s="1157"/>
      <c r="DI75" s="1157"/>
      <c r="DJ75" s="1157"/>
      <c r="DK75" s="1157"/>
      <c r="DL75" s="1157"/>
      <c r="DM75" s="1157"/>
      <c r="DN75" s="1157"/>
      <c r="DO75" s="1157"/>
      <c r="DP75" s="1157"/>
      <c r="DQ75" s="1157"/>
      <c r="DR75" s="1157"/>
      <c r="DS75" s="1157"/>
      <c r="DT75" s="1157"/>
      <c r="DU75" s="1163"/>
      <c r="DW75" s="1594"/>
      <c r="DX75" s="1597"/>
      <c r="DY75" s="1597"/>
      <c r="DZ75" s="1600"/>
    </row>
    <row r="76" spans="2:130" s="247" customFormat="1" ht="48" hidden="1" customHeight="1" thickBot="1" x14ac:dyDescent="0.3">
      <c r="B76" s="1296"/>
      <c r="C76" s="1133"/>
      <c r="D76" s="1130"/>
      <c r="E76" s="1121"/>
      <c r="F76" s="1121"/>
      <c r="G76" s="1130"/>
      <c r="H76" s="1127"/>
      <c r="I76" s="1124"/>
      <c r="J76" s="386"/>
      <c r="K76" s="382" t="s">
        <v>1269</v>
      </c>
      <c r="L76" s="408"/>
      <c r="M76" s="380"/>
      <c r="N76" s="1115"/>
      <c r="O76" s="1283"/>
      <c r="P76" s="1293"/>
      <c r="Q76" s="1259"/>
      <c r="R76" s="1262"/>
      <c r="S76" s="311"/>
      <c r="T76" s="1265"/>
      <c r="U76" s="1268"/>
      <c r="V76" s="1271"/>
      <c r="W76" s="1274"/>
      <c r="X76" s="1277"/>
      <c r="Y76" s="1247"/>
      <c r="Z76" s="387"/>
      <c r="AA76" s="229"/>
      <c r="AB76" s="230"/>
      <c r="AC76" s="1250"/>
      <c r="AD76" s="1187"/>
      <c r="AE76" s="1188"/>
      <c r="AF76" s="1187"/>
      <c r="AG76" s="1188"/>
      <c r="AH76" s="1187"/>
      <c r="AI76" s="1188"/>
      <c r="AJ76" s="1187"/>
      <c r="AK76" s="1188"/>
      <c r="AL76" s="1187"/>
      <c r="AM76" s="1188"/>
      <c r="AN76" s="319">
        <f>AD76+AF76+AH76+AJ76+AL76</f>
        <v>0</v>
      </c>
      <c r="AO76" s="313"/>
      <c r="AP76" s="1290"/>
      <c r="AQ76" s="1179"/>
      <c r="AR76" s="1180"/>
      <c r="AS76" s="1243"/>
      <c r="AT76" s="1244"/>
      <c r="AU76" s="1179"/>
      <c r="AV76" s="1180"/>
      <c r="AW76" s="236"/>
      <c r="AX76" s="393"/>
      <c r="AY76" s="235"/>
      <c r="AZ76" s="233"/>
      <c r="BA76" s="231"/>
      <c r="BB76" s="248"/>
      <c r="BC76" s="1224"/>
      <c r="BD76" s="1227"/>
      <c r="BE76" s="1230"/>
      <c r="BF76" s="1227"/>
      <c r="BG76" s="1233"/>
      <c r="BH76" s="1236"/>
      <c r="BI76" s="248"/>
      <c r="BJ76" s="465"/>
      <c r="BK76" s="463">
        <v>0.2</v>
      </c>
      <c r="BL76" s="358" t="str">
        <f>IF(ISERROR(IF(Y72="R.INHERENTE
1","R. INHERENTE",(IF(BG72="R.RESIDUAL
1","R. RESIDUAL"," ")))),"",(IF(Y72="R.INHERENTE
1","R. INHERENTE",(IF(BG72="R.RESIDUAL
1","R. RESIDUAL"," ")))))</f>
        <v xml:space="preserve"> </v>
      </c>
      <c r="BM76" s="359" t="str">
        <f>IF(ISERROR(IF(Y72="R.INHERENTE
6","R. INHERENTE",(IF(BG72="R.RESIDUAL
6","R. RESIDUAL"," ")))),"",(IF(Y72="R.INHERENTE
6","R. INHERENTE",(IF(BG72="R.RESIDUAL
6","R. RESIDUAL"," ")))))</f>
        <v xml:space="preserve"> </v>
      </c>
      <c r="BN76" s="244" t="str">
        <f>IF(ISERROR(IF(Y72="R.INHERENTE
11","R. INHERENTE",(IF(BG72="R.RESIDUAL
11","R. RESIDUAL"," ")))),"",(IF(Y72="R.INHERENTE
11","R. INHERENTE",(IF(BG72="R.RESIDUAL
11","R. RESIDUAL"," ")))))</f>
        <v xml:space="preserve"> </v>
      </c>
      <c r="BO76" s="245" t="str">
        <f>IF(ISERROR(IF(Y72="R.INHERENTE
16","R. INHERENTE",(IF(BG72="R.RESIDUAL
16","R. RESIDUAL"," ")))),"",(IF(Y72="R.INHERENTE
16","R. INHERENTE",(IF(BG72="R.RESIDUAL
16","R. RESIDUAL"," ")))))</f>
        <v xml:space="preserve"> </v>
      </c>
      <c r="BP76" s="246" t="str">
        <f>IF(ISERROR(IF(Y72="R.INHERENTE
21","R. INHERENTE",(IF(BG72="R.RESIDUAL
21","R. RESIDUAL"," ")))),"",(IF(Y72="R.INHERENTE
21","R. INHERENTE",(IF(BG72="R.RESIDUAL
21","R. RESIDUAL"," ")))))</f>
        <v xml:space="preserve"> </v>
      </c>
      <c r="BQ76" s="311"/>
      <c r="BR76" s="1287"/>
      <c r="BS76" s="1198"/>
      <c r="BT76" s="1198"/>
      <c r="BU76" s="1186"/>
      <c r="BV76" s="311"/>
      <c r="BW76" s="1201"/>
      <c r="BX76" s="1309"/>
      <c r="BY76" s="1183"/>
      <c r="BZ76" s="311"/>
      <c r="CA76" s="1167"/>
      <c r="CB76" s="1170"/>
      <c r="CC76" s="1173"/>
      <c r="CD76" s="1161"/>
      <c r="CE76" s="1176"/>
      <c r="CF76" s="1176"/>
      <c r="CG76" s="1604"/>
      <c r="CH76" s="1604"/>
      <c r="CI76" s="1176"/>
      <c r="CJ76" s="1176"/>
      <c r="CK76" s="1604"/>
      <c r="CL76" s="1604"/>
      <c r="CM76" s="1176"/>
      <c r="CN76" s="1176"/>
      <c r="CO76" s="1604"/>
      <c r="CP76" s="1604"/>
      <c r="CQ76" s="1176"/>
      <c r="CR76" s="1176"/>
      <c r="CS76" s="1604"/>
      <c r="CT76" s="1604"/>
      <c r="CU76" s="1164"/>
      <c r="CW76" s="1167"/>
      <c r="CX76" s="1170"/>
      <c r="CY76" s="1173"/>
      <c r="CZ76" s="1161"/>
      <c r="DA76" s="1209"/>
      <c r="DB76" s="1210"/>
      <c r="DC76" s="1209"/>
      <c r="DD76" s="1210"/>
      <c r="DE76" s="1158"/>
      <c r="DF76" s="1158"/>
      <c r="DG76" s="1158"/>
      <c r="DH76" s="1158"/>
      <c r="DI76" s="1158"/>
      <c r="DJ76" s="1158"/>
      <c r="DK76" s="1158"/>
      <c r="DL76" s="1158"/>
      <c r="DM76" s="1158"/>
      <c r="DN76" s="1158"/>
      <c r="DO76" s="1158"/>
      <c r="DP76" s="1158"/>
      <c r="DQ76" s="1158"/>
      <c r="DR76" s="1158"/>
      <c r="DS76" s="1158"/>
      <c r="DT76" s="1158"/>
      <c r="DU76" s="1164"/>
      <c r="DW76" s="1595"/>
      <c r="DX76" s="1598"/>
      <c r="DY76" s="1598"/>
      <c r="DZ76" s="1601"/>
    </row>
    <row r="77" spans="2:130" ht="12.75" customHeight="1" thickBot="1" x14ac:dyDescent="0.3">
      <c r="Z77" s="387"/>
      <c r="BL77" s="316">
        <v>0.2</v>
      </c>
      <c r="BM77" s="317">
        <v>0.4</v>
      </c>
      <c r="BN77" s="317">
        <v>0.60000000000000009</v>
      </c>
      <c r="BO77" s="317">
        <v>0.8</v>
      </c>
      <c r="BP77" s="317">
        <v>1</v>
      </c>
    </row>
    <row r="78" spans="2:130" s="247" customFormat="1" ht="88.5" customHeight="1" thickBot="1" x14ac:dyDescent="0.3">
      <c r="B78" s="1294" t="s">
        <v>1385</v>
      </c>
      <c r="C78" s="1131">
        <v>10</v>
      </c>
      <c r="D78" s="1128" t="s">
        <v>460</v>
      </c>
      <c r="E78" s="1119" t="s">
        <v>461</v>
      </c>
      <c r="F78" s="1119" t="s">
        <v>529</v>
      </c>
      <c r="G78" s="1128" t="s">
        <v>533</v>
      </c>
      <c r="H78" s="1125" t="s">
        <v>476</v>
      </c>
      <c r="I78" s="1122" t="s">
        <v>1449</v>
      </c>
      <c r="J78" s="401" t="s">
        <v>1450</v>
      </c>
      <c r="K78" s="383" t="s">
        <v>1237</v>
      </c>
      <c r="L78" s="403" t="s">
        <v>203</v>
      </c>
      <c r="M78" s="384" t="s">
        <v>563</v>
      </c>
      <c r="N78" s="1111" t="s">
        <v>1451</v>
      </c>
      <c r="O78" s="1281" t="str">
        <f>IF(H78="","",(CONCATENATE("Posibilidad de afectación ",H78," ",I78," ",J78," ",J79," ",J80," ",J81," ",J82)))</f>
        <v xml:space="preserve">Posibilidad de afectación económica y reputacional por aceptación de dádivas o cobro para beneficio a nombre propio o de terceros durante la prestación de servicio de transporte Asistencial en el marco del trámite de atención inicial de urgencias.    </v>
      </c>
      <c r="P78" s="1291" t="s">
        <v>1452</v>
      </c>
      <c r="Q78" s="1257" t="s">
        <v>620</v>
      </c>
      <c r="R78" s="1260" t="s">
        <v>550</v>
      </c>
      <c r="S78" s="311"/>
      <c r="T78" s="1263" t="s">
        <v>512</v>
      </c>
      <c r="U78" s="1266">
        <f>IF(ISERROR(VLOOKUP($T78,Listas!$F$21:$G$25,2,FALSE)),"",(VLOOKUP($T78,Listas!$F$21:$G$25,2,FALSE)))</f>
        <v>0.8</v>
      </c>
      <c r="V78" s="1269" t="str">
        <f>IF(ISERROR(VLOOKUP($U78,Listas!$F$4:$G$8,2,FALSE)),"",(VLOOKUP($U78,Listas!$F$4:$G$8,2,FALSE)))</f>
        <v>ALTA
Es viable que el evento ocurra en la mayoria de las circunstancias.</v>
      </c>
      <c r="W78" s="1272" t="s">
        <v>436</v>
      </c>
      <c r="X78" s="1275">
        <f>IF(ISERROR(VLOOKUP($W78,Listas!$F$30:$G$37,2,FALSE)),"",(VLOOKUP($W78,Listas!$F$30:$G$37,2,FALSE)))</f>
        <v>0.6</v>
      </c>
      <c r="Y78" s="1245" t="str">
        <f>IF(U78="","",(CONCATENATE("R.INHERENTE
",(IF(AND($U78=0.2,$X78=0.2),1,(IF(AND($U78=0.2,$X78=0.4),6,(IF(AND($U78=0.2,$X78=0.6),11,(IF(AND($U78=0.2,$X78=0.8),16,(IF(AND($U78=0.2,$X78=1),21,(IF(AND($U78=0.4,$X78=0.2),2,(IF(AND($U78=0.4,$X78=0.4),7,(IF(AND($U78=0.4,$X78=0.6),12,(IF(AND($U78=0.4,$X78=0.8),17,(IF(AND($U78=0.4,$X78=1),22,(IF(AND($U78=0.6,$X78=0.2),3,(IF(AND($U78=0.6,$X78=0.4),8,(IF(AND($U78=0.6,$X78=0.6),13,(IF(AND($U78=0.6,$X78=0.8),18,(IF(AND($U78=0.6,$X78=1),23,(IF(AND($U78=0.8,$X78=0.2),4,(IF(AND($U78=0.8,$X78=0.4),9,(IF(AND($U78=0.8,$X78=0.6),14,(IF(AND($U78=0.8,$X78=0.8),19,(IF(AND($U78=0.8,$X78=1),24,(IF(AND($U78=1,$X78=0.2),5,(IF(AND($U78=1,$X78=0.4),10,(IF(AND($U78=1,$X78=0.6),15,(IF(AND($U78=1,$X78=0.8),20,(IF(AND($U78=1,$X78=1),25,"")))))))))))))))))))))))))))))))))))))))))))))))))))))</f>
        <v>R.INHERENTE
14</v>
      </c>
      <c r="Z78" s="387"/>
      <c r="AA78" s="409" t="s">
        <v>1453</v>
      </c>
      <c r="AB78" s="249" t="s">
        <v>614</v>
      </c>
      <c r="AC78" s="1248" t="s">
        <v>318</v>
      </c>
      <c r="AD78" s="1213">
        <v>25</v>
      </c>
      <c r="AE78" s="1214"/>
      <c r="AF78" s="1213"/>
      <c r="AG78" s="1214"/>
      <c r="AH78" s="1213"/>
      <c r="AI78" s="1214"/>
      <c r="AJ78" s="1213"/>
      <c r="AK78" s="1214"/>
      <c r="AL78" s="1213">
        <v>15</v>
      </c>
      <c r="AM78" s="1214"/>
      <c r="AN78" s="457">
        <f t="shared" ref="AN78" si="10">(SUM(AD78:AM78))/100</f>
        <v>0.4</v>
      </c>
      <c r="AO78" s="314">
        <f>((U78-(U78*AN78)))</f>
        <v>0.48</v>
      </c>
      <c r="AP78" s="1288">
        <f>X78</f>
        <v>0.6</v>
      </c>
      <c r="AQ78" s="1218" t="s">
        <v>236</v>
      </c>
      <c r="AR78" s="1219"/>
      <c r="AS78" s="1220" t="s">
        <v>592</v>
      </c>
      <c r="AT78" s="1221"/>
      <c r="AU78" s="1218" t="s">
        <v>236</v>
      </c>
      <c r="AV78" s="1219"/>
      <c r="AW78" s="422" t="s">
        <v>1454</v>
      </c>
      <c r="AX78" s="395" t="s">
        <v>554</v>
      </c>
      <c r="AY78" s="412" t="s">
        <v>1455</v>
      </c>
      <c r="AZ78" s="427" t="s">
        <v>1456</v>
      </c>
      <c r="BA78" s="427" t="s">
        <v>1456</v>
      </c>
      <c r="BB78" s="248">
        <f>+(IF(AND($BC72&gt;0,$BC72&lt;=0.2),0.2,(IF(AND($BC72&gt;0.2,$BC72&lt;=0.4),0.4,(IF(AND($BC72&gt;0.4,$BC72&lt;=0.6),0.6,(IF(AND($BC72&gt;0.6,$BC72&lt;=0.8),0.8,(IF($BC72&gt;0.8,1,""))))))))))</f>
        <v>0.4</v>
      </c>
      <c r="BC78" s="1222">
        <f>+MIN(AO78:AO82)</f>
        <v>0.28799999999999998</v>
      </c>
      <c r="BD78" s="1225" t="str">
        <f>+(IF($BB78=0.2,"MUY BAJA",(IF($BB78=0.4,"BAJA",(IF($BB78=0.6,"MEDIA",(IF($BB78=0.8,"ALTA",(IF($BB78=1,"MUY ALTA",""))))))))))</f>
        <v>BAJA</v>
      </c>
      <c r="BE78" s="1228">
        <f>+MIN(AP78:AP82)</f>
        <v>0.6</v>
      </c>
      <c r="BF78" s="1225" t="str">
        <f>+(IF($BI78=0.2,"MUY BAJA",(IF($BI78=0.4,"BAJA",(IF($BI78=0.6,"MEDIA",(IF($BI78=0.8,"ALTA",(IF($BI78=1,"MUY ALTA",""))))))))))</f>
        <v>MEDIA</v>
      </c>
      <c r="BG78" s="1231" t="str">
        <f>IF($BB78="","",(CONCATENATE("R.RESIDUAL
",(IF(AND($BB78=0.2,$BI78=0.2),1,(IF(AND($BB78=0.2,$BI78=0.4),6,(IF(AND($BB78=0.2,$BI78=0.6),11,(IF(AND($BB78=0.2,$BI78=0.8),16,(IF(AND($BB78=0.2,$BI78=1),21,(IF(AND($BB78=0.4,$BI78=0.2),2,(IF(AND($BB78=0.4,$BI78=0.4),7,(IF(AND($BB78=0.4,$BI78=0.6),12,(IF(AND($BB78=0.4,$BI78=0.8),17,(IF(AND($BB78=0.4,$BI78=1),22,(IF(AND($BB78=0.6,$BI78=0.2),3,(IF(AND($BB78=0.6,$BI78=0.4),8,(IF(AND($BB78=0.6,$BI78=0.6),13,(IF(AND($BB78=0.6,$BI78=0.8),18,(IF(AND($BB78=0.6,$BI78=1),23,(IF(AND($BB78=0.8,$BI78=0.2),4,(IF(AND($BB78=0.8,$BI78=0.4),9,(IF(AND($BB78=0.8,$BI78=0.6),14,(IF(AND($BB78=0.8,$BI78=0.8),19,(IF(AND($BB78=0.8,$BI78=1),24,(IF(AND($BB78=1,$BI78=0.2),5,(IF(AND($BB78=1,$BI78=0.4),10,(IF(AND($BB78=1,$BI78=0.6),15,(IF(AND($BB78=1,$BI78=0.8),20,(IF(AND($BB78=1,$BI78=1),25,"")))))))))))))))))))))))))))))))))))))))))))))))))))))</f>
        <v>R.RESIDUAL
12</v>
      </c>
      <c r="BH78" s="1234" t="s">
        <v>539</v>
      </c>
      <c r="BI78" s="248">
        <f>+(IF(AND($BE78&gt;0,$BE78&lt;=0.2),0.2,(IF(AND($BE78&gt;0.2,$BE78&lt;=0.4),0.4,(IF(AND($BE78&gt;0.4,$BE78&lt;=0.6),0.6,(IF(AND($BE78&gt;0.6,$BE78&lt;=0.8),0.8,(IF($BE78&gt;0.8,1,""))))))))))</f>
        <v>0.6</v>
      </c>
      <c r="BJ78" s="239">
        <f>+VLOOKUP($BG78,Listas!$G$114:$H$138,2,FALSE)</f>
        <v>12</v>
      </c>
      <c r="BK78" s="462">
        <v>1</v>
      </c>
      <c r="BL78" s="354" t="str">
        <f>IF(ISERROR(IF(Y78="R.INHERENTE
5","R. INHERENTE",(IF(BG78="R.RESIDUAL
5","R. RESIDUAL"," ")))),"",(IF(Y78="R.INHERENTE
5","R. INHERENTE",(IF(BG78="R.RESIDUAL
5","R. RESIDUAL"," ")))))</f>
        <v xml:space="preserve"> </v>
      </c>
      <c r="BM78" s="355" t="str">
        <f>IF(ISERROR(IF(Y78="R.INHERENTE
10","R. INHERENTE",(IF(BG78="R.RESIDUAL
10","R. RESIDUAL"," ")))),"",(IF(Y78="R.INHERENTE
10","R. INHERENTE",(IF(BG78="R.RESIDUAL
10","R. RESIDUAL"," ")))))</f>
        <v xml:space="preserve"> </v>
      </c>
      <c r="BN78" s="360" t="str">
        <f>IF(ISERROR(IF(Y78="R.INHERENTE
15","R. INHERENTE",(IF(BG78="R.RESIDUAL
15","R. RESIDUAL"," ")))),"",(IF(Y78="R.INHERENTE
15","R. INHERENTE",(IF(BG78="R.RESIDUAL
15","R. RESIDUAL"," ")))))</f>
        <v xml:space="preserve"> </v>
      </c>
      <c r="BO78" s="360" t="str">
        <f>IF(ISERROR(IF(Y78="R.INHERENTE
20","R. INHERENTE",(IF(BG78="R.RESIDUAL
20","R. RESIDUAL"," ")))),"",(IF(Y78="R.INHERENTE
20","R. INHERENTE",(IF(BG78="R.RESIDUAL
20","R. RESIDUAL"," ")))))</f>
        <v xml:space="preserve"> </v>
      </c>
      <c r="BP78" s="240" t="str">
        <f>IF(ISERROR(IF(Y78="R.INHERENTE
25","R. INHERENTE",(IF(BG78="R.RESIDUAL
25","R. RESIDUAL"," ")))),"",(IF(Y78="R.INHERENTE
25","R. INHERENTE",(IF(BG78="R.RESIDUAL
25","R. RESIDUAL"," ")))))</f>
        <v xml:space="preserve"> </v>
      </c>
      <c r="BQ78" s="311"/>
      <c r="BR78" s="1285" t="s">
        <v>1457</v>
      </c>
      <c r="BS78" s="1196" t="s">
        <v>1458</v>
      </c>
      <c r="BT78" s="1196" t="s">
        <v>1438</v>
      </c>
      <c r="BU78" s="1184" t="s">
        <v>586</v>
      </c>
      <c r="BV78" s="311"/>
      <c r="BW78" s="1199" t="s">
        <v>1459</v>
      </c>
      <c r="BX78" s="1307" t="s">
        <v>1460</v>
      </c>
      <c r="BY78" s="1181" t="s">
        <v>1249</v>
      </c>
      <c r="BZ78" s="311"/>
      <c r="CA78" s="1165" t="s">
        <v>1250</v>
      </c>
      <c r="CB78" s="1168" t="s">
        <v>1251</v>
      </c>
      <c r="CC78" s="1171" t="s">
        <v>1252</v>
      </c>
      <c r="CD78" s="1159" t="s">
        <v>1253</v>
      </c>
      <c r="CE78" s="1174"/>
      <c r="CF78" s="1174"/>
      <c r="CG78" s="1174"/>
      <c r="CH78" s="1174"/>
      <c r="CI78" s="1174"/>
      <c r="CJ78" s="1174"/>
      <c r="CK78" s="1174"/>
      <c r="CL78" s="1174"/>
      <c r="CM78" s="1174"/>
      <c r="CN78" s="1174"/>
      <c r="CO78" s="1174"/>
      <c r="CP78" s="1174"/>
      <c r="CQ78" s="1174"/>
      <c r="CR78" s="1174"/>
      <c r="CS78" s="1174"/>
      <c r="CT78" s="1174"/>
      <c r="CU78" s="1162" t="s">
        <v>1254</v>
      </c>
      <c r="CW78" s="1165" t="s">
        <v>1250</v>
      </c>
      <c r="CX78" s="1168" t="s">
        <v>1251</v>
      </c>
      <c r="CY78" s="1171" t="s">
        <v>1252</v>
      </c>
      <c r="CZ78" s="1159" t="s">
        <v>1253</v>
      </c>
      <c r="DA78" s="1205"/>
      <c r="DB78" s="1206"/>
      <c r="DC78" s="1205"/>
      <c r="DD78" s="1206"/>
      <c r="DE78" s="1156"/>
      <c r="DF78" s="1156"/>
      <c r="DG78" s="1156"/>
      <c r="DH78" s="1156"/>
      <c r="DI78" s="1156"/>
      <c r="DJ78" s="1156"/>
      <c r="DK78" s="1156"/>
      <c r="DL78" s="1156"/>
      <c r="DM78" s="1156"/>
      <c r="DN78" s="1156"/>
      <c r="DO78" s="1156"/>
      <c r="DP78" s="1156"/>
      <c r="DQ78" s="1156"/>
      <c r="DR78" s="1156"/>
      <c r="DS78" s="1156"/>
      <c r="DT78" s="1156"/>
      <c r="DU78" s="1162" t="s">
        <v>1255</v>
      </c>
      <c r="DW78" s="1593"/>
      <c r="DX78" s="1596"/>
      <c r="DY78" s="1596"/>
      <c r="DZ78" s="1599"/>
    </row>
    <row r="79" spans="2:130" s="247" customFormat="1" ht="99.75" customHeight="1" x14ac:dyDescent="0.25">
      <c r="B79" s="1295"/>
      <c r="C79" s="1132"/>
      <c r="D79" s="1129"/>
      <c r="E79" s="1120"/>
      <c r="F79" s="1120"/>
      <c r="G79" s="1129"/>
      <c r="H79" s="1126"/>
      <c r="I79" s="1123"/>
      <c r="J79" s="378"/>
      <c r="K79" s="381" t="s">
        <v>1257</v>
      </c>
      <c r="L79" s="404" t="s">
        <v>1461</v>
      </c>
      <c r="M79" s="379" t="s">
        <v>582</v>
      </c>
      <c r="N79" s="1114"/>
      <c r="O79" s="1282"/>
      <c r="P79" s="1292"/>
      <c r="Q79" s="1258"/>
      <c r="R79" s="1261"/>
      <c r="S79" s="311"/>
      <c r="T79" s="1264"/>
      <c r="U79" s="1267"/>
      <c r="V79" s="1270"/>
      <c r="W79" s="1273"/>
      <c r="X79" s="1276"/>
      <c r="Y79" s="1246"/>
      <c r="Z79" s="387"/>
      <c r="AA79" s="409" t="s">
        <v>1462</v>
      </c>
      <c r="AB79" s="226" t="s">
        <v>614</v>
      </c>
      <c r="AC79" s="1249"/>
      <c r="AD79" s="1177">
        <v>25</v>
      </c>
      <c r="AE79" s="1178"/>
      <c r="AF79" s="1177"/>
      <c r="AG79" s="1178"/>
      <c r="AH79" s="1177"/>
      <c r="AI79" s="1178"/>
      <c r="AJ79" s="1177"/>
      <c r="AK79" s="1178"/>
      <c r="AL79" s="1177">
        <v>15</v>
      </c>
      <c r="AM79" s="1178"/>
      <c r="AN79" s="457">
        <f>(SUM(AD79:AM79))/100</f>
        <v>0.4</v>
      </c>
      <c r="AO79" s="312">
        <f>AO78-(AO78*AN79)</f>
        <v>0.28799999999999998</v>
      </c>
      <c r="AP79" s="1289"/>
      <c r="AQ79" s="1189" t="s">
        <v>236</v>
      </c>
      <c r="AR79" s="1190"/>
      <c r="AS79" s="1191" t="s">
        <v>592</v>
      </c>
      <c r="AT79" s="1192"/>
      <c r="AU79" s="1189" t="s">
        <v>236</v>
      </c>
      <c r="AV79" s="1190"/>
      <c r="AW79" s="415" t="s">
        <v>1463</v>
      </c>
      <c r="AX79" s="396" t="s">
        <v>564</v>
      </c>
      <c r="AY79" s="421" t="s">
        <v>1464</v>
      </c>
      <c r="AZ79" s="429" t="s">
        <v>1456</v>
      </c>
      <c r="BA79" s="429" t="s">
        <v>1456</v>
      </c>
      <c r="BB79" s="248"/>
      <c r="BC79" s="1223"/>
      <c r="BD79" s="1226"/>
      <c r="BE79" s="1229"/>
      <c r="BF79" s="1226"/>
      <c r="BG79" s="1232"/>
      <c r="BH79" s="1235"/>
      <c r="BI79" s="248"/>
      <c r="BJ79" s="465"/>
      <c r="BK79" s="462">
        <v>0.8</v>
      </c>
      <c r="BL79" s="356" t="str">
        <f>IF(ISERROR(IF(Y78="R.INHERENTE
4","R. INHERENTE",(IF(BG78="R.RESIDUAL
4","R. RESIDUAL"," ")))),"",(IF(Y78="R.INHERENTE
4","R. INHERENTE",(IF(BG78="R.RESIDUAL
4","R. RESIDUAL"," ")))))</f>
        <v xml:space="preserve"> </v>
      </c>
      <c r="BM79" s="357" t="str">
        <f>IF(ISERROR(IF(Y78="R.INHERENTE
9","R. INHERENTE",(IF(BG78="R.RESIDUAL
9","R. RESIDUAL"," ")))),"",(IF(Y78="R.INHERENTE
9","R. INHERENTE",(IF(BG78="R.RESIDUAL
9","R. RESIDUAL"," ")))))</f>
        <v xml:space="preserve"> </v>
      </c>
      <c r="BN79" s="242" t="str">
        <f>IF(ISERROR(IF(Y78="R.INHERENTE
14","R. INHERENTE",(IF(BG78="R.RESIDUAL
14","R. RESIDUAL"," ")))),"",(IF(Y78="R.INHERENTE
14","R. INHERENTE",(IF(BG78="R.RESIDUAL
14","R. RESIDUAL"," ")))))</f>
        <v>R. INHERENTE</v>
      </c>
      <c r="BO79" s="361" t="str">
        <f>IF(ISERROR(IF(Y78="R.INHERENTE
19","R. INHERENTE",(IF(BG78="R.RESIDUAL
19","R. RESIDUAL"," ")))),"",(IF(Y78="R.INHERENTE
19","R. INHERENTE",(IF(BG78="R.RESIDUAL
19","R. RESIDUAL"," ")))))</f>
        <v xml:space="preserve"> </v>
      </c>
      <c r="BP79" s="243" t="str">
        <f>IF(ISERROR(IF(Y78="R.INHERENTE
24","R. INHERENTE",(IF(BG78="R.RESIDUAL
24","R. RESIDUAL"," ")))),"",(IF(Y78="R.INHERENTE
24","R. INHERENTE",(IF(BG78="R.RESIDUAL
24","R. RESIDUAL"," ")))))</f>
        <v xml:space="preserve"> </v>
      </c>
      <c r="BQ79" s="311"/>
      <c r="BR79" s="1286"/>
      <c r="BS79" s="1197"/>
      <c r="BT79" s="1197"/>
      <c r="BU79" s="1185"/>
      <c r="BV79" s="311"/>
      <c r="BW79" s="1200"/>
      <c r="BX79" s="1308"/>
      <c r="BY79" s="1182"/>
      <c r="BZ79" s="311"/>
      <c r="CA79" s="1166"/>
      <c r="CB79" s="1169"/>
      <c r="CC79" s="1172"/>
      <c r="CD79" s="1160"/>
      <c r="CE79" s="1175"/>
      <c r="CF79" s="1175"/>
      <c r="CG79" s="1175"/>
      <c r="CH79" s="1175"/>
      <c r="CI79" s="1175"/>
      <c r="CJ79" s="1175"/>
      <c r="CK79" s="1175"/>
      <c r="CL79" s="1175"/>
      <c r="CM79" s="1175"/>
      <c r="CN79" s="1175"/>
      <c r="CO79" s="1175"/>
      <c r="CP79" s="1175"/>
      <c r="CQ79" s="1175"/>
      <c r="CR79" s="1175"/>
      <c r="CS79" s="1175"/>
      <c r="CT79" s="1175"/>
      <c r="CU79" s="1163"/>
      <c r="CW79" s="1166"/>
      <c r="CX79" s="1169"/>
      <c r="CY79" s="1172"/>
      <c r="CZ79" s="1160"/>
      <c r="DA79" s="1207"/>
      <c r="DB79" s="1208"/>
      <c r="DC79" s="1207"/>
      <c r="DD79" s="1208"/>
      <c r="DE79" s="1157"/>
      <c r="DF79" s="1157"/>
      <c r="DG79" s="1157"/>
      <c r="DH79" s="1157"/>
      <c r="DI79" s="1157"/>
      <c r="DJ79" s="1157"/>
      <c r="DK79" s="1157"/>
      <c r="DL79" s="1157"/>
      <c r="DM79" s="1157"/>
      <c r="DN79" s="1157"/>
      <c r="DO79" s="1157"/>
      <c r="DP79" s="1157"/>
      <c r="DQ79" s="1157"/>
      <c r="DR79" s="1157"/>
      <c r="DS79" s="1157"/>
      <c r="DT79" s="1157"/>
      <c r="DU79" s="1163"/>
      <c r="DW79" s="1594"/>
      <c r="DX79" s="1597"/>
      <c r="DY79" s="1597"/>
      <c r="DZ79" s="1600"/>
    </row>
    <row r="80" spans="2:130" s="247" customFormat="1" ht="48" customHeight="1" x14ac:dyDescent="0.25">
      <c r="B80" s="1295"/>
      <c r="C80" s="1132"/>
      <c r="D80" s="1129"/>
      <c r="E80" s="1120"/>
      <c r="F80" s="1120"/>
      <c r="G80" s="1129"/>
      <c r="H80" s="1126"/>
      <c r="I80" s="1123"/>
      <c r="J80" s="385"/>
      <c r="K80" s="381" t="s">
        <v>1263</v>
      </c>
      <c r="L80" s="337"/>
      <c r="M80" s="379"/>
      <c r="N80" s="1114"/>
      <c r="O80" s="1282"/>
      <c r="P80" s="1292"/>
      <c r="Q80" s="1258"/>
      <c r="R80" s="1261"/>
      <c r="S80" s="311"/>
      <c r="T80" s="1264"/>
      <c r="U80" s="1267"/>
      <c r="V80" s="1270"/>
      <c r="W80" s="1273"/>
      <c r="X80" s="1276"/>
      <c r="Y80" s="1246"/>
      <c r="Z80" s="387"/>
      <c r="AA80" s="315"/>
      <c r="AB80" s="226"/>
      <c r="AC80" s="1249"/>
      <c r="AD80" s="1177"/>
      <c r="AE80" s="1178"/>
      <c r="AF80" s="1177"/>
      <c r="AG80" s="1178"/>
      <c r="AH80" s="1177"/>
      <c r="AI80" s="1178"/>
      <c r="AJ80" s="1177"/>
      <c r="AK80" s="1178"/>
      <c r="AL80" s="1177"/>
      <c r="AM80" s="1178"/>
      <c r="AN80" s="318">
        <f>AD80+AF80+AH80+AJ80+AL80</f>
        <v>0</v>
      </c>
      <c r="AO80" s="312"/>
      <c r="AP80" s="1289"/>
      <c r="AQ80" s="1189"/>
      <c r="AR80" s="1190"/>
      <c r="AS80" s="1191"/>
      <c r="AT80" s="1192"/>
      <c r="AU80" s="1189"/>
      <c r="AV80" s="1190"/>
      <c r="AW80" s="415"/>
      <c r="AX80" s="396"/>
      <c r="AY80" s="421"/>
      <c r="AZ80" s="429"/>
      <c r="BA80" s="430"/>
      <c r="BB80" s="248"/>
      <c r="BC80" s="1223"/>
      <c r="BD80" s="1226"/>
      <c r="BE80" s="1229"/>
      <c r="BF80" s="1226"/>
      <c r="BG80" s="1232"/>
      <c r="BH80" s="1235"/>
      <c r="BI80" s="248"/>
      <c r="BJ80" s="465"/>
      <c r="BK80" s="462">
        <v>0.60000000000000009</v>
      </c>
      <c r="BL80" s="356" t="str">
        <f>IF(ISERROR(IF(Y78="R.INHERENTE
3","R. INHERENTE",(IF(BG78="R.RESIDUAL
3","R. RESIDUAL"," ")))),"",(IF(Y78="R.INHERENTE
3","R. INHERENTE",(IF(BG78="R.RESIDUAL
3","R. RESIDUAL"," ")))))</f>
        <v xml:space="preserve"> </v>
      </c>
      <c r="BM80" s="357" t="str">
        <f>IF(ISERROR(IF(Y78="R.INHERENTE
8","R. INHERENTE",(IF(BG78="R.RESIDUAL
8","R. RESIDUAL"," ")))),"",(IF(Y78="R.INHERENTE
8","R. INHERENTE",(IF(BG78="R.RESIDUAL
8","R. RESIDUAL"," ")))))</f>
        <v xml:space="preserve"> </v>
      </c>
      <c r="BN80" s="242" t="str">
        <f>IF(ISERROR(IF(Y78="R.INHERENTE
13","R. INHERENTE",(IF(BG78="R.RESIDUAL
13","R. RESIDUAL"," ")))),"",(IF(Y78="R.INHERENTE
13","R. INHERENTE",(IF(BG78="R.RESIDUAL
13","R. RESIDUAL"," ")))))</f>
        <v xml:space="preserve"> </v>
      </c>
      <c r="BO80" s="361" t="str">
        <f>IF(ISERROR(IF(Y78="R.INHERENTE
18","R. INHERENTE",(IF(BG78="R.RESIDUAL
18","R. RESIDUAL"," ")))),"",(IF(Y78="R.INHERENTE
18","R. INHERENTE",(IF(BG78="R.RESIDUAL
18","R. RESIDUAL"," ")))))</f>
        <v xml:space="preserve"> </v>
      </c>
      <c r="BP80" s="243" t="str">
        <f>IF(ISERROR(IF(Y78="R.INHERENTE
23","R. INHERENTE",(IF(BG78="R.RESIDUAL
23","R. RESIDUAL"," ")))),"",(IF(Y78="R.INHERENTE
23","R. INHERENTE",(IF(BG78="R.RESIDUAL
23","R. RESIDUAL"," ")))))</f>
        <v xml:space="preserve"> </v>
      </c>
      <c r="BQ80" s="311"/>
      <c r="BR80" s="1286"/>
      <c r="BS80" s="1197"/>
      <c r="BT80" s="1197"/>
      <c r="BU80" s="1185"/>
      <c r="BV80" s="311"/>
      <c r="BW80" s="1200"/>
      <c r="BX80" s="1308"/>
      <c r="BY80" s="1182"/>
      <c r="BZ80" s="311"/>
      <c r="CA80" s="1166"/>
      <c r="CB80" s="1169"/>
      <c r="CC80" s="1172"/>
      <c r="CD80" s="1160"/>
      <c r="CE80" s="1175"/>
      <c r="CF80" s="1175"/>
      <c r="CG80" s="1175"/>
      <c r="CH80" s="1175"/>
      <c r="CI80" s="1175"/>
      <c r="CJ80" s="1175"/>
      <c r="CK80" s="1175"/>
      <c r="CL80" s="1175"/>
      <c r="CM80" s="1175"/>
      <c r="CN80" s="1175"/>
      <c r="CO80" s="1175"/>
      <c r="CP80" s="1175"/>
      <c r="CQ80" s="1175"/>
      <c r="CR80" s="1175"/>
      <c r="CS80" s="1175"/>
      <c r="CT80" s="1175"/>
      <c r="CU80" s="1163"/>
      <c r="CW80" s="1166"/>
      <c r="CX80" s="1169"/>
      <c r="CY80" s="1172"/>
      <c r="CZ80" s="1160"/>
      <c r="DA80" s="1207"/>
      <c r="DB80" s="1208"/>
      <c r="DC80" s="1207"/>
      <c r="DD80" s="1208"/>
      <c r="DE80" s="1157"/>
      <c r="DF80" s="1157"/>
      <c r="DG80" s="1157"/>
      <c r="DH80" s="1157"/>
      <c r="DI80" s="1157"/>
      <c r="DJ80" s="1157"/>
      <c r="DK80" s="1157"/>
      <c r="DL80" s="1157"/>
      <c r="DM80" s="1157"/>
      <c r="DN80" s="1157"/>
      <c r="DO80" s="1157"/>
      <c r="DP80" s="1157"/>
      <c r="DQ80" s="1157"/>
      <c r="DR80" s="1157"/>
      <c r="DS80" s="1157"/>
      <c r="DT80" s="1157"/>
      <c r="DU80" s="1163"/>
      <c r="DW80" s="1594"/>
      <c r="DX80" s="1597"/>
      <c r="DY80" s="1597"/>
      <c r="DZ80" s="1600"/>
    </row>
    <row r="81" spans="2:130" s="247" customFormat="1" ht="48" customHeight="1" x14ac:dyDescent="0.25">
      <c r="B81" s="1295"/>
      <c r="C81" s="1132"/>
      <c r="D81" s="1129"/>
      <c r="E81" s="1120"/>
      <c r="F81" s="1120"/>
      <c r="G81" s="1129"/>
      <c r="H81" s="1126"/>
      <c r="I81" s="1123"/>
      <c r="J81" s="385"/>
      <c r="K81" s="381" t="s">
        <v>1268</v>
      </c>
      <c r="L81" s="337"/>
      <c r="M81" s="379"/>
      <c r="N81" s="1114"/>
      <c r="O81" s="1282"/>
      <c r="P81" s="1292"/>
      <c r="Q81" s="1258"/>
      <c r="R81" s="1261"/>
      <c r="S81" s="311"/>
      <c r="T81" s="1264"/>
      <c r="U81" s="1267"/>
      <c r="V81" s="1270"/>
      <c r="W81" s="1273"/>
      <c r="X81" s="1276"/>
      <c r="Y81" s="1246"/>
      <c r="Z81" s="387"/>
      <c r="AA81" s="227"/>
      <c r="AB81" s="226"/>
      <c r="AC81" s="1249"/>
      <c r="AD81" s="1177"/>
      <c r="AE81" s="1178"/>
      <c r="AF81" s="1177"/>
      <c r="AG81" s="1178"/>
      <c r="AH81" s="1177"/>
      <c r="AI81" s="1178"/>
      <c r="AJ81" s="1177"/>
      <c r="AK81" s="1178"/>
      <c r="AL81" s="1177"/>
      <c r="AM81" s="1178"/>
      <c r="AN81" s="318">
        <f>AD81+AF81+AH81+AJ81+AL81</f>
        <v>0</v>
      </c>
      <c r="AO81" s="312"/>
      <c r="AP81" s="1289"/>
      <c r="AQ81" s="1189"/>
      <c r="AR81" s="1190"/>
      <c r="AS81" s="1191"/>
      <c r="AT81" s="1192"/>
      <c r="AU81" s="1189"/>
      <c r="AV81" s="1190"/>
      <c r="AW81" s="376"/>
      <c r="AX81" s="377"/>
      <c r="AY81" s="234"/>
      <c r="AZ81" s="232"/>
      <c r="BA81" s="228"/>
      <c r="BB81" s="248"/>
      <c r="BC81" s="1223"/>
      <c r="BD81" s="1226"/>
      <c r="BE81" s="1229"/>
      <c r="BF81" s="1226"/>
      <c r="BG81" s="1232"/>
      <c r="BH81" s="1235"/>
      <c r="BI81" s="248"/>
      <c r="BJ81" s="465"/>
      <c r="BK81" s="462">
        <v>0.4</v>
      </c>
      <c r="BL81" s="356" t="str">
        <f>IF(ISERROR(IF(Y78="R.INHERENTE
2","R. INHERENTE",(IF(BG78="R.RESIDUAL
2","R. RESIDUAL"," ")))),"",(IF(Y78="R.INHERENTE
2","R. INHERENTE",(IF(BG78="R.RESIDUAL
2","R. RESIDUAL"," ")))))</f>
        <v xml:space="preserve"> </v>
      </c>
      <c r="BM81" s="357" t="str">
        <f>IF(ISERROR(IF(Y78="R.INHERENTE
7","R. INHERENTE",(IF(BG78="R.RESIDUAL
7","R. RESIDUAL"," ")))),"",(IF(Y78="R.INHERENTE
7","R. INHERENTE",(IF(BG78="R.RESIDUAL
7","R. RESIDUAL"," ")))))</f>
        <v xml:space="preserve"> </v>
      </c>
      <c r="BN81" s="241" t="str">
        <f>IF(ISERROR(IF(Y78="R.INHERENTE
12","R. INHERENTE",(IF(BG78="R.RESIDUAL
12","R. RESIDUAL"," ")))),"",(IF(Y78="R.INHERENTE
12","R. INHERENTE",(IF(BG78="R.RESIDUAL
12","R. RESIDUAL"," ")))))</f>
        <v>R. RESIDUAL</v>
      </c>
      <c r="BO81" s="242" t="str">
        <f>IF(ISERROR(IF(Y78="R.INHERENTE
17","R. INHERENTE",(IF(BG78="R.RESIDUAL
17","R. RESIDUAL"," ")))),"",(IF(Y78="R.INHERENTE
17","R. INHERENTE",(IF(BG78="R.RESIDUAL
17","R. RESIDUAL"," ")))))</f>
        <v xml:space="preserve"> </v>
      </c>
      <c r="BP81" s="243" t="str">
        <f>IF(ISERROR(IF(Y78="R.INHERENTE
22","R. INHERENTE",(IF(BG78="R.RESIDUAL
22","R. RESIDUAL"," ")))),"",(IF(Y78="R.INHERENTE
22","R. INHERENTE",(IF(BG78="R.RESIDUAL
22","R. RESIDUAL"," ")))))</f>
        <v xml:space="preserve"> </v>
      </c>
      <c r="BQ81" s="311"/>
      <c r="BR81" s="1286"/>
      <c r="BS81" s="1197"/>
      <c r="BT81" s="1197"/>
      <c r="BU81" s="1185"/>
      <c r="BV81" s="311"/>
      <c r="BW81" s="1200"/>
      <c r="BX81" s="1308"/>
      <c r="BY81" s="1182"/>
      <c r="BZ81" s="311"/>
      <c r="CA81" s="1166"/>
      <c r="CB81" s="1169"/>
      <c r="CC81" s="1172"/>
      <c r="CD81" s="1160"/>
      <c r="CE81" s="1175"/>
      <c r="CF81" s="1175"/>
      <c r="CG81" s="1175"/>
      <c r="CH81" s="1175"/>
      <c r="CI81" s="1175"/>
      <c r="CJ81" s="1175"/>
      <c r="CK81" s="1175"/>
      <c r="CL81" s="1175"/>
      <c r="CM81" s="1175"/>
      <c r="CN81" s="1175"/>
      <c r="CO81" s="1175"/>
      <c r="CP81" s="1175"/>
      <c r="CQ81" s="1175"/>
      <c r="CR81" s="1175"/>
      <c r="CS81" s="1175"/>
      <c r="CT81" s="1175"/>
      <c r="CU81" s="1163"/>
      <c r="CW81" s="1166"/>
      <c r="CX81" s="1169"/>
      <c r="CY81" s="1172"/>
      <c r="CZ81" s="1160"/>
      <c r="DA81" s="1207"/>
      <c r="DB81" s="1208"/>
      <c r="DC81" s="1207"/>
      <c r="DD81" s="1208"/>
      <c r="DE81" s="1157"/>
      <c r="DF81" s="1157"/>
      <c r="DG81" s="1157"/>
      <c r="DH81" s="1157"/>
      <c r="DI81" s="1157"/>
      <c r="DJ81" s="1157"/>
      <c r="DK81" s="1157"/>
      <c r="DL81" s="1157"/>
      <c r="DM81" s="1157"/>
      <c r="DN81" s="1157"/>
      <c r="DO81" s="1157"/>
      <c r="DP81" s="1157"/>
      <c r="DQ81" s="1157"/>
      <c r="DR81" s="1157"/>
      <c r="DS81" s="1157"/>
      <c r="DT81" s="1157"/>
      <c r="DU81" s="1163"/>
      <c r="DW81" s="1594"/>
      <c r="DX81" s="1597"/>
      <c r="DY81" s="1597"/>
      <c r="DZ81" s="1600"/>
    </row>
    <row r="82" spans="2:130" s="247" customFormat="1" ht="48" customHeight="1" thickBot="1" x14ac:dyDescent="0.3">
      <c r="B82" s="1296"/>
      <c r="C82" s="1133"/>
      <c r="D82" s="1130"/>
      <c r="E82" s="1121"/>
      <c r="F82" s="1121"/>
      <c r="G82" s="1130"/>
      <c r="H82" s="1127"/>
      <c r="I82" s="1124"/>
      <c r="J82" s="386"/>
      <c r="K82" s="382" t="s">
        <v>1269</v>
      </c>
      <c r="L82" s="338"/>
      <c r="M82" s="380"/>
      <c r="N82" s="1115"/>
      <c r="O82" s="1283"/>
      <c r="P82" s="1293"/>
      <c r="Q82" s="1259"/>
      <c r="R82" s="1262"/>
      <c r="S82" s="311"/>
      <c r="T82" s="1265"/>
      <c r="U82" s="1268"/>
      <c r="V82" s="1271"/>
      <c r="W82" s="1274"/>
      <c r="X82" s="1277"/>
      <c r="Y82" s="1247"/>
      <c r="Z82" s="387"/>
      <c r="AA82" s="229"/>
      <c r="AB82" s="230"/>
      <c r="AC82" s="1250"/>
      <c r="AD82" s="1187"/>
      <c r="AE82" s="1188"/>
      <c r="AF82" s="1187"/>
      <c r="AG82" s="1188"/>
      <c r="AH82" s="1187"/>
      <c r="AI82" s="1188"/>
      <c r="AJ82" s="1187"/>
      <c r="AK82" s="1188"/>
      <c r="AL82" s="1187"/>
      <c r="AM82" s="1188"/>
      <c r="AN82" s="319">
        <f>AD82+AF82+AH82+AJ82+AL82</f>
        <v>0</v>
      </c>
      <c r="AO82" s="313"/>
      <c r="AP82" s="1290"/>
      <c r="AQ82" s="1179"/>
      <c r="AR82" s="1180"/>
      <c r="AS82" s="1243"/>
      <c r="AT82" s="1244"/>
      <c r="AU82" s="1179"/>
      <c r="AV82" s="1180"/>
      <c r="AW82" s="236"/>
      <c r="AX82" s="393"/>
      <c r="AY82" s="235"/>
      <c r="AZ82" s="233"/>
      <c r="BA82" s="231"/>
      <c r="BB82" s="248"/>
      <c r="BC82" s="1224"/>
      <c r="BD82" s="1227"/>
      <c r="BE82" s="1230"/>
      <c r="BF82" s="1227"/>
      <c r="BG82" s="1233"/>
      <c r="BH82" s="1236"/>
      <c r="BI82" s="248"/>
      <c r="BJ82" s="465"/>
      <c r="BK82" s="463">
        <v>0.2</v>
      </c>
      <c r="BL82" s="358" t="str">
        <f>IF(ISERROR(IF(Y78="R.INHERENTE
1","R. INHERENTE",(IF(BG78="R.RESIDUAL
1","R. RESIDUAL"," ")))),"",(IF(Y78="R.INHERENTE
1","R. INHERENTE",(IF(BG78="R.RESIDUAL
1","R. RESIDUAL"," ")))))</f>
        <v xml:space="preserve"> </v>
      </c>
      <c r="BM82" s="359" t="str">
        <f>IF(ISERROR(IF(Y78="R.INHERENTE
6","R. INHERENTE",(IF(BG78="R.RESIDUAL
6","R. RESIDUAL"," ")))),"",(IF(Y78="R.INHERENTE
6","R. INHERENTE",(IF(BG78="R.RESIDUAL
6","R. RESIDUAL"," ")))))</f>
        <v xml:space="preserve"> </v>
      </c>
      <c r="BN82" s="244" t="str">
        <f>IF(ISERROR(IF(Y78="R.INHERENTE
11","R. INHERENTE",(IF(BG78="R.RESIDUAL
11","R. RESIDUAL"," ")))),"",(IF(Y78="R.INHERENTE
11","R. INHERENTE",(IF(BG78="R.RESIDUAL
11","R. RESIDUAL"," ")))))</f>
        <v xml:space="preserve"> </v>
      </c>
      <c r="BO82" s="245" t="str">
        <f>IF(ISERROR(IF(Y78="R.INHERENTE
16","R. INHERENTE",(IF(BG78="R.RESIDUAL
16","R. RESIDUAL"," ")))),"",(IF(Y78="R.INHERENTE
16","R. INHERENTE",(IF(BG78="R.RESIDUAL
16","R. RESIDUAL"," ")))))</f>
        <v xml:space="preserve"> </v>
      </c>
      <c r="BP82" s="246" t="str">
        <f>IF(ISERROR(IF(Y78="R.INHERENTE
21","R. INHERENTE",(IF(BG78="R.RESIDUAL
21","R. RESIDUAL"," ")))),"",(IF(Y78="R.INHERENTE
21","R. INHERENTE",(IF(BG78="R.RESIDUAL
21","R. RESIDUAL"," ")))))</f>
        <v xml:space="preserve"> </v>
      </c>
      <c r="BQ82" s="311"/>
      <c r="BR82" s="1287"/>
      <c r="BS82" s="1198"/>
      <c r="BT82" s="1198"/>
      <c r="BU82" s="1186"/>
      <c r="BV82" s="311"/>
      <c r="BW82" s="1201"/>
      <c r="BX82" s="1309"/>
      <c r="BY82" s="1183"/>
      <c r="BZ82" s="311"/>
      <c r="CA82" s="1167"/>
      <c r="CB82" s="1170"/>
      <c r="CC82" s="1173"/>
      <c r="CD82" s="1161"/>
      <c r="CE82" s="1176"/>
      <c r="CF82" s="1176"/>
      <c r="CG82" s="1176"/>
      <c r="CH82" s="1176"/>
      <c r="CI82" s="1176"/>
      <c r="CJ82" s="1176"/>
      <c r="CK82" s="1176"/>
      <c r="CL82" s="1176"/>
      <c r="CM82" s="1176"/>
      <c r="CN82" s="1176"/>
      <c r="CO82" s="1176"/>
      <c r="CP82" s="1176"/>
      <c r="CQ82" s="1176"/>
      <c r="CR82" s="1176"/>
      <c r="CS82" s="1176"/>
      <c r="CT82" s="1176"/>
      <c r="CU82" s="1164"/>
      <c r="CW82" s="1167"/>
      <c r="CX82" s="1170"/>
      <c r="CY82" s="1173"/>
      <c r="CZ82" s="1161"/>
      <c r="DA82" s="1209"/>
      <c r="DB82" s="1210"/>
      <c r="DC82" s="1209"/>
      <c r="DD82" s="1210"/>
      <c r="DE82" s="1158"/>
      <c r="DF82" s="1158"/>
      <c r="DG82" s="1158"/>
      <c r="DH82" s="1158"/>
      <c r="DI82" s="1158"/>
      <c r="DJ82" s="1158"/>
      <c r="DK82" s="1158"/>
      <c r="DL82" s="1158"/>
      <c r="DM82" s="1158"/>
      <c r="DN82" s="1158"/>
      <c r="DO82" s="1158"/>
      <c r="DP82" s="1158"/>
      <c r="DQ82" s="1158"/>
      <c r="DR82" s="1158"/>
      <c r="DS82" s="1158"/>
      <c r="DT82" s="1158"/>
      <c r="DU82" s="1164"/>
      <c r="DW82" s="1595"/>
      <c r="DX82" s="1598"/>
      <c r="DY82" s="1598"/>
      <c r="DZ82" s="1601"/>
    </row>
    <row r="83" spans="2:130" ht="12.75" customHeight="1" thickBot="1" x14ac:dyDescent="0.3">
      <c r="Z83" s="387"/>
      <c r="BL83" s="316">
        <v>0.2</v>
      </c>
      <c r="BM83" s="317">
        <v>0.4</v>
      </c>
      <c r="BN83" s="317">
        <v>0.60000000000000009</v>
      </c>
      <c r="BO83" s="317">
        <v>0.8</v>
      </c>
      <c r="BP83" s="317">
        <v>1</v>
      </c>
    </row>
    <row r="84" spans="2:130" s="247" customFormat="1" ht="48" customHeight="1" x14ac:dyDescent="0.25">
      <c r="B84" s="1294" t="s">
        <v>1385</v>
      </c>
      <c r="C84" s="1131">
        <v>11</v>
      </c>
      <c r="D84" s="1128" t="s">
        <v>463</v>
      </c>
      <c r="E84" s="1119" t="s">
        <v>464</v>
      </c>
      <c r="F84" s="1119" t="s">
        <v>529</v>
      </c>
      <c r="G84" s="1128" t="s">
        <v>528</v>
      </c>
      <c r="H84" s="1125" t="s">
        <v>476</v>
      </c>
      <c r="I84" s="1122" t="s">
        <v>1465</v>
      </c>
      <c r="J84" s="401" t="s">
        <v>1466</v>
      </c>
      <c r="K84" s="383" t="s">
        <v>1237</v>
      </c>
      <c r="L84" s="403" t="s">
        <v>1467</v>
      </c>
      <c r="M84" s="384" t="s">
        <v>575</v>
      </c>
      <c r="N84" s="1111" t="s">
        <v>1468</v>
      </c>
      <c r="O84" s="1281" t="str">
        <f>IF(H84="","",(CONCATENATE("Posibilidad de afectación ",H84," ",I84," ",J84," ",J85," ",J86," ",J87," ",J88)))</f>
        <v xml:space="preserve">Posibilidad de afectación económica y reputacional por pérdida o mal uso del medio de contraste por parte del equipo de colaboradores responsables del servicio de imágenes diagnósticas, debido a fallas y conflictos de interés en la custodia, dispensación y administración del medicamento.    </v>
      </c>
      <c r="P84" s="1291" t="s">
        <v>1469</v>
      </c>
      <c r="Q84" s="1257" t="s">
        <v>620</v>
      </c>
      <c r="R84" s="1260" t="s">
        <v>550</v>
      </c>
      <c r="S84" s="311"/>
      <c r="T84" s="1263" t="s">
        <v>512</v>
      </c>
      <c r="U84" s="1266">
        <f>IF(ISERROR(VLOOKUP($T84,Listas!$F$21:$G$25,2,FALSE)),"",(VLOOKUP($T84,Listas!$F$21:$G$25,2,FALSE)))</f>
        <v>0.8</v>
      </c>
      <c r="V84" s="1269" t="str">
        <f>IF(ISERROR(VLOOKUP($U84,Listas!$F$4:$G$8,2,FALSE)),"",(VLOOKUP($U84,Listas!$F$4:$G$8,2,FALSE)))</f>
        <v>ALTA
Es viable que el evento ocurra en la mayoria de las circunstancias.</v>
      </c>
      <c r="W84" s="1272" t="s">
        <v>441</v>
      </c>
      <c r="X84" s="1275">
        <f>IF(ISERROR(VLOOKUP($W84,Listas!$F$30:$G$37,2,FALSE)),"",(VLOOKUP($W84,Listas!$F$30:$G$37,2,FALSE)))</f>
        <v>0.8</v>
      </c>
      <c r="Y84" s="1245" t="str">
        <f>IF(U84="","",(CONCATENATE("R.INHERENTE
",(IF(AND($U84=0.2,$X84=0.2),1,(IF(AND($U84=0.2,$X84=0.4),6,(IF(AND($U84=0.2,$X84=0.6),11,(IF(AND($U84=0.2,$X84=0.8),16,(IF(AND($U84=0.2,$X84=1),21,(IF(AND($U84=0.4,$X84=0.2),2,(IF(AND($U84=0.4,$X84=0.4),7,(IF(AND($U84=0.4,$X84=0.6),12,(IF(AND($U84=0.4,$X84=0.8),17,(IF(AND($U84=0.4,$X84=1),22,(IF(AND($U84=0.6,$X84=0.2),3,(IF(AND($U84=0.6,$X84=0.4),8,(IF(AND($U84=0.6,$X84=0.6),13,(IF(AND($U84=0.6,$X84=0.8),18,(IF(AND($U84=0.6,$X84=1),23,(IF(AND($U84=0.8,$X84=0.2),4,(IF(AND($U84=0.8,$X84=0.4),9,(IF(AND($U84=0.8,$X84=0.6),14,(IF(AND($U84=0.8,$X84=0.8),19,(IF(AND($U84=0.8,$X84=1),24,(IF(AND($U84=1,$X84=0.2),5,(IF(AND($U84=1,$X84=0.4),10,(IF(AND($U84=1,$X84=0.6),15,(IF(AND($U84=1,$X84=0.8),20,(IF(AND($U84=1,$X84=1),25,"")))))))))))))))))))))))))))))))))))))))))))))))))))))</f>
        <v>R.INHERENTE
19</v>
      </c>
      <c r="Z84" s="387"/>
      <c r="AA84" s="409" t="s">
        <v>1470</v>
      </c>
      <c r="AB84" s="249" t="s">
        <v>614</v>
      </c>
      <c r="AC84" s="1248" t="s">
        <v>318</v>
      </c>
      <c r="AD84" s="1213"/>
      <c r="AE84" s="1214"/>
      <c r="AF84" s="1213">
        <v>15</v>
      </c>
      <c r="AG84" s="1214"/>
      <c r="AH84" s="1213"/>
      <c r="AI84" s="1214"/>
      <c r="AJ84" s="1213"/>
      <c r="AK84" s="1214"/>
      <c r="AL84" s="1213">
        <v>15</v>
      </c>
      <c r="AM84" s="1214"/>
      <c r="AN84" s="457">
        <f t="shared" ref="AN84" si="11">(SUM(AD84:AM84))/100</f>
        <v>0.3</v>
      </c>
      <c r="AO84" s="314">
        <f>((U84-(U84*AN84)))</f>
        <v>0.56000000000000005</v>
      </c>
      <c r="AP84" s="1288">
        <f>X84</f>
        <v>0.8</v>
      </c>
      <c r="AQ84" s="1218" t="s">
        <v>236</v>
      </c>
      <c r="AR84" s="1219"/>
      <c r="AS84" s="1220" t="s">
        <v>592</v>
      </c>
      <c r="AT84" s="1221"/>
      <c r="AU84" s="1218" t="s">
        <v>236</v>
      </c>
      <c r="AV84" s="1219"/>
      <c r="AW84" s="422" t="s">
        <v>1470</v>
      </c>
      <c r="AX84" s="395" t="s">
        <v>554</v>
      </c>
      <c r="AY84" s="412" t="s">
        <v>1471</v>
      </c>
      <c r="AZ84" s="427" t="s">
        <v>1472</v>
      </c>
      <c r="BA84" s="427" t="s">
        <v>1472</v>
      </c>
      <c r="BB84" s="248">
        <f>+(IF(AND($BC84&gt;0,$BC84&lt;=0.2),0.2,(IF(AND($BC84&gt;0.2,$BC84&lt;=0.4),0.4,(IF(AND($BC84&gt;0.4,$BC84&lt;=0.6),0.6,(IF(AND($BC84&gt;0.6,$BC84&lt;=0.8),0.8,(IF($BC84&gt;0.8,1,""))))))))))</f>
        <v>0.6</v>
      </c>
      <c r="BC84" s="1222">
        <f>+MIN(AO84:AO88)</f>
        <v>0.56000000000000005</v>
      </c>
      <c r="BD84" s="1225" t="str">
        <f>+(IF($BB84=0.2,"MUY BAJA",(IF($BB84=0.4,"BAJA",(IF($BB84=0.6,"MEDIA",(IF($BB84=0.8,"ALTA",(IF($BB84=1,"MUY ALTA",""))))))))))</f>
        <v>MEDIA</v>
      </c>
      <c r="BE84" s="1228">
        <f>+MIN(AP84:AP88)</f>
        <v>0.8</v>
      </c>
      <c r="BF84" s="1225" t="str">
        <f>+(IF($BI84=0.2,"MUY BAJA",(IF($BI84=0.4,"BAJA",(IF($BI84=0.6,"MEDIA",(IF($BI84=0.8,"ALTA",(IF($BI84=1,"MUY ALTA",""))))))))))</f>
        <v>ALTA</v>
      </c>
      <c r="BG84" s="1231" t="str">
        <f>IF($BB84="","",(CONCATENATE("R.RESIDUAL
",(IF(AND($BB84=0.2,$BI84=0.2),1,(IF(AND($BB84=0.2,$BI84=0.4),6,(IF(AND($BB84=0.2,$BI84=0.6),11,(IF(AND($BB84=0.2,$BI84=0.8),16,(IF(AND($BB84=0.2,$BI84=1),21,(IF(AND($BB84=0.4,$BI84=0.2),2,(IF(AND($BB84=0.4,$BI84=0.4),7,(IF(AND($BB84=0.4,$BI84=0.6),12,(IF(AND($BB84=0.4,$BI84=0.8),17,(IF(AND($BB84=0.4,$BI84=1),22,(IF(AND($BB84=0.6,$BI84=0.2),3,(IF(AND($BB84=0.6,$BI84=0.4),8,(IF(AND($BB84=0.6,$BI84=0.6),13,(IF(AND($BB84=0.6,$BI84=0.8),18,(IF(AND($BB84=0.6,$BI84=1),23,(IF(AND($BB84=0.8,$BI84=0.2),4,(IF(AND($BB84=0.8,$BI84=0.4),9,(IF(AND($BB84=0.8,$BI84=0.6),14,(IF(AND($BB84=0.8,$BI84=0.8),19,(IF(AND($BB84=0.8,$BI84=1),24,(IF(AND($BB84=1,$BI84=0.2),5,(IF(AND($BB84=1,$BI84=0.4),10,(IF(AND($BB84=1,$BI84=0.6),15,(IF(AND($BB84=1,$BI84=0.8),20,(IF(AND($BB84=1,$BI84=1),25,"")))))))))))))))))))))))))))))))))))))))))))))))))))))</f>
        <v>R.RESIDUAL
18</v>
      </c>
      <c r="BH84" s="1234" t="s">
        <v>539</v>
      </c>
      <c r="BI84" s="248">
        <f>+(IF(AND($BE84&gt;0,$BE84&lt;=0.2),0.2,(IF(AND($BE84&gt;0.2,$BE84&lt;=0.4),0.4,(IF(AND($BE84&gt;0.4,$BE84&lt;=0.6),0.6,(IF(AND($BE84&gt;0.6,$BE84&lt;=0.8),0.8,(IF($BE84&gt;0.8,1,""))))))))))</f>
        <v>0.8</v>
      </c>
      <c r="BJ84" s="239">
        <f>+VLOOKUP($BG84,Listas!$G$114:$H$138,2,FALSE)</f>
        <v>18</v>
      </c>
      <c r="BK84" s="462">
        <v>1</v>
      </c>
      <c r="BL84" s="354" t="str">
        <f>IF(ISERROR(IF(Y84="R.INHERENTE
5","R. INHERENTE",(IF(BG84="R.RESIDUAL
5","R. RESIDUAL"," ")))),"",(IF(Y84="R.INHERENTE
5","R. INHERENTE",(IF(BG84="R.RESIDUAL
5","R. RESIDUAL"," ")))))</f>
        <v xml:space="preserve"> </v>
      </c>
      <c r="BM84" s="355" t="str">
        <f>IF(ISERROR(IF(Y84="R.INHERENTE
10","R. INHERENTE",(IF(BG84="R.RESIDUAL
10","R. RESIDUAL"," ")))),"",(IF(Y84="R.INHERENTE
10","R. INHERENTE",(IF(BG84="R.RESIDUAL
10","R. RESIDUAL"," ")))))</f>
        <v xml:space="preserve"> </v>
      </c>
      <c r="BN84" s="360" t="str">
        <f>IF(ISERROR(IF(Y84="R.INHERENTE
15","R. INHERENTE",(IF(BG84="R.RESIDUAL
15","R. RESIDUAL"," ")))),"",(IF(Y84="R.INHERENTE
15","R. INHERENTE",(IF(BG84="R.RESIDUAL
15","R. RESIDUAL"," ")))))</f>
        <v xml:space="preserve"> </v>
      </c>
      <c r="BO84" s="360" t="str">
        <f>IF(ISERROR(IF(Y84="R.INHERENTE
20","R. INHERENTE",(IF(BG84="R.RESIDUAL
20","R. RESIDUAL"," ")))),"",(IF(Y84="R.INHERENTE
20","R. INHERENTE",(IF(BG84="R.RESIDUAL
20","R. RESIDUAL"," ")))))</f>
        <v xml:space="preserve"> </v>
      </c>
      <c r="BP84" s="240" t="str">
        <f>IF(ISERROR(IF(Y84="R.INHERENTE
25","R. INHERENTE",(IF(BG84="R.RESIDUAL
25","R. RESIDUAL"," ")))),"",(IF(Y84="R.INHERENTE
25","R. INHERENTE",(IF(BG84="R.RESIDUAL
25","R. RESIDUAL"," ")))))</f>
        <v xml:space="preserve"> </v>
      </c>
      <c r="BQ84" s="311"/>
      <c r="BR84" s="1285" t="s">
        <v>1473</v>
      </c>
      <c r="BS84" s="1196" t="s">
        <v>1474</v>
      </c>
      <c r="BT84" s="1196" t="s">
        <v>1438</v>
      </c>
      <c r="BU84" s="1184" t="s">
        <v>605</v>
      </c>
      <c r="BV84" s="311"/>
      <c r="BW84" s="1199" t="s">
        <v>1475</v>
      </c>
      <c r="BX84" s="1181" t="s">
        <v>1249</v>
      </c>
      <c r="BY84" s="1181" t="s">
        <v>1249</v>
      </c>
      <c r="BZ84" s="311"/>
      <c r="CA84" s="1165" t="s">
        <v>1250</v>
      </c>
      <c r="CB84" s="1168" t="s">
        <v>1251</v>
      </c>
      <c r="CC84" s="1171" t="s">
        <v>1252</v>
      </c>
      <c r="CD84" s="1159" t="s">
        <v>1253</v>
      </c>
      <c r="CE84" s="1174"/>
      <c r="CF84" s="1174"/>
      <c r="CG84" s="1174"/>
      <c r="CH84" s="1174"/>
      <c r="CI84" s="1174"/>
      <c r="CJ84" s="1174"/>
      <c r="CK84" s="1174"/>
      <c r="CL84" s="1174"/>
      <c r="CM84" s="1174"/>
      <c r="CN84" s="1174"/>
      <c r="CO84" s="1174"/>
      <c r="CP84" s="1174"/>
      <c r="CQ84" s="1174"/>
      <c r="CR84" s="1174"/>
      <c r="CS84" s="1174"/>
      <c r="CT84" s="1174"/>
      <c r="CU84" s="1162" t="s">
        <v>1254</v>
      </c>
      <c r="CW84" s="1165" t="s">
        <v>1250</v>
      </c>
      <c r="CX84" s="1168" t="s">
        <v>1251</v>
      </c>
      <c r="CY84" s="1171" t="s">
        <v>1252</v>
      </c>
      <c r="CZ84" s="1159" t="s">
        <v>1253</v>
      </c>
      <c r="DA84" s="1205"/>
      <c r="DB84" s="1206"/>
      <c r="DC84" s="1205"/>
      <c r="DD84" s="1206"/>
      <c r="DE84" s="1156"/>
      <c r="DF84" s="1156"/>
      <c r="DG84" s="1156"/>
      <c r="DH84" s="1156"/>
      <c r="DI84" s="1156"/>
      <c r="DJ84" s="1156"/>
      <c r="DK84" s="1156"/>
      <c r="DL84" s="1156"/>
      <c r="DM84" s="1156"/>
      <c r="DN84" s="1156"/>
      <c r="DO84" s="1156"/>
      <c r="DP84" s="1156"/>
      <c r="DQ84" s="1156"/>
      <c r="DR84" s="1156"/>
      <c r="DS84" s="1156"/>
      <c r="DT84" s="1156"/>
      <c r="DU84" s="1162" t="s">
        <v>1255</v>
      </c>
      <c r="DW84" s="1593"/>
      <c r="DX84" s="1596"/>
      <c r="DY84" s="1596"/>
      <c r="DZ84" s="1599"/>
    </row>
    <row r="85" spans="2:130" s="247" customFormat="1" ht="48" customHeight="1" x14ac:dyDescent="0.25">
      <c r="B85" s="1295"/>
      <c r="C85" s="1132"/>
      <c r="D85" s="1129"/>
      <c r="E85" s="1120"/>
      <c r="F85" s="1120"/>
      <c r="G85" s="1129"/>
      <c r="H85" s="1126"/>
      <c r="I85" s="1123"/>
      <c r="J85" s="378"/>
      <c r="K85" s="381" t="s">
        <v>1257</v>
      </c>
      <c r="L85" s="404" t="s">
        <v>1476</v>
      </c>
      <c r="M85" s="379" t="s">
        <v>575</v>
      </c>
      <c r="N85" s="1114"/>
      <c r="O85" s="1282"/>
      <c r="P85" s="1292"/>
      <c r="Q85" s="1258"/>
      <c r="R85" s="1261"/>
      <c r="S85" s="311"/>
      <c r="T85" s="1264"/>
      <c r="U85" s="1267"/>
      <c r="V85" s="1270"/>
      <c r="W85" s="1273"/>
      <c r="X85" s="1276"/>
      <c r="Y85" s="1246"/>
      <c r="Z85" s="387"/>
      <c r="AA85" s="315"/>
      <c r="AB85" s="226"/>
      <c r="AC85" s="1249"/>
      <c r="AD85" s="1177"/>
      <c r="AE85" s="1178"/>
      <c r="AF85" s="1177"/>
      <c r="AG85" s="1178"/>
      <c r="AH85" s="1177"/>
      <c r="AI85" s="1178"/>
      <c r="AJ85" s="1177"/>
      <c r="AK85" s="1178"/>
      <c r="AL85" s="1177"/>
      <c r="AM85" s="1178"/>
      <c r="AN85" s="318">
        <f>AD85+AF85+AH85+AJ85+AL85</f>
        <v>0</v>
      </c>
      <c r="AO85" s="312"/>
      <c r="AP85" s="1289"/>
      <c r="AQ85" s="1189"/>
      <c r="AR85" s="1190"/>
      <c r="AS85" s="1191"/>
      <c r="AT85" s="1192"/>
      <c r="AU85" s="1189"/>
      <c r="AV85" s="1190"/>
      <c r="AW85" s="415"/>
      <c r="AX85" s="396"/>
      <c r="AY85" s="421"/>
      <c r="AZ85" s="429"/>
      <c r="BA85" s="430"/>
      <c r="BB85" s="248"/>
      <c r="BC85" s="1223"/>
      <c r="BD85" s="1226"/>
      <c r="BE85" s="1229"/>
      <c r="BF85" s="1226"/>
      <c r="BG85" s="1232"/>
      <c r="BH85" s="1235"/>
      <c r="BI85" s="248"/>
      <c r="BJ85" s="465"/>
      <c r="BK85" s="462">
        <v>0.8</v>
      </c>
      <c r="BL85" s="356" t="str">
        <f>IF(ISERROR(IF(Y84="R.INHERENTE
4","R. INHERENTE",(IF(BG84="R.RESIDUAL
4","R. RESIDUAL"," ")))),"",(IF(Y84="R.INHERENTE
4","R. INHERENTE",(IF(BG84="R.RESIDUAL
4","R. RESIDUAL"," ")))))</f>
        <v xml:space="preserve"> </v>
      </c>
      <c r="BM85" s="357" t="str">
        <f>IF(ISERROR(IF(Y84="R.INHERENTE
9","R. INHERENTE",(IF(BG84="R.RESIDUAL
9","R. RESIDUAL"," ")))),"",(IF(Y84="R.INHERENTE
9","R. INHERENTE",(IF(BG84="R.RESIDUAL
9","R. RESIDUAL"," ")))))</f>
        <v xml:space="preserve"> </v>
      </c>
      <c r="BN85" s="242" t="str">
        <f>IF(ISERROR(IF(Y84="R.INHERENTE
14","R. INHERENTE",(IF(BG84="R.RESIDUAL
14","R. RESIDUAL"," ")))),"",(IF(Y84="R.INHERENTE
14","R. INHERENTE",(IF(BG84="R.RESIDUAL
14","R. RESIDUAL"," ")))))</f>
        <v xml:space="preserve"> </v>
      </c>
      <c r="BO85" s="361" t="str">
        <f>IF(ISERROR(IF(Y84="R.INHERENTE
19","R. INHERENTE",(IF(BG84="R.RESIDUAL
19","R. RESIDUAL"," ")))),"",(IF(Y84="R.INHERENTE
19","R. INHERENTE",(IF(BG84="R.RESIDUAL
19","R. RESIDUAL"," ")))))</f>
        <v>R. INHERENTE</v>
      </c>
      <c r="BP85" s="243" t="str">
        <f>IF(ISERROR(IF(Y84="R.INHERENTE
24","R. INHERENTE",(IF(BG84="R.RESIDUAL
24","R. RESIDUAL"," ")))),"",(IF(Y84="R.INHERENTE
24","R. INHERENTE",(IF(BG84="R.RESIDUAL
24","R. RESIDUAL"," ")))))</f>
        <v xml:space="preserve"> </v>
      </c>
      <c r="BQ85" s="311"/>
      <c r="BR85" s="1286"/>
      <c r="BS85" s="1197"/>
      <c r="BT85" s="1197"/>
      <c r="BU85" s="1185"/>
      <c r="BV85" s="311"/>
      <c r="BW85" s="1200"/>
      <c r="BX85" s="1182"/>
      <c r="BY85" s="1182"/>
      <c r="BZ85" s="311"/>
      <c r="CA85" s="1166"/>
      <c r="CB85" s="1169"/>
      <c r="CC85" s="1172"/>
      <c r="CD85" s="1160"/>
      <c r="CE85" s="1175"/>
      <c r="CF85" s="1175"/>
      <c r="CG85" s="1175"/>
      <c r="CH85" s="1175"/>
      <c r="CI85" s="1175"/>
      <c r="CJ85" s="1175"/>
      <c r="CK85" s="1175"/>
      <c r="CL85" s="1175"/>
      <c r="CM85" s="1175"/>
      <c r="CN85" s="1175"/>
      <c r="CO85" s="1175"/>
      <c r="CP85" s="1175"/>
      <c r="CQ85" s="1175"/>
      <c r="CR85" s="1175"/>
      <c r="CS85" s="1175"/>
      <c r="CT85" s="1175"/>
      <c r="CU85" s="1163"/>
      <c r="CW85" s="1166"/>
      <c r="CX85" s="1169"/>
      <c r="CY85" s="1172"/>
      <c r="CZ85" s="1160"/>
      <c r="DA85" s="1207"/>
      <c r="DB85" s="1208"/>
      <c r="DC85" s="1207"/>
      <c r="DD85" s="1208"/>
      <c r="DE85" s="1157"/>
      <c r="DF85" s="1157"/>
      <c r="DG85" s="1157"/>
      <c r="DH85" s="1157"/>
      <c r="DI85" s="1157"/>
      <c r="DJ85" s="1157"/>
      <c r="DK85" s="1157"/>
      <c r="DL85" s="1157"/>
      <c r="DM85" s="1157"/>
      <c r="DN85" s="1157"/>
      <c r="DO85" s="1157"/>
      <c r="DP85" s="1157"/>
      <c r="DQ85" s="1157"/>
      <c r="DR85" s="1157"/>
      <c r="DS85" s="1157"/>
      <c r="DT85" s="1157"/>
      <c r="DU85" s="1163"/>
      <c r="DW85" s="1594"/>
      <c r="DX85" s="1597"/>
      <c r="DY85" s="1597"/>
      <c r="DZ85" s="1600"/>
    </row>
    <row r="86" spans="2:130" s="247" customFormat="1" ht="48" customHeight="1" x14ac:dyDescent="0.25">
      <c r="B86" s="1295"/>
      <c r="C86" s="1132"/>
      <c r="D86" s="1129"/>
      <c r="E86" s="1120"/>
      <c r="F86" s="1120"/>
      <c r="G86" s="1129"/>
      <c r="H86" s="1126"/>
      <c r="I86" s="1123"/>
      <c r="J86" s="385"/>
      <c r="K86" s="381" t="s">
        <v>1263</v>
      </c>
      <c r="L86" s="337"/>
      <c r="M86" s="379"/>
      <c r="N86" s="1114"/>
      <c r="O86" s="1282"/>
      <c r="P86" s="1292"/>
      <c r="Q86" s="1258"/>
      <c r="R86" s="1261"/>
      <c r="S86" s="311"/>
      <c r="T86" s="1264"/>
      <c r="U86" s="1267"/>
      <c r="V86" s="1270"/>
      <c r="W86" s="1273"/>
      <c r="X86" s="1276"/>
      <c r="Y86" s="1246"/>
      <c r="Z86" s="387"/>
      <c r="AA86" s="315"/>
      <c r="AB86" s="226"/>
      <c r="AC86" s="1249"/>
      <c r="AD86" s="1177"/>
      <c r="AE86" s="1178"/>
      <c r="AF86" s="1177"/>
      <c r="AG86" s="1178"/>
      <c r="AH86" s="1177"/>
      <c r="AI86" s="1178"/>
      <c r="AJ86" s="1177"/>
      <c r="AK86" s="1178"/>
      <c r="AL86" s="1177"/>
      <c r="AM86" s="1178"/>
      <c r="AN86" s="318">
        <f>AD86+AF86+AH86+AJ86+AL86</f>
        <v>0</v>
      </c>
      <c r="AO86" s="312"/>
      <c r="AP86" s="1289"/>
      <c r="AQ86" s="1189"/>
      <c r="AR86" s="1190"/>
      <c r="AS86" s="1191"/>
      <c r="AT86" s="1192"/>
      <c r="AU86" s="1189"/>
      <c r="AV86" s="1190"/>
      <c r="AW86" s="415"/>
      <c r="AX86" s="396"/>
      <c r="AY86" s="421"/>
      <c r="AZ86" s="429"/>
      <c r="BA86" s="430"/>
      <c r="BB86" s="248"/>
      <c r="BC86" s="1223"/>
      <c r="BD86" s="1226"/>
      <c r="BE86" s="1229"/>
      <c r="BF86" s="1226"/>
      <c r="BG86" s="1232"/>
      <c r="BH86" s="1235"/>
      <c r="BI86" s="248"/>
      <c r="BJ86" s="465"/>
      <c r="BK86" s="462">
        <v>0.60000000000000009</v>
      </c>
      <c r="BL86" s="356" t="str">
        <f>IF(ISERROR(IF(Y84="R.INHERENTE
3","R. INHERENTE",(IF(BG84="R.RESIDUAL
3","R. RESIDUAL"," ")))),"",(IF(Y84="R.INHERENTE
3","R. INHERENTE",(IF(BG84="R.RESIDUAL
3","R. RESIDUAL"," ")))))</f>
        <v xml:space="preserve"> </v>
      </c>
      <c r="BM86" s="357" t="str">
        <f>IF(ISERROR(IF(Y84="R.INHERENTE
8","R. INHERENTE",(IF(BG84="R.RESIDUAL
8","R. RESIDUAL"," ")))),"",(IF(Y84="R.INHERENTE
8","R. INHERENTE",(IF(BG84="R.RESIDUAL
8","R. RESIDUAL"," ")))))</f>
        <v xml:space="preserve"> </v>
      </c>
      <c r="BN86" s="242" t="str">
        <f>IF(ISERROR(IF(Y84="R.INHERENTE
13","R. INHERENTE",(IF(BG84="R.RESIDUAL
13","R. RESIDUAL"," ")))),"",(IF(Y84="R.INHERENTE
13","R. INHERENTE",(IF(BG84="R.RESIDUAL
13","R. RESIDUAL"," ")))))</f>
        <v xml:space="preserve"> </v>
      </c>
      <c r="BO86" s="361" t="str">
        <f>IF(ISERROR(IF(Y84="R.INHERENTE
18","R. INHERENTE",(IF(BG84="R.RESIDUAL
18","R. RESIDUAL"," ")))),"",(IF(Y84="R.INHERENTE
18","R. INHERENTE",(IF(BG84="R.RESIDUAL
18","R. RESIDUAL"," ")))))</f>
        <v>R. RESIDUAL</v>
      </c>
      <c r="BP86" s="243" t="str">
        <f>IF(ISERROR(IF(Y84="R.INHERENTE
23","R. INHERENTE",(IF(BG84="R.RESIDUAL
23","R. RESIDUAL"," ")))),"",(IF(Y84="R.INHERENTE
23","R. INHERENTE",(IF(BG84="R.RESIDUAL
23","R. RESIDUAL"," ")))))</f>
        <v xml:space="preserve"> </v>
      </c>
      <c r="BQ86" s="311"/>
      <c r="BR86" s="1286"/>
      <c r="BS86" s="1197"/>
      <c r="BT86" s="1197"/>
      <c r="BU86" s="1185"/>
      <c r="BV86" s="311"/>
      <c r="BW86" s="1200"/>
      <c r="BX86" s="1182"/>
      <c r="BY86" s="1182"/>
      <c r="BZ86" s="311"/>
      <c r="CA86" s="1166"/>
      <c r="CB86" s="1169"/>
      <c r="CC86" s="1172"/>
      <c r="CD86" s="1160"/>
      <c r="CE86" s="1175"/>
      <c r="CF86" s="1175"/>
      <c r="CG86" s="1175"/>
      <c r="CH86" s="1175"/>
      <c r="CI86" s="1175"/>
      <c r="CJ86" s="1175"/>
      <c r="CK86" s="1175"/>
      <c r="CL86" s="1175"/>
      <c r="CM86" s="1175"/>
      <c r="CN86" s="1175"/>
      <c r="CO86" s="1175"/>
      <c r="CP86" s="1175"/>
      <c r="CQ86" s="1175"/>
      <c r="CR86" s="1175"/>
      <c r="CS86" s="1175"/>
      <c r="CT86" s="1175"/>
      <c r="CU86" s="1163"/>
      <c r="CW86" s="1166"/>
      <c r="CX86" s="1169"/>
      <c r="CY86" s="1172"/>
      <c r="CZ86" s="1160"/>
      <c r="DA86" s="1207"/>
      <c r="DB86" s="1208"/>
      <c r="DC86" s="1207"/>
      <c r="DD86" s="1208"/>
      <c r="DE86" s="1157"/>
      <c r="DF86" s="1157"/>
      <c r="DG86" s="1157"/>
      <c r="DH86" s="1157"/>
      <c r="DI86" s="1157"/>
      <c r="DJ86" s="1157"/>
      <c r="DK86" s="1157"/>
      <c r="DL86" s="1157"/>
      <c r="DM86" s="1157"/>
      <c r="DN86" s="1157"/>
      <c r="DO86" s="1157"/>
      <c r="DP86" s="1157"/>
      <c r="DQ86" s="1157"/>
      <c r="DR86" s="1157"/>
      <c r="DS86" s="1157"/>
      <c r="DT86" s="1157"/>
      <c r="DU86" s="1163"/>
      <c r="DW86" s="1594"/>
      <c r="DX86" s="1597"/>
      <c r="DY86" s="1597"/>
      <c r="DZ86" s="1600"/>
    </row>
    <row r="87" spans="2:130" s="247" customFormat="1" ht="48" customHeight="1" x14ac:dyDescent="0.25">
      <c r="B87" s="1295"/>
      <c r="C87" s="1132"/>
      <c r="D87" s="1129"/>
      <c r="E87" s="1120"/>
      <c r="F87" s="1120"/>
      <c r="G87" s="1129"/>
      <c r="H87" s="1126"/>
      <c r="I87" s="1123"/>
      <c r="J87" s="385"/>
      <c r="K87" s="381" t="s">
        <v>1268</v>
      </c>
      <c r="L87" s="337"/>
      <c r="M87" s="379"/>
      <c r="N87" s="1114"/>
      <c r="O87" s="1282"/>
      <c r="P87" s="1292"/>
      <c r="Q87" s="1258"/>
      <c r="R87" s="1261"/>
      <c r="S87" s="311"/>
      <c r="T87" s="1264"/>
      <c r="U87" s="1267"/>
      <c r="V87" s="1270"/>
      <c r="W87" s="1273"/>
      <c r="X87" s="1276"/>
      <c r="Y87" s="1246"/>
      <c r="Z87" s="387"/>
      <c r="AA87" s="227"/>
      <c r="AB87" s="226"/>
      <c r="AC87" s="1249"/>
      <c r="AD87" s="1177"/>
      <c r="AE87" s="1178"/>
      <c r="AF87" s="1177"/>
      <c r="AG87" s="1178"/>
      <c r="AH87" s="1177"/>
      <c r="AI87" s="1178"/>
      <c r="AJ87" s="1177"/>
      <c r="AK87" s="1178"/>
      <c r="AL87" s="1177"/>
      <c r="AM87" s="1178"/>
      <c r="AN87" s="318">
        <f>AD87+AF87+AH87+AJ87+AL87</f>
        <v>0</v>
      </c>
      <c r="AO87" s="312"/>
      <c r="AP87" s="1289"/>
      <c r="AQ87" s="1189"/>
      <c r="AR87" s="1190"/>
      <c r="AS87" s="1191"/>
      <c r="AT87" s="1192"/>
      <c r="AU87" s="1189"/>
      <c r="AV87" s="1190"/>
      <c r="AW87" s="376"/>
      <c r="AX87" s="377"/>
      <c r="AY87" s="234"/>
      <c r="AZ87" s="232"/>
      <c r="BA87" s="228"/>
      <c r="BB87" s="248"/>
      <c r="BC87" s="1223"/>
      <c r="BD87" s="1226"/>
      <c r="BE87" s="1229"/>
      <c r="BF87" s="1226"/>
      <c r="BG87" s="1232"/>
      <c r="BH87" s="1235"/>
      <c r="BI87" s="248"/>
      <c r="BJ87" s="465"/>
      <c r="BK87" s="462">
        <v>0.4</v>
      </c>
      <c r="BL87" s="356" t="str">
        <f>IF(ISERROR(IF(Y84="R.INHERENTE
2","R. INHERENTE",(IF(BG84="R.RESIDUAL
2","R. RESIDUAL"," ")))),"",(IF(Y84="R.INHERENTE
2","R. INHERENTE",(IF(BG84="R.RESIDUAL
2","R. RESIDUAL"," ")))))</f>
        <v xml:space="preserve"> </v>
      </c>
      <c r="BM87" s="357" t="str">
        <f>IF(ISERROR(IF(Y84="R.INHERENTE
7","R. INHERENTE",(IF(BG84="R.RESIDUAL
7","R. RESIDUAL"," ")))),"",(IF(Y84="R.INHERENTE
7","R. INHERENTE",(IF(BG84="R.RESIDUAL
7","R. RESIDUAL"," ")))))</f>
        <v xml:space="preserve"> </v>
      </c>
      <c r="BN87" s="241" t="str">
        <f>IF(ISERROR(IF(Y84="R.INHERENTE
12","R. INHERENTE",(IF(BG84="R.RESIDUAL
12","R. RESIDUAL"," ")))),"",(IF(Y84="R.INHERENTE
12","R. INHERENTE",(IF(BG84="R.RESIDUAL
12","R. RESIDUAL"," ")))))</f>
        <v xml:space="preserve"> </v>
      </c>
      <c r="BO87" s="242" t="str">
        <f>IF(ISERROR(IF(Y84="R.INHERENTE
17","R. INHERENTE",(IF(BG84="R.RESIDUAL
17","R. RESIDUAL"," ")))),"",(IF(Y84="R.INHERENTE
17","R. INHERENTE",(IF(BG84="R.RESIDUAL
17","R. RESIDUAL"," ")))))</f>
        <v xml:space="preserve"> </v>
      </c>
      <c r="BP87" s="243" t="str">
        <f>IF(ISERROR(IF(Y84="R.INHERENTE
22","R. INHERENTE",(IF(BG84="R.RESIDUAL
22","R. RESIDUAL"," ")))),"",(IF(Y84="R.INHERENTE
22","R. INHERENTE",(IF(BG84="R.RESIDUAL
22","R. RESIDUAL"," ")))))</f>
        <v xml:space="preserve"> </v>
      </c>
      <c r="BQ87" s="311"/>
      <c r="BR87" s="1286"/>
      <c r="BS87" s="1197"/>
      <c r="BT87" s="1197"/>
      <c r="BU87" s="1185"/>
      <c r="BV87" s="311"/>
      <c r="BW87" s="1200"/>
      <c r="BX87" s="1182"/>
      <c r="BY87" s="1182"/>
      <c r="BZ87" s="311"/>
      <c r="CA87" s="1166"/>
      <c r="CB87" s="1169"/>
      <c r="CC87" s="1172"/>
      <c r="CD87" s="1160"/>
      <c r="CE87" s="1175"/>
      <c r="CF87" s="1175"/>
      <c r="CG87" s="1175"/>
      <c r="CH87" s="1175"/>
      <c r="CI87" s="1175"/>
      <c r="CJ87" s="1175"/>
      <c r="CK87" s="1175"/>
      <c r="CL87" s="1175"/>
      <c r="CM87" s="1175"/>
      <c r="CN87" s="1175"/>
      <c r="CO87" s="1175"/>
      <c r="CP87" s="1175"/>
      <c r="CQ87" s="1175"/>
      <c r="CR87" s="1175"/>
      <c r="CS87" s="1175"/>
      <c r="CT87" s="1175"/>
      <c r="CU87" s="1163"/>
      <c r="CW87" s="1166"/>
      <c r="CX87" s="1169"/>
      <c r="CY87" s="1172"/>
      <c r="CZ87" s="1160"/>
      <c r="DA87" s="1207"/>
      <c r="DB87" s="1208"/>
      <c r="DC87" s="1207"/>
      <c r="DD87" s="1208"/>
      <c r="DE87" s="1157"/>
      <c r="DF87" s="1157"/>
      <c r="DG87" s="1157"/>
      <c r="DH87" s="1157"/>
      <c r="DI87" s="1157"/>
      <c r="DJ87" s="1157"/>
      <c r="DK87" s="1157"/>
      <c r="DL87" s="1157"/>
      <c r="DM87" s="1157"/>
      <c r="DN87" s="1157"/>
      <c r="DO87" s="1157"/>
      <c r="DP87" s="1157"/>
      <c r="DQ87" s="1157"/>
      <c r="DR87" s="1157"/>
      <c r="DS87" s="1157"/>
      <c r="DT87" s="1157"/>
      <c r="DU87" s="1163"/>
      <c r="DW87" s="1594"/>
      <c r="DX87" s="1597"/>
      <c r="DY87" s="1597"/>
      <c r="DZ87" s="1600"/>
    </row>
    <row r="88" spans="2:130" s="247" customFormat="1" ht="48" customHeight="1" thickBot="1" x14ac:dyDescent="0.3">
      <c r="B88" s="1296"/>
      <c r="C88" s="1133"/>
      <c r="D88" s="1130"/>
      <c r="E88" s="1121"/>
      <c r="F88" s="1121"/>
      <c r="G88" s="1130"/>
      <c r="H88" s="1127"/>
      <c r="I88" s="1124"/>
      <c r="J88" s="386"/>
      <c r="K88" s="382" t="s">
        <v>1269</v>
      </c>
      <c r="L88" s="338"/>
      <c r="M88" s="380"/>
      <c r="N88" s="1115"/>
      <c r="O88" s="1283"/>
      <c r="P88" s="1293"/>
      <c r="Q88" s="1259"/>
      <c r="R88" s="1262"/>
      <c r="S88" s="311"/>
      <c r="T88" s="1265"/>
      <c r="U88" s="1268"/>
      <c r="V88" s="1271"/>
      <c r="W88" s="1274"/>
      <c r="X88" s="1277"/>
      <c r="Y88" s="1247"/>
      <c r="Z88" s="387"/>
      <c r="AA88" s="229"/>
      <c r="AB88" s="230"/>
      <c r="AC88" s="1250"/>
      <c r="AD88" s="1187"/>
      <c r="AE88" s="1188"/>
      <c r="AF88" s="1187"/>
      <c r="AG88" s="1188"/>
      <c r="AH88" s="1187"/>
      <c r="AI88" s="1188"/>
      <c r="AJ88" s="1187"/>
      <c r="AK88" s="1188"/>
      <c r="AL88" s="1187"/>
      <c r="AM88" s="1188"/>
      <c r="AN88" s="319">
        <f>AD88+AF88+AH88+AJ88+AL88</f>
        <v>0</v>
      </c>
      <c r="AO88" s="313"/>
      <c r="AP88" s="1290"/>
      <c r="AQ88" s="1179"/>
      <c r="AR88" s="1180"/>
      <c r="AS88" s="1243"/>
      <c r="AT88" s="1244"/>
      <c r="AU88" s="1179"/>
      <c r="AV88" s="1180"/>
      <c r="AW88" s="236"/>
      <c r="AX88" s="393"/>
      <c r="AY88" s="235"/>
      <c r="AZ88" s="233"/>
      <c r="BA88" s="231"/>
      <c r="BB88" s="248"/>
      <c r="BC88" s="1224"/>
      <c r="BD88" s="1227"/>
      <c r="BE88" s="1230"/>
      <c r="BF88" s="1227"/>
      <c r="BG88" s="1233"/>
      <c r="BH88" s="1236"/>
      <c r="BI88" s="248"/>
      <c r="BJ88" s="465"/>
      <c r="BK88" s="463">
        <v>0.2</v>
      </c>
      <c r="BL88" s="358" t="str">
        <f>IF(ISERROR(IF(Y84="R.INHERENTE
1","R. INHERENTE",(IF(BG84="R.RESIDUAL
1","R. RESIDUAL"," ")))),"",(IF(Y84="R.INHERENTE
1","R. INHERENTE",(IF(BG84="R.RESIDUAL
1","R. RESIDUAL"," ")))))</f>
        <v xml:space="preserve"> </v>
      </c>
      <c r="BM88" s="359" t="str">
        <f>IF(ISERROR(IF(Y84="R.INHERENTE
6","R. INHERENTE",(IF(BG84="R.RESIDUAL
6","R. RESIDUAL"," ")))),"",(IF(Y84="R.INHERENTE
6","R. INHERENTE",(IF(BG84="R.RESIDUAL
6","R. RESIDUAL"," ")))))</f>
        <v xml:space="preserve"> </v>
      </c>
      <c r="BN88" s="244" t="str">
        <f>IF(ISERROR(IF(Y84="R.INHERENTE
11","R. INHERENTE",(IF(BG84="R.RESIDUAL
11","R. RESIDUAL"," ")))),"",(IF(Y84="R.INHERENTE
11","R. INHERENTE",(IF(BG84="R.RESIDUAL
11","R. RESIDUAL"," ")))))</f>
        <v xml:space="preserve"> </v>
      </c>
      <c r="BO88" s="245" t="str">
        <f>IF(ISERROR(IF(Y84="R.INHERENTE
16","R. INHERENTE",(IF(BG84="R.RESIDUAL
16","R. RESIDUAL"," ")))),"",(IF(Y84="R.INHERENTE
16","R. INHERENTE",(IF(BG84="R.RESIDUAL
16","R. RESIDUAL"," ")))))</f>
        <v xml:space="preserve"> </v>
      </c>
      <c r="BP88" s="246" t="str">
        <f>IF(ISERROR(IF(Y84="R.INHERENTE
21","R. INHERENTE",(IF(BG84="R.RESIDUAL
21","R. RESIDUAL"," ")))),"",(IF(Y84="R.INHERENTE
21","R. INHERENTE",(IF(BG84="R.RESIDUAL
21","R. RESIDUAL"," ")))))</f>
        <v xml:space="preserve"> </v>
      </c>
      <c r="BQ88" s="311"/>
      <c r="BR88" s="1287"/>
      <c r="BS88" s="1198"/>
      <c r="BT88" s="1198"/>
      <c r="BU88" s="1186"/>
      <c r="BV88" s="311"/>
      <c r="BW88" s="1201"/>
      <c r="BX88" s="1183"/>
      <c r="BY88" s="1183"/>
      <c r="BZ88" s="311"/>
      <c r="CA88" s="1167"/>
      <c r="CB88" s="1170"/>
      <c r="CC88" s="1173"/>
      <c r="CD88" s="1161"/>
      <c r="CE88" s="1176"/>
      <c r="CF88" s="1176"/>
      <c r="CG88" s="1176"/>
      <c r="CH88" s="1176"/>
      <c r="CI88" s="1176"/>
      <c r="CJ88" s="1176"/>
      <c r="CK88" s="1176"/>
      <c r="CL88" s="1176"/>
      <c r="CM88" s="1176"/>
      <c r="CN88" s="1176"/>
      <c r="CO88" s="1176"/>
      <c r="CP88" s="1176"/>
      <c r="CQ88" s="1176"/>
      <c r="CR88" s="1176"/>
      <c r="CS88" s="1176"/>
      <c r="CT88" s="1176"/>
      <c r="CU88" s="1164"/>
      <c r="CW88" s="1167"/>
      <c r="CX88" s="1170"/>
      <c r="CY88" s="1173"/>
      <c r="CZ88" s="1161"/>
      <c r="DA88" s="1209"/>
      <c r="DB88" s="1210"/>
      <c r="DC88" s="1209"/>
      <c r="DD88" s="1210"/>
      <c r="DE88" s="1158"/>
      <c r="DF88" s="1158"/>
      <c r="DG88" s="1158"/>
      <c r="DH88" s="1158"/>
      <c r="DI88" s="1158"/>
      <c r="DJ88" s="1158"/>
      <c r="DK88" s="1158"/>
      <c r="DL88" s="1158"/>
      <c r="DM88" s="1158"/>
      <c r="DN88" s="1158"/>
      <c r="DO88" s="1158"/>
      <c r="DP88" s="1158"/>
      <c r="DQ88" s="1158"/>
      <c r="DR88" s="1158"/>
      <c r="DS88" s="1158"/>
      <c r="DT88" s="1158"/>
      <c r="DU88" s="1164"/>
      <c r="DW88" s="1595"/>
      <c r="DX88" s="1598"/>
      <c r="DY88" s="1598"/>
      <c r="DZ88" s="1601"/>
    </row>
    <row r="89" spans="2:130" ht="12.75" customHeight="1" thickBot="1" x14ac:dyDescent="0.3">
      <c r="Z89" s="387"/>
      <c r="BL89" s="316">
        <v>0.2</v>
      </c>
      <c r="BM89" s="317">
        <v>0.4</v>
      </c>
      <c r="BN89" s="317">
        <v>0.60000000000000009</v>
      </c>
      <c r="BO89" s="317">
        <v>0.8</v>
      </c>
      <c r="BP89" s="317">
        <v>1</v>
      </c>
    </row>
    <row r="90" spans="2:130" s="247" customFormat="1" ht="48" customHeight="1" thickBot="1" x14ac:dyDescent="0.3">
      <c r="B90" s="1294" t="s">
        <v>1385</v>
      </c>
      <c r="C90" s="1131">
        <v>12</v>
      </c>
      <c r="D90" s="1128" t="s">
        <v>468</v>
      </c>
      <c r="E90" s="1119" t="s">
        <v>469</v>
      </c>
      <c r="F90" s="1119" t="s">
        <v>529</v>
      </c>
      <c r="G90" s="1128" t="s">
        <v>528</v>
      </c>
      <c r="H90" s="1125" t="s">
        <v>482</v>
      </c>
      <c r="I90" s="1122" t="s">
        <v>1477</v>
      </c>
      <c r="J90" s="401" t="s">
        <v>1478</v>
      </c>
      <c r="K90" s="383" t="s">
        <v>1237</v>
      </c>
      <c r="L90" s="403" t="s">
        <v>1479</v>
      </c>
      <c r="M90" s="384" t="s">
        <v>575</v>
      </c>
      <c r="N90" s="1111" t="s">
        <v>1480</v>
      </c>
      <c r="O90" s="1281" t="str">
        <f>IF(H90="","",(CONCATENATE("Posibilidad de afectación ",H90," ",I90," ",J90," ",J91," ",J92," ",J93," ",J94)))</f>
        <v xml:space="preserve">Posibilidad de afectación reputacional y económica por sanciones e investigaciones al recibir dadivas o beneficiar a un tercero que acredita el incumplimiento de las normas sanitarias y condiciones de salubridad en el marco del trámite de concepto sanitario, debido a comportamientos no éticos de los profesionales durante la visitas de IVC realizadas por la entidad.     </v>
      </c>
      <c r="P90" s="1291" t="s">
        <v>1275</v>
      </c>
      <c r="Q90" s="1257" t="s">
        <v>620</v>
      </c>
      <c r="R90" s="1260" t="s">
        <v>547</v>
      </c>
      <c r="S90" s="311"/>
      <c r="T90" s="1263" t="s">
        <v>516</v>
      </c>
      <c r="U90" s="1266">
        <f>IF(ISERROR(VLOOKUP($T90,Listas!$F$21:$G$25,2,FALSE)),"",(VLOOKUP($T90,Listas!$F$21:$G$25,2,FALSE)))</f>
        <v>1</v>
      </c>
      <c r="V90" s="1269" t="str">
        <f>IF(ISERROR(VLOOKUP($U90,Listas!$F$4:$G$8,2,FALSE)),"",(VLOOKUP($U90,Listas!$F$4:$G$8,2,FALSE)))</f>
        <v>MUY ALTA 
Se espera que el evento ocurra en la mayoría de las circunstancias.</v>
      </c>
      <c r="W90" s="1272" t="s">
        <v>441</v>
      </c>
      <c r="X90" s="1275">
        <f>IF(ISERROR(VLOOKUP($W90,Listas!$F$30:$G$37,2,FALSE)),"",(VLOOKUP($W90,Listas!$F$30:$G$37,2,FALSE)))</f>
        <v>0.8</v>
      </c>
      <c r="Y90" s="1245" t="str">
        <f>IF(U90="","",(CONCATENATE("R.INHERENTE
",(IF(AND($U90=0.2,$X90=0.2),1,(IF(AND($U90=0.2,$X90=0.4),6,(IF(AND($U90=0.2,$X90=0.6),11,(IF(AND($U90=0.2,$X90=0.8),16,(IF(AND($U90=0.2,$X90=1),21,(IF(AND($U90=0.4,$X90=0.2),2,(IF(AND($U90=0.4,$X90=0.4),7,(IF(AND($U90=0.4,$X90=0.6),12,(IF(AND($U90=0.4,$X90=0.8),17,(IF(AND($U90=0.4,$X90=1),22,(IF(AND($U90=0.6,$X90=0.2),3,(IF(AND($U90=0.6,$X90=0.4),8,(IF(AND($U90=0.6,$X90=0.6),13,(IF(AND($U90=0.6,$X90=0.8),18,(IF(AND($U90=0.6,$X90=1),23,(IF(AND($U90=0.8,$X90=0.2),4,(IF(AND($U90=0.8,$X90=0.4),9,(IF(AND($U90=0.8,$X90=0.6),14,(IF(AND($U90=0.8,$X90=0.8),19,(IF(AND($U90=0.8,$X90=1),24,(IF(AND($U90=1,$X90=0.2),5,(IF(AND($U90=1,$X90=0.4),10,(IF(AND($U90=1,$X90=0.6),15,(IF(AND($U90=1,$X90=0.8),20,(IF(AND($U90=1,$X90=1),25,"")))))))))))))))))))))))))))))))))))))))))))))))))))))</f>
        <v>R.INHERENTE
20</v>
      </c>
      <c r="Z90" s="387"/>
      <c r="AA90" s="409" t="s">
        <v>1481</v>
      </c>
      <c r="AB90" s="249" t="s">
        <v>614</v>
      </c>
      <c r="AC90" s="1248" t="s">
        <v>318</v>
      </c>
      <c r="AD90" s="1213">
        <v>25</v>
      </c>
      <c r="AE90" s="1214"/>
      <c r="AF90" s="1213"/>
      <c r="AG90" s="1214"/>
      <c r="AH90" s="1213"/>
      <c r="AI90" s="1214"/>
      <c r="AJ90" s="1213"/>
      <c r="AK90" s="1214"/>
      <c r="AL90" s="1213">
        <v>15</v>
      </c>
      <c r="AM90" s="1214"/>
      <c r="AN90" s="457">
        <f t="shared" ref="AN90:AN93" si="12">(SUM(AD90:AM90))/100</f>
        <v>0.4</v>
      </c>
      <c r="AO90" s="314">
        <f>((U90-(U90*AN90)))</f>
        <v>0.6</v>
      </c>
      <c r="AP90" s="1288">
        <f>X90</f>
        <v>0.8</v>
      </c>
      <c r="AQ90" s="1218" t="s">
        <v>236</v>
      </c>
      <c r="AR90" s="1219"/>
      <c r="AS90" s="1220" t="s">
        <v>592</v>
      </c>
      <c r="AT90" s="1221"/>
      <c r="AU90" s="1218" t="s">
        <v>236</v>
      </c>
      <c r="AV90" s="1219"/>
      <c r="AW90" s="422" t="s">
        <v>1482</v>
      </c>
      <c r="AX90" s="395" t="s">
        <v>564</v>
      </c>
      <c r="AY90" s="412" t="s">
        <v>1483</v>
      </c>
      <c r="AZ90" s="427" t="s">
        <v>1484</v>
      </c>
      <c r="BA90" s="427" t="s">
        <v>1484</v>
      </c>
      <c r="BB90" s="248">
        <f>+(IF(AND($BC90&gt;0,$BC90&lt;=0.2),0.2,(IF(AND($BC90&gt;0.2,$BC90&lt;=0.4),0.4,(IF(AND($BC90&gt;0.4,$BC90&lt;=0.6),0.6,(IF(AND($BC90&gt;0.6,$BC90&lt;=0.8),0.8,(IF($BC90&gt;0.8,1,""))))))))))</f>
        <v>0.4</v>
      </c>
      <c r="BC90" s="1222">
        <f>+MIN(AO90:AO94)</f>
        <v>0.20579999999999998</v>
      </c>
      <c r="BD90" s="1225" t="str">
        <f>+(IF($BB90=0.2,"MUY BAJA",(IF($BB90=0.4,"BAJA",(IF($BB90=0.6,"MEDIA",(IF($BB90=0.8,"ALTA",(IF($BB90=1,"MUY ALTA",""))))))))))</f>
        <v>BAJA</v>
      </c>
      <c r="BE90" s="1228">
        <f>+MIN(AP90:AP94)</f>
        <v>0.8</v>
      </c>
      <c r="BF90" s="1225" t="str">
        <f>+(IF($BI90=0.2,"MUY BAJA",(IF($BI90=0.4,"BAJA",(IF($BI90=0.6,"MEDIA",(IF($BI90=0.8,"ALTA",(IF($BI90=1,"MUY ALTA",""))))))))))</f>
        <v>ALTA</v>
      </c>
      <c r="BG90" s="1231" t="str">
        <f>IF($BB90="","",(CONCATENATE("R.RESIDUAL
",(IF(AND($BB90=0.2,$BI90=0.2),1,(IF(AND($BB90=0.2,$BI90=0.4),6,(IF(AND($BB90=0.2,$BI90=0.6),11,(IF(AND($BB90=0.2,$BI90=0.8),16,(IF(AND($BB90=0.2,$BI90=1),21,(IF(AND($BB90=0.4,$BI90=0.2),2,(IF(AND($BB90=0.4,$BI90=0.4),7,(IF(AND($BB90=0.4,$BI90=0.6),12,(IF(AND($BB90=0.4,$BI90=0.8),17,(IF(AND($BB90=0.4,$BI90=1),22,(IF(AND($BB90=0.6,$BI90=0.2),3,(IF(AND($BB90=0.6,$BI90=0.4),8,(IF(AND($BB90=0.6,$BI90=0.6),13,(IF(AND($BB90=0.6,$BI90=0.8),18,(IF(AND($BB90=0.6,$BI90=1),23,(IF(AND($BB90=0.8,$BI90=0.2),4,(IF(AND($BB90=0.8,$BI90=0.4),9,(IF(AND($BB90=0.8,$BI90=0.6),14,(IF(AND($BB90=0.8,$BI90=0.8),19,(IF(AND($BB90=0.8,$BI90=1),24,(IF(AND($BB90=1,$BI90=0.2),5,(IF(AND($BB90=1,$BI90=0.4),10,(IF(AND($BB90=1,$BI90=0.6),15,(IF(AND($BB90=1,$BI90=0.8),20,(IF(AND($BB90=1,$BI90=1),25,"")))))))))))))))))))))))))))))))))))))))))))))))))))))</f>
        <v>R.RESIDUAL
17</v>
      </c>
      <c r="BH90" s="1234" t="s">
        <v>539</v>
      </c>
      <c r="BI90" s="248">
        <f>+(IF(AND($BE90&gt;0,$BE90&lt;=0.2),0.2,(IF(AND($BE90&gt;0.2,$BE90&lt;=0.4),0.4,(IF(AND($BE90&gt;0.4,$BE90&lt;=0.6),0.6,(IF(AND($BE90&gt;0.6,$BE90&lt;=0.8),0.8,(IF($BE90&gt;0.8,1,""))))))))))</f>
        <v>0.8</v>
      </c>
      <c r="BJ90" s="239">
        <f>+VLOOKUP($BG90,Listas!$G$114:$H$138,2,FALSE)</f>
        <v>17</v>
      </c>
      <c r="BK90" s="462">
        <v>1</v>
      </c>
      <c r="BL90" s="354" t="str">
        <f>IF(ISERROR(IF(Y90="R.INHERENTE
5","R. INHERENTE",(IF(BG90="R.RESIDUAL
5","R. RESIDUAL"," ")))),"",(IF(Y90="R.INHERENTE
5","R. INHERENTE",(IF(BG90="R.RESIDUAL
5","R. RESIDUAL"," ")))))</f>
        <v xml:space="preserve"> </v>
      </c>
      <c r="BM90" s="355" t="str">
        <f>IF(ISERROR(IF(Y90="R.INHERENTE
10","R. INHERENTE",(IF(BG90="R.RESIDUAL
10","R. RESIDUAL"," ")))),"",(IF(Y90="R.INHERENTE
10","R. INHERENTE",(IF(BG90="R.RESIDUAL
10","R. RESIDUAL"," ")))))</f>
        <v xml:space="preserve"> </v>
      </c>
      <c r="BN90" s="360" t="str">
        <f>IF(ISERROR(IF(Y90="R.INHERENTE
15","R. INHERENTE",(IF(BG90="R.RESIDUAL
15","R. RESIDUAL"," ")))),"",(IF(Y90="R.INHERENTE
15","R. INHERENTE",(IF(BG90="R.RESIDUAL
15","R. RESIDUAL"," ")))))</f>
        <v xml:space="preserve"> </v>
      </c>
      <c r="BO90" s="360" t="str">
        <f>IF(ISERROR(IF(Y90="R.INHERENTE
20","R. INHERENTE",(IF(BG90="R.RESIDUAL
20","R. RESIDUAL"," ")))),"",(IF(Y90="R.INHERENTE
20","R. INHERENTE",(IF(BG90="R.RESIDUAL
20","R. RESIDUAL"," ")))))</f>
        <v>R. INHERENTE</v>
      </c>
      <c r="BP90" s="240" t="str">
        <f>IF(ISERROR(IF(Y90="R.INHERENTE
25","R. INHERENTE",(IF(BG90="R.RESIDUAL
25","R. RESIDUAL"," ")))),"",(IF(Y90="R.INHERENTE
25","R. INHERENTE",(IF(BG90="R.RESIDUAL
25","R. RESIDUAL"," ")))))</f>
        <v xml:space="preserve"> </v>
      </c>
      <c r="BQ90" s="311"/>
      <c r="BR90" s="1285" t="s">
        <v>1485</v>
      </c>
      <c r="BS90" s="1196" t="s">
        <v>1486</v>
      </c>
      <c r="BT90" s="1196" t="s">
        <v>1438</v>
      </c>
      <c r="BU90" s="1184" t="s">
        <v>586</v>
      </c>
      <c r="BV90" s="311"/>
      <c r="BW90" s="1199" t="s">
        <v>1487</v>
      </c>
      <c r="BX90" s="1202" t="s">
        <v>1488</v>
      </c>
      <c r="BY90" s="1181" t="s">
        <v>1249</v>
      </c>
      <c r="BZ90" s="311"/>
      <c r="CA90" s="1165" t="s">
        <v>1250</v>
      </c>
      <c r="CB90" s="1168" t="s">
        <v>1251</v>
      </c>
      <c r="CC90" s="1171" t="s">
        <v>1252</v>
      </c>
      <c r="CD90" s="1159" t="s">
        <v>1253</v>
      </c>
      <c r="CE90" s="1174"/>
      <c r="CF90" s="1174"/>
      <c r="CG90" s="1174"/>
      <c r="CH90" s="1174"/>
      <c r="CI90" s="1174"/>
      <c r="CJ90" s="1174"/>
      <c r="CK90" s="1174"/>
      <c r="CL90" s="1174"/>
      <c r="CM90" s="1174"/>
      <c r="CN90" s="1174"/>
      <c r="CO90" s="1174"/>
      <c r="CP90" s="1174"/>
      <c r="CQ90" s="1174"/>
      <c r="CR90" s="1174"/>
      <c r="CS90" s="1174"/>
      <c r="CT90" s="1174"/>
      <c r="CU90" s="1162" t="s">
        <v>1254</v>
      </c>
      <c r="CW90" s="1165" t="s">
        <v>1250</v>
      </c>
      <c r="CX90" s="1168" t="s">
        <v>1251</v>
      </c>
      <c r="CY90" s="1171" t="s">
        <v>1252</v>
      </c>
      <c r="CZ90" s="1159" t="s">
        <v>1253</v>
      </c>
      <c r="DA90" s="1205"/>
      <c r="DB90" s="1206"/>
      <c r="DC90" s="1205"/>
      <c r="DD90" s="1206"/>
      <c r="DE90" s="1156"/>
      <c r="DF90" s="1156"/>
      <c r="DG90" s="1156"/>
      <c r="DH90" s="1156"/>
      <c r="DI90" s="1156"/>
      <c r="DJ90" s="1156"/>
      <c r="DK90" s="1156"/>
      <c r="DL90" s="1156"/>
      <c r="DM90" s="1156"/>
      <c r="DN90" s="1156"/>
      <c r="DO90" s="1156"/>
      <c r="DP90" s="1156"/>
      <c r="DQ90" s="1156"/>
      <c r="DR90" s="1156"/>
      <c r="DS90" s="1156"/>
      <c r="DT90" s="1156"/>
      <c r="DU90" s="1162" t="s">
        <v>1254</v>
      </c>
      <c r="DW90" s="1593"/>
      <c r="DX90" s="1596"/>
      <c r="DY90" s="1596"/>
      <c r="DZ90" s="1599"/>
    </row>
    <row r="91" spans="2:130" s="247" customFormat="1" ht="48" customHeight="1" thickBot="1" x14ac:dyDescent="0.3">
      <c r="B91" s="1295"/>
      <c r="C91" s="1132"/>
      <c r="D91" s="1129"/>
      <c r="E91" s="1120"/>
      <c r="F91" s="1120"/>
      <c r="G91" s="1129"/>
      <c r="H91" s="1126"/>
      <c r="I91" s="1123"/>
      <c r="J91" s="378"/>
      <c r="K91" s="381" t="s">
        <v>1257</v>
      </c>
      <c r="L91" s="404" t="s">
        <v>1489</v>
      </c>
      <c r="M91" s="379" t="s">
        <v>582</v>
      </c>
      <c r="N91" s="1114"/>
      <c r="O91" s="1282"/>
      <c r="P91" s="1292"/>
      <c r="Q91" s="1258"/>
      <c r="R91" s="1261"/>
      <c r="S91" s="311"/>
      <c r="T91" s="1264"/>
      <c r="U91" s="1267"/>
      <c r="V91" s="1270"/>
      <c r="W91" s="1273"/>
      <c r="X91" s="1276"/>
      <c r="Y91" s="1246"/>
      <c r="Z91" s="387"/>
      <c r="AA91" s="409" t="s">
        <v>1490</v>
      </c>
      <c r="AB91" s="226" t="s">
        <v>614</v>
      </c>
      <c r="AC91" s="1249"/>
      <c r="AD91" s="1177"/>
      <c r="AE91" s="1178"/>
      <c r="AF91" s="1177">
        <v>15</v>
      </c>
      <c r="AG91" s="1178"/>
      <c r="AH91" s="1177"/>
      <c r="AI91" s="1178"/>
      <c r="AJ91" s="1177"/>
      <c r="AK91" s="1178"/>
      <c r="AL91" s="1177">
        <v>15</v>
      </c>
      <c r="AM91" s="1178"/>
      <c r="AN91" s="457">
        <f t="shared" si="12"/>
        <v>0.3</v>
      </c>
      <c r="AO91" s="312">
        <f>AO90-(AO90*AN91)</f>
        <v>0.42</v>
      </c>
      <c r="AP91" s="1289"/>
      <c r="AQ91" s="1189" t="s">
        <v>236</v>
      </c>
      <c r="AR91" s="1190"/>
      <c r="AS91" s="1191" t="s">
        <v>592</v>
      </c>
      <c r="AT91" s="1192"/>
      <c r="AU91" s="1189" t="s">
        <v>236</v>
      </c>
      <c r="AV91" s="1190"/>
      <c r="AW91" s="415" t="s">
        <v>1491</v>
      </c>
      <c r="AX91" s="396" t="s">
        <v>559</v>
      </c>
      <c r="AY91" s="421" t="s">
        <v>1492</v>
      </c>
      <c r="AZ91" s="429" t="s">
        <v>1493</v>
      </c>
      <c r="BA91" s="429" t="s">
        <v>1493</v>
      </c>
      <c r="BB91" s="248"/>
      <c r="BC91" s="1223"/>
      <c r="BD91" s="1226"/>
      <c r="BE91" s="1229"/>
      <c r="BF91" s="1226"/>
      <c r="BG91" s="1232"/>
      <c r="BH91" s="1235"/>
      <c r="BI91" s="248"/>
      <c r="BJ91" s="465"/>
      <c r="BK91" s="462">
        <v>0.8</v>
      </c>
      <c r="BL91" s="356" t="str">
        <f>IF(ISERROR(IF(Y90="R.INHERENTE
4","R. INHERENTE",(IF(BG90="R.RESIDUAL
4","R. RESIDUAL"," ")))),"",(IF(Y90="R.INHERENTE
4","R. INHERENTE",(IF(BG90="R.RESIDUAL
4","R. RESIDUAL"," ")))))</f>
        <v xml:space="preserve"> </v>
      </c>
      <c r="BM91" s="357" t="str">
        <f>IF(ISERROR(IF(Y90="R.INHERENTE
9","R. INHERENTE",(IF(BG90="R.RESIDUAL
9","R. RESIDUAL"," ")))),"",(IF(Y90="R.INHERENTE
9","R. INHERENTE",(IF(BG90="R.RESIDUAL
9","R. RESIDUAL"," ")))))</f>
        <v xml:space="preserve"> </v>
      </c>
      <c r="BN91" s="242" t="str">
        <f>IF(ISERROR(IF(Y90="R.INHERENTE
14","R. INHERENTE",(IF(BG90="R.RESIDUAL
14","R. RESIDUAL"," ")))),"",(IF(Y90="R.INHERENTE
14","R. INHERENTE",(IF(BG90="R.RESIDUAL
14","R. RESIDUAL"," ")))))</f>
        <v xml:space="preserve"> </v>
      </c>
      <c r="BO91" s="361" t="str">
        <f>IF(ISERROR(IF(Y90="R.INHERENTE
19","R. INHERENTE",(IF(BG90="R.RESIDUAL
19","R. RESIDUAL"," ")))),"",(IF(Y90="R.INHERENTE
19","R. INHERENTE",(IF(BG90="R.RESIDUAL
19","R. RESIDUAL"," ")))))</f>
        <v xml:space="preserve"> </v>
      </c>
      <c r="BP91" s="243" t="str">
        <f>IF(ISERROR(IF(Y90="R.INHERENTE
24","R. INHERENTE",(IF(BG90="R.RESIDUAL
24","R. RESIDUAL"," ")))),"",(IF(Y90="R.INHERENTE
24","R. INHERENTE",(IF(BG90="R.RESIDUAL
24","R. RESIDUAL"," ")))))</f>
        <v xml:space="preserve"> </v>
      </c>
      <c r="BQ91" s="311"/>
      <c r="BR91" s="1286"/>
      <c r="BS91" s="1197"/>
      <c r="BT91" s="1197"/>
      <c r="BU91" s="1185"/>
      <c r="BV91" s="311"/>
      <c r="BW91" s="1200"/>
      <c r="BX91" s="1203"/>
      <c r="BY91" s="1182"/>
      <c r="BZ91" s="311"/>
      <c r="CA91" s="1166"/>
      <c r="CB91" s="1169"/>
      <c r="CC91" s="1172"/>
      <c r="CD91" s="1160"/>
      <c r="CE91" s="1175"/>
      <c r="CF91" s="1175"/>
      <c r="CG91" s="1175"/>
      <c r="CH91" s="1175"/>
      <c r="CI91" s="1175"/>
      <c r="CJ91" s="1175"/>
      <c r="CK91" s="1175"/>
      <c r="CL91" s="1175"/>
      <c r="CM91" s="1175"/>
      <c r="CN91" s="1175"/>
      <c r="CO91" s="1175"/>
      <c r="CP91" s="1175"/>
      <c r="CQ91" s="1175"/>
      <c r="CR91" s="1175"/>
      <c r="CS91" s="1175"/>
      <c r="CT91" s="1175"/>
      <c r="CU91" s="1163"/>
      <c r="CW91" s="1166"/>
      <c r="CX91" s="1169"/>
      <c r="CY91" s="1172"/>
      <c r="CZ91" s="1160"/>
      <c r="DA91" s="1207"/>
      <c r="DB91" s="1208"/>
      <c r="DC91" s="1207"/>
      <c r="DD91" s="1208"/>
      <c r="DE91" s="1157"/>
      <c r="DF91" s="1157"/>
      <c r="DG91" s="1157"/>
      <c r="DH91" s="1157"/>
      <c r="DI91" s="1157"/>
      <c r="DJ91" s="1157"/>
      <c r="DK91" s="1157"/>
      <c r="DL91" s="1157"/>
      <c r="DM91" s="1157"/>
      <c r="DN91" s="1157"/>
      <c r="DO91" s="1157"/>
      <c r="DP91" s="1157"/>
      <c r="DQ91" s="1157"/>
      <c r="DR91" s="1157"/>
      <c r="DS91" s="1157"/>
      <c r="DT91" s="1157"/>
      <c r="DU91" s="1163"/>
      <c r="DW91" s="1594"/>
      <c r="DX91" s="1597"/>
      <c r="DY91" s="1597"/>
      <c r="DZ91" s="1600"/>
    </row>
    <row r="92" spans="2:130" s="247" customFormat="1" ht="48" customHeight="1" thickBot="1" x14ac:dyDescent="0.3">
      <c r="B92" s="1295"/>
      <c r="C92" s="1132"/>
      <c r="D92" s="1129"/>
      <c r="E92" s="1120"/>
      <c r="F92" s="1120"/>
      <c r="G92" s="1129"/>
      <c r="H92" s="1126"/>
      <c r="I92" s="1123"/>
      <c r="J92" s="385"/>
      <c r="K92" s="381" t="s">
        <v>1263</v>
      </c>
      <c r="L92" s="404" t="s">
        <v>1494</v>
      </c>
      <c r="M92" s="379" t="s">
        <v>582</v>
      </c>
      <c r="N92" s="1114"/>
      <c r="O92" s="1282"/>
      <c r="P92" s="1292"/>
      <c r="Q92" s="1258"/>
      <c r="R92" s="1261"/>
      <c r="S92" s="311"/>
      <c r="T92" s="1264"/>
      <c r="U92" s="1267"/>
      <c r="V92" s="1270"/>
      <c r="W92" s="1273"/>
      <c r="X92" s="1276"/>
      <c r="Y92" s="1246"/>
      <c r="Z92" s="387"/>
      <c r="AA92" s="409" t="s">
        <v>1495</v>
      </c>
      <c r="AB92" s="226" t="s">
        <v>614</v>
      </c>
      <c r="AC92" s="1249"/>
      <c r="AD92" s="1177"/>
      <c r="AE92" s="1178"/>
      <c r="AF92" s="1177">
        <v>15</v>
      </c>
      <c r="AG92" s="1178"/>
      <c r="AH92" s="1177"/>
      <c r="AI92" s="1178"/>
      <c r="AJ92" s="1177"/>
      <c r="AK92" s="1178"/>
      <c r="AL92" s="1177">
        <v>15</v>
      </c>
      <c r="AM92" s="1178"/>
      <c r="AN92" s="457">
        <f t="shared" si="12"/>
        <v>0.3</v>
      </c>
      <c r="AO92" s="312">
        <f>AO91-(AO91*AN92)</f>
        <v>0.29399999999999998</v>
      </c>
      <c r="AP92" s="1289"/>
      <c r="AQ92" s="1189" t="s">
        <v>236</v>
      </c>
      <c r="AR92" s="1190"/>
      <c r="AS92" s="1191" t="s">
        <v>592</v>
      </c>
      <c r="AT92" s="1192"/>
      <c r="AU92" s="1189" t="s">
        <v>236</v>
      </c>
      <c r="AV92" s="1190"/>
      <c r="AW92" s="415" t="s">
        <v>1496</v>
      </c>
      <c r="AX92" s="396" t="s">
        <v>559</v>
      </c>
      <c r="AY92" s="421" t="s">
        <v>1497</v>
      </c>
      <c r="AZ92" s="429" t="s">
        <v>1498</v>
      </c>
      <c r="BA92" s="429" t="s">
        <v>1498</v>
      </c>
      <c r="BB92" s="248"/>
      <c r="BC92" s="1223"/>
      <c r="BD92" s="1226"/>
      <c r="BE92" s="1229"/>
      <c r="BF92" s="1226"/>
      <c r="BG92" s="1232"/>
      <c r="BH92" s="1235"/>
      <c r="BI92" s="248"/>
      <c r="BJ92" s="465"/>
      <c r="BK92" s="462">
        <v>0.60000000000000009</v>
      </c>
      <c r="BL92" s="356" t="str">
        <f>IF(ISERROR(IF(Y90="R.INHERENTE
3","R. INHERENTE",(IF(BG90="R.RESIDUAL
3","R. RESIDUAL"," ")))),"",(IF(Y90="R.INHERENTE
3","R. INHERENTE",(IF(BG90="R.RESIDUAL
3","R. RESIDUAL"," ")))))</f>
        <v xml:space="preserve"> </v>
      </c>
      <c r="BM92" s="357" t="str">
        <f>IF(ISERROR(IF(Y90="R.INHERENTE
8","R. INHERENTE",(IF(BG90="R.RESIDUAL
8","R. RESIDUAL"," ")))),"",(IF(Y90="R.INHERENTE
8","R. INHERENTE",(IF(BG90="R.RESIDUAL
8","R. RESIDUAL"," ")))))</f>
        <v xml:space="preserve"> </v>
      </c>
      <c r="BN92" s="242" t="str">
        <f>IF(ISERROR(IF(Y90="R.INHERENTE
13","R. INHERENTE",(IF(BG90="R.RESIDUAL
13","R. RESIDUAL"," ")))),"",(IF(Y90="R.INHERENTE
13","R. INHERENTE",(IF(BG90="R.RESIDUAL
13","R. RESIDUAL"," ")))))</f>
        <v xml:space="preserve"> </v>
      </c>
      <c r="BO92" s="361" t="str">
        <f>IF(ISERROR(IF(Y90="R.INHERENTE
18","R. INHERENTE",(IF(BG90="R.RESIDUAL
18","R. RESIDUAL"," ")))),"",(IF(Y90="R.INHERENTE
18","R. INHERENTE",(IF(BG90="R.RESIDUAL
18","R. RESIDUAL"," ")))))</f>
        <v xml:space="preserve"> </v>
      </c>
      <c r="BP92" s="243" t="str">
        <f>IF(ISERROR(IF(Y90="R.INHERENTE
23","R. INHERENTE",(IF(BG90="R.RESIDUAL
23","R. RESIDUAL"," ")))),"",(IF(Y90="R.INHERENTE
23","R. INHERENTE",(IF(BG90="R.RESIDUAL
23","R. RESIDUAL"," ")))))</f>
        <v xml:space="preserve"> </v>
      </c>
      <c r="BQ92" s="311"/>
      <c r="BR92" s="1286"/>
      <c r="BS92" s="1197"/>
      <c r="BT92" s="1197"/>
      <c r="BU92" s="1185"/>
      <c r="BV92" s="311"/>
      <c r="BW92" s="1200"/>
      <c r="BX92" s="1203"/>
      <c r="BY92" s="1182"/>
      <c r="BZ92" s="311"/>
      <c r="CA92" s="1166"/>
      <c r="CB92" s="1169"/>
      <c r="CC92" s="1172"/>
      <c r="CD92" s="1160"/>
      <c r="CE92" s="1175"/>
      <c r="CF92" s="1175"/>
      <c r="CG92" s="1175"/>
      <c r="CH92" s="1175"/>
      <c r="CI92" s="1175"/>
      <c r="CJ92" s="1175"/>
      <c r="CK92" s="1175"/>
      <c r="CL92" s="1175"/>
      <c r="CM92" s="1175"/>
      <c r="CN92" s="1175"/>
      <c r="CO92" s="1175"/>
      <c r="CP92" s="1175"/>
      <c r="CQ92" s="1175"/>
      <c r="CR92" s="1175"/>
      <c r="CS92" s="1175"/>
      <c r="CT92" s="1175"/>
      <c r="CU92" s="1163"/>
      <c r="CW92" s="1166"/>
      <c r="CX92" s="1169"/>
      <c r="CY92" s="1172"/>
      <c r="CZ92" s="1160"/>
      <c r="DA92" s="1207"/>
      <c r="DB92" s="1208"/>
      <c r="DC92" s="1207"/>
      <c r="DD92" s="1208"/>
      <c r="DE92" s="1157"/>
      <c r="DF92" s="1157"/>
      <c r="DG92" s="1157"/>
      <c r="DH92" s="1157"/>
      <c r="DI92" s="1157"/>
      <c r="DJ92" s="1157"/>
      <c r="DK92" s="1157"/>
      <c r="DL92" s="1157"/>
      <c r="DM92" s="1157"/>
      <c r="DN92" s="1157"/>
      <c r="DO92" s="1157"/>
      <c r="DP92" s="1157"/>
      <c r="DQ92" s="1157"/>
      <c r="DR92" s="1157"/>
      <c r="DS92" s="1157"/>
      <c r="DT92" s="1157"/>
      <c r="DU92" s="1163"/>
      <c r="DW92" s="1594"/>
      <c r="DX92" s="1597"/>
      <c r="DY92" s="1597"/>
      <c r="DZ92" s="1600"/>
    </row>
    <row r="93" spans="2:130" s="247" customFormat="1" ht="48" customHeight="1" x14ac:dyDescent="0.25">
      <c r="B93" s="1295"/>
      <c r="C93" s="1132"/>
      <c r="D93" s="1129"/>
      <c r="E93" s="1120"/>
      <c r="F93" s="1120"/>
      <c r="G93" s="1129"/>
      <c r="H93" s="1126"/>
      <c r="I93" s="1123"/>
      <c r="J93" s="385"/>
      <c r="K93" s="381" t="s">
        <v>1268</v>
      </c>
      <c r="L93" s="337"/>
      <c r="M93" s="379"/>
      <c r="N93" s="1114"/>
      <c r="O93" s="1282"/>
      <c r="P93" s="1292"/>
      <c r="Q93" s="1258"/>
      <c r="R93" s="1261"/>
      <c r="S93" s="311"/>
      <c r="T93" s="1264"/>
      <c r="U93" s="1267"/>
      <c r="V93" s="1270"/>
      <c r="W93" s="1273"/>
      <c r="X93" s="1276"/>
      <c r="Y93" s="1246"/>
      <c r="Z93" s="387"/>
      <c r="AA93" s="409" t="s">
        <v>1499</v>
      </c>
      <c r="AB93" s="226" t="s">
        <v>614</v>
      </c>
      <c r="AC93" s="1249"/>
      <c r="AD93" s="1177"/>
      <c r="AE93" s="1178"/>
      <c r="AF93" s="1177">
        <v>15</v>
      </c>
      <c r="AG93" s="1178"/>
      <c r="AH93" s="1177"/>
      <c r="AI93" s="1178"/>
      <c r="AJ93" s="1177"/>
      <c r="AK93" s="1178"/>
      <c r="AL93" s="1177">
        <v>15</v>
      </c>
      <c r="AM93" s="1178"/>
      <c r="AN93" s="457">
        <f t="shared" si="12"/>
        <v>0.3</v>
      </c>
      <c r="AO93" s="444">
        <f>AO92-(AO92*AN93)</f>
        <v>0.20579999999999998</v>
      </c>
      <c r="AP93" s="1289"/>
      <c r="AQ93" s="1189" t="s">
        <v>236</v>
      </c>
      <c r="AR93" s="1190"/>
      <c r="AS93" s="1191" t="s">
        <v>592</v>
      </c>
      <c r="AT93" s="1192"/>
      <c r="AU93" s="1189" t="s">
        <v>236</v>
      </c>
      <c r="AV93" s="1190"/>
      <c r="AW93" s="415" t="s">
        <v>1500</v>
      </c>
      <c r="AX93" s="377" t="s">
        <v>554</v>
      </c>
      <c r="AY93" s="421" t="s">
        <v>1501</v>
      </c>
      <c r="AZ93" s="429" t="s">
        <v>1498</v>
      </c>
      <c r="BA93" s="429" t="s">
        <v>1498</v>
      </c>
      <c r="BB93" s="248"/>
      <c r="BC93" s="1223"/>
      <c r="BD93" s="1226"/>
      <c r="BE93" s="1229"/>
      <c r="BF93" s="1226"/>
      <c r="BG93" s="1232"/>
      <c r="BH93" s="1235"/>
      <c r="BI93" s="248"/>
      <c r="BJ93" s="465"/>
      <c r="BK93" s="462">
        <v>0.4</v>
      </c>
      <c r="BL93" s="356" t="str">
        <f>IF(ISERROR(IF(Y90="R.INHERENTE
2","R. INHERENTE",(IF(BG90="R.RESIDUAL
2","R. RESIDUAL"," ")))),"",(IF(Y90="R.INHERENTE
2","R. INHERENTE",(IF(BG90="R.RESIDUAL
2","R. RESIDUAL"," ")))))</f>
        <v xml:space="preserve"> </v>
      </c>
      <c r="BM93" s="357" t="str">
        <f>IF(ISERROR(IF(Y90="R.INHERENTE
7","R. INHERENTE",(IF(BG90="R.RESIDUAL
7","R. RESIDUAL"," ")))),"",(IF(Y90="R.INHERENTE
7","R. INHERENTE",(IF(BG90="R.RESIDUAL
7","R. RESIDUAL"," ")))))</f>
        <v xml:space="preserve"> </v>
      </c>
      <c r="BN93" s="241" t="str">
        <f>IF(ISERROR(IF(Y90="R.INHERENTE
12","R. INHERENTE",(IF(BG90="R.RESIDUAL
12","R. RESIDUAL"," ")))),"",(IF(Y90="R.INHERENTE
12","R. INHERENTE",(IF(BG90="R.RESIDUAL
12","R. RESIDUAL"," ")))))</f>
        <v xml:space="preserve"> </v>
      </c>
      <c r="BO93" s="242" t="str">
        <f>IF(ISERROR(IF(Y90="R.INHERENTE
17","R. INHERENTE",(IF(BG90="R.RESIDUAL
17","R. RESIDUAL"," ")))),"",(IF(Y90="R.INHERENTE
17","R. INHERENTE",(IF(BG90="R.RESIDUAL
17","R. RESIDUAL"," ")))))</f>
        <v>R. RESIDUAL</v>
      </c>
      <c r="BP93" s="243" t="str">
        <f>IF(ISERROR(IF(Y90="R.INHERENTE
22","R. INHERENTE",(IF(BG90="R.RESIDUAL
22","R. RESIDUAL"," ")))),"",(IF(Y90="R.INHERENTE
22","R. INHERENTE",(IF(BG90="R.RESIDUAL
22","R. RESIDUAL"," ")))))</f>
        <v xml:space="preserve"> </v>
      </c>
      <c r="BQ93" s="311"/>
      <c r="BR93" s="1286"/>
      <c r="BS93" s="1197"/>
      <c r="BT93" s="1197"/>
      <c r="BU93" s="1185"/>
      <c r="BV93" s="311"/>
      <c r="BW93" s="1200"/>
      <c r="BX93" s="1203"/>
      <c r="BY93" s="1182"/>
      <c r="BZ93" s="311"/>
      <c r="CA93" s="1166"/>
      <c r="CB93" s="1169"/>
      <c r="CC93" s="1172"/>
      <c r="CD93" s="1160"/>
      <c r="CE93" s="1175"/>
      <c r="CF93" s="1175"/>
      <c r="CG93" s="1175"/>
      <c r="CH93" s="1175"/>
      <c r="CI93" s="1175"/>
      <c r="CJ93" s="1175"/>
      <c r="CK93" s="1175"/>
      <c r="CL93" s="1175"/>
      <c r="CM93" s="1175"/>
      <c r="CN93" s="1175"/>
      <c r="CO93" s="1175"/>
      <c r="CP93" s="1175"/>
      <c r="CQ93" s="1175"/>
      <c r="CR93" s="1175"/>
      <c r="CS93" s="1175"/>
      <c r="CT93" s="1175"/>
      <c r="CU93" s="1163"/>
      <c r="CW93" s="1166"/>
      <c r="CX93" s="1169"/>
      <c r="CY93" s="1172"/>
      <c r="CZ93" s="1160"/>
      <c r="DA93" s="1207"/>
      <c r="DB93" s="1208"/>
      <c r="DC93" s="1207"/>
      <c r="DD93" s="1208"/>
      <c r="DE93" s="1157"/>
      <c r="DF93" s="1157"/>
      <c r="DG93" s="1157"/>
      <c r="DH93" s="1157"/>
      <c r="DI93" s="1157"/>
      <c r="DJ93" s="1157"/>
      <c r="DK93" s="1157"/>
      <c r="DL93" s="1157"/>
      <c r="DM93" s="1157"/>
      <c r="DN93" s="1157"/>
      <c r="DO93" s="1157"/>
      <c r="DP93" s="1157"/>
      <c r="DQ93" s="1157"/>
      <c r="DR93" s="1157"/>
      <c r="DS93" s="1157"/>
      <c r="DT93" s="1157"/>
      <c r="DU93" s="1163"/>
      <c r="DW93" s="1594"/>
      <c r="DX93" s="1597"/>
      <c r="DY93" s="1597"/>
      <c r="DZ93" s="1600"/>
    </row>
    <row r="94" spans="2:130" s="247" customFormat="1" ht="48" customHeight="1" thickBot="1" x14ac:dyDescent="0.3">
      <c r="B94" s="1296"/>
      <c r="C94" s="1133"/>
      <c r="D94" s="1130"/>
      <c r="E94" s="1121"/>
      <c r="F94" s="1121"/>
      <c r="G94" s="1130"/>
      <c r="H94" s="1127"/>
      <c r="I94" s="1124"/>
      <c r="J94" s="386"/>
      <c r="K94" s="382" t="s">
        <v>1269</v>
      </c>
      <c r="L94" s="338"/>
      <c r="M94" s="380"/>
      <c r="N94" s="1115"/>
      <c r="O94" s="1283"/>
      <c r="P94" s="1293"/>
      <c r="Q94" s="1259"/>
      <c r="R94" s="1262"/>
      <c r="S94" s="311"/>
      <c r="T94" s="1265"/>
      <c r="U94" s="1268"/>
      <c r="V94" s="1271"/>
      <c r="W94" s="1274"/>
      <c r="X94" s="1277"/>
      <c r="Y94" s="1247"/>
      <c r="Z94" s="387"/>
      <c r="AA94" s="229"/>
      <c r="AB94" s="230"/>
      <c r="AC94" s="1250"/>
      <c r="AD94" s="1187"/>
      <c r="AE94" s="1188"/>
      <c r="AF94" s="1187"/>
      <c r="AG94" s="1188"/>
      <c r="AH94" s="1187"/>
      <c r="AI94" s="1188"/>
      <c r="AJ94" s="1187"/>
      <c r="AK94" s="1188"/>
      <c r="AL94" s="1187"/>
      <c r="AM94" s="1188"/>
      <c r="AN94" s="319">
        <f>AD94+AF94+AH94+AJ94+AL94</f>
        <v>0</v>
      </c>
      <c r="AO94" s="313"/>
      <c r="AP94" s="1290"/>
      <c r="AQ94" s="1179"/>
      <c r="AR94" s="1180"/>
      <c r="AS94" s="1243"/>
      <c r="AT94" s="1244"/>
      <c r="AU94" s="1179"/>
      <c r="AV94" s="1180"/>
      <c r="AW94" s="236"/>
      <c r="AX94" s="393"/>
      <c r="AY94" s="235"/>
      <c r="AZ94" s="233"/>
      <c r="BA94" s="231"/>
      <c r="BB94" s="248"/>
      <c r="BC94" s="1224"/>
      <c r="BD94" s="1227"/>
      <c r="BE94" s="1230"/>
      <c r="BF94" s="1227"/>
      <c r="BG94" s="1233"/>
      <c r="BH94" s="1236"/>
      <c r="BI94" s="248"/>
      <c r="BJ94" s="465"/>
      <c r="BK94" s="463">
        <v>0.2</v>
      </c>
      <c r="BL94" s="358" t="str">
        <f>IF(ISERROR(IF(Y90="R.INHERENTE
1","R. INHERENTE",(IF(BG90="R.RESIDUAL
1","R. RESIDUAL"," ")))),"",(IF(Y90="R.INHERENTE
1","R. INHERENTE",(IF(BG90="R.RESIDUAL
1","R. RESIDUAL"," ")))))</f>
        <v xml:space="preserve"> </v>
      </c>
      <c r="BM94" s="359" t="str">
        <f>IF(ISERROR(IF(Y90="R.INHERENTE
6","R. INHERENTE",(IF(BG90="R.RESIDUAL
6","R. RESIDUAL"," ")))),"",(IF(Y90="R.INHERENTE
6","R. INHERENTE",(IF(BG90="R.RESIDUAL
6","R. RESIDUAL"," ")))))</f>
        <v xml:space="preserve"> </v>
      </c>
      <c r="BN94" s="244" t="str">
        <f>IF(ISERROR(IF(Y90="R.INHERENTE
11","R. INHERENTE",(IF(BG90="R.RESIDUAL
11","R. RESIDUAL"," ")))),"",(IF(Y90="R.INHERENTE
11","R. INHERENTE",(IF(BG90="R.RESIDUAL
11","R. RESIDUAL"," ")))))</f>
        <v xml:space="preserve"> </v>
      </c>
      <c r="BO94" s="245" t="str">
        <f>IF(ISERROR(IF(Y90="R.INHERENTE
16","R. INHERENTE",(IF(BG90="R.RESIDUAL
16","R. RESIDUAL"," ")))),"",(IF(Y90="R.INHERENTE
16","R. INHERENTE",(IF(BG90="R.RESIDUAL
16","R. RESIDUAL"," ")))))</f>
        <v xml:space="preserve"> </v>
      </c>
      <c r="BP94" s="246" t="str">
        <f>IF(ISERROR(IF(Y90="R.INHERENTE
21","R. INHERENTE",(IF(BG90="R.RESIDUAL
21","R. RESIDUAL"," ")))),"",(IF(Y90="R.INHERENTE
21","R. INHERENTE",(IF(BG90="R.RESIDUAL
21","R. RESIDUAL"," ")))))</f>
        <v xml:space="preserve"> </v>
      </c>
      <c r="BQ94" s="311"/>
      <c r="BR94" s="1287"/>
      <c r="BS94" s="1198"/>
      <c r="BT94" s="1198"/>
      <c r="BU94" s="1186"/>
      <c r="BV94" s="311"/>
      <c r="BW94" s="1201"/>
      <c r="BX94" s="1204"/>
      <c r="BY94" s="1183"/>
      <c r="BZ94" s="311"/>
      <c r="CA94" s="1167"/>
      <c r="CB94" s="1170"/>
      <c r="CC94" s="1173"/>
      <c r="CD94" s="1161"/>
      <c r="CE94" s="1176"/>
      <c r="CF94" s="1176"/>
      <c r="CG94" s="1176"/>
      <c r="CH94" s="1176"/>
      <c r="CI94" s="1176"/>
      <c r="CJ94" s="1176"/>
      <c r="CK94" s="1176"/>
      <c r="CL94" s="1176"/>
      <c r="CM94" s="1176"/>
      <c r="CN94" s="1176"/>
      <c r="CO94" s="1176"/>
      <c r="CP94" s="1176"/>
      <c r="CQ94" s="1176"/>
      <c r="CR94" s="1176"/>
      <c r="CS94" s="1176"/>
      <c r="CT94" s="1176"/>
      <c r="CU94" s="1164"/>
      <c r="CW94" s="1167"/>
      <c r="CX94" s="1170"/>
      <c r="CY94" s="1173"/>
      <c r="CZ94" s="1161"/>
      <c r="DA94" s="1209"/>
      <c r="DB94" s="1210"/>
      <c r="DC94" s="1209"/>
      <c r="DD94" s="1210"/>
      <c r="DE94" s="1158"/>
      <c r="DF94" s="1158"/>
      <c r="DG94" s="1158"/>
      <c r="DH94" s="1158"/>
      <c r="DI94" s="1158"/>
      <c r="DJ94" s="1158"/>
      <c r="DK94" s="1158"/>
      <c r="DL94" s="1158"/>
      <c r="DM94" s="1158"/>
      <c r="DN94" s="1158"/>
      <c r="DO94" s="1158"/>
      <c r="DP94" s="1158"/>
      <c r="DQ94" s="1158"/>
      <c r="DR94" s="1158"/>
      <c r="DS94" s="1158"/>
      <c r="DT94" s="1158"/>
      <c r="DU94" s="1164"/>
      <c r="DW94" s="1595"/>
      <c r="DX94" s="1598"/>
      <c r="DY94" s="1598"/>
      <c r="DZ94" s="1601"/>
    </row>
    <row r="95" spans="2:130" ht="12.75" customHeight="1" thickBot="1" x14ac:dyDescent="0.3">
      <c r="Z95" s="387"/>
      <c r="BL95" s="316">
        <v>0.2</v>
      </c>
      <c r="BM95" s="317">
        <v>0.4</v>
      </c>
      <c r="BN95" s="317">
        <v>0.60000000000000009</v>
      </c>
      <c r="BO95" s="317">
        <v>0.8</v>
      </c>
      <c r="BP95" s="317">
        <v>1</v>
      </c>
    </row>
    <row r="96" spans="2:130" s="247" customFormat="1" ht="139.5" customHeight="1" thickBot="1" x14ac:dyDescent="0.3">
      <c r="B96" s="1294" t="s">
        <v>1385</v>
      </c>
      <c r="C96" s="1131">
        <v>13</v>
      </c>
      <c r="D96" s="1128" t="s">
        <v>468</v>
      </c>
      <c r="E96" s="1119" t="s">
        <v>469</v>
      </c>
      <c r="F96" s="1119" t="s">
        <v>529</v>
      </c>
      <c r="G96" s="1128" t="s">
        <v>528</v>
      </c>
      <c r="H96" s="1125" t="s">
        <v>482</v>
      </c>
      <c r="I96" s="1122" t="s">
        <v>1502</v>
      </c>
      <c r="J96" s="401" t="s">
        <v>1503</v>
      </c>
      <c r="K96" s="383" t="s">
        <v>1237</v>
      </c>
      <c r="L96" s="403" t="s">
        <v>1479</v>
      </c>
      <c r="M96" s="384" t="s">
        <v>575</v>
      </c>
      <c r="N96" s="1111" t="s">
        <v>1504</v>
      </c>
      <c r="O96" s="1281" t="str">
        <f>IF(H96="","",(CONCATENATE("Posibilidad de afectación ",H96," ",I96," ",J96," ",J97," ",J98," ",J99," ",J100)))</f>
        <v xml:space="preserve">Posibilidad de afectación reputacional y económica 	
por sanciones e investigaciones, en el marco del trámite de certificado de defunción por muerte natural, al recibir dadivas o beneficiar a un tercero, cuando se diligencia el formato estandarizado de certificado de defunción para hechos vitales por el médico certificador,  debido a fallas en calidad del dato registrado y 
 en la conectividad del sistema RUAF 2.0.   </v>
      </c>
      <c r="P96" s="1291" t="s">
        <v>1505</v>
      </c>
      <c r="Q96" s="1257" t="s">
        <v>397</v>
      </c>
      <c r="R96" s="1260" t="s">
        <v>543</v>
      </c>
      <c r="S96" s="311"/>
      <c r="T96" s="1263" t="s">
        <v>516</v>
      </c>
      <c r="U96" s="1266">
        <f>IF(ISERROR(VLOOKUP($T96,[1]Listas!$F$21:$G$25,2,FALSE)),"",(VLOOKUP($T96,[1]Listas!$F$21:$G$25,2,FALSE)))</f>
        <v>1</v>
      </c>
      <c r="V96" s="1269" t="str">
        <f>IF(ISERROR(VLOOKUP($U96,[1]Listas!$F$4:$G$8,2,FALSE)),"",(VLOOKUP($U96,[1]Listas!$F$4:$G$8,2,FALSE)))</f>
        <v>MUY ALTA 
Se espera que el evento ocurra en la mayoría de las circunstancias.</v>
      </c>
      <c r="W96" s="1272" t="s">
        <v>447</v>
      </c>
      <c r="X96" s="1275">
        <f>IF(ISERROR(VLOOKUP($W96,[1]Listas!$F$30:$G$37,2,FALSE)),"",(VLOOKUP($W96,[1]Listas!$F$30:$G$37,2,FALSE)))</f>
        <v>1</v>
      </c>
      <c r="Y96" s="1245" t="str">
        <f>IF(U96="","",(CONCATENATE("R.INHERENTE
",(IF(AND($U96=0.2,$X96=0.2),1,(IF(AND($U96=0.2,$X96=0.4),6,(IF(AND($U96=0.2,$X96=0.6),11,(IF(AND($U96=0.2,$X96=0.8),16,(IF(AND($U96=0.2,$X96=1),21,(IF(AND($U96=0.4,$X96=0.2),2,(IF(AND($U96=0.4,$X96=0.4),7,(IF(AND($U96=0.4,$X96=0.6),12,(IF(AND($U96=0.4,$X96=0.8),17,(IF(AND($U96=0.4,$X96=1),22,(IF(AND($U96=0.6,$X96=0.2),3,(IF(AND($U96=0.6,$X96=0.4),8,(IF(AND($U96=0.6,$X96=0.6),13,(IF(AND($U96=0.6,$X96=0.8),18,(IF(AND($U96=0.6,$X96=1),23,(IF(AND($U96=0.8,$X96=0.2),4,(IF(AND($U96=0.8,$X96=0.4),9,(IF(AND($U96=0.8,$X96=0.6),14,(IF(AND($U96=0.8,$X96=0.8),19,(IF(AND($U96=0.8,$X96=1),24,(IF(AND($U96=1,$X96=0.2),5,(IF(AND($U96=1,$X96=0.4),10,(IF(AND($U96=1,$X96=0.6),15,(IF(AND($U96=1,$X96=0.8),20,(IF(AND($U96=1,$X96=1),25,"")))))))))))))))))))))))))))))))))))))))))))))))))))))</f>
        <v>R.INHERENTE
25</v>
      </c>
      <c r="Z96" s="387"/>
      <c r="AA96" s="409" t="s">
        <v>1506</v>
      </c>
      <c r="AB96" s="249" t="s">
        <v>614</v>
      </c>
      <c r="AC96" s="1248" t="s">
        <v>318</v>
      </c>
      <c r="AD96" s="1213">
        <v>0</v>
      </c>
      <c r="AE96" s="1214"/>
      <c r="AF96" s="1213"/>
      <c r="AG96" s="1214"/>
      <c r="AH96" s="1213">
        <v>10</v>
      </c>
      <c r="AI96" s="1214"/>
      <c r="AJ96" s="1177"/>
      <c r="AK96" s="1178"/>
      <c r="AL96" s="1177">
        <v>15</v>
      </c>
      <c r="AM96" s="1178"/>
      <c r="AN96" s="457">
        <f>(SUM(AD96:AM96))/100</f>
        <v>0.25</v>
      </c>
      <c r="AO96" s="443">
        <f>((U96-(U96*AN96)))</f>
        <v>0.75</v>
      </c>
      <c r="AP96" s="1288">
        <f>X96</f>
        <v>1</v>
      </c>
      <c r="AQ96" s="1218" t="s">
        <v>236</v>
      </c>
      <c r="AR96" s="1219"/>
      <c r="AS96" s="1220" t="s">
        <v>592</v>
      </c>
      <c r="AT96" s="1221"/>
      <c r="AU96" s="1189" t="s">
        <v>236</v>
      </c>
      <c r="AV96" s="1190"/>
      <c r="AW96" s="422" t="s">
        <v>1506</v>
      </c>
      <c r="AX96" s="395" t="s">
        <v>554</v>
      </c>
      <c r="AY96" s="412" t="s">
        <v>1507</v>
      </c>
      <c r="AZ96" s="427" t="s">
        <v>1508</v>
      </c>
      <c r="BA96" s="428"/>
      <c r="BB96" s="248">
        <f>+(IF(AND($BC90&gt;0,$BC90&lt;=0.2),0.2,(IF(AND($BC90&gt;0.2,$BC90&lt;=0.4),0.4,(IF(AND($BC90&gt;0.4,$BC90&lt;=0.6),0.6,(IF(AND($BC90&gt;0.6,$BC90&lt;=0.8),0.8,(IF($BC90&gt;0.8,1,""))))))))))</f>
        <v>0.4</v>
      </c>
      <c r="BC96" s="1222">
        <f>+MIN(AO96:AO100)</f>
        <v>0.52500000000000002</v>
      </c>
      <c r="BD96" s="1225" t="str">
        <f>+(IF($BB96=0.2,"MUY BAJA",(IF($BB96=0.4,"BAJA",(IF($BB96=0.6,"MEDIA",(IF($BB96=0.8,"ALTA",(IF($BB96=1,"MUY ALTA",""))))))))))</f>
        <v>BAJA</v>
      </c>
      <c r="BE96" s="1228">
        <f>+MIN(AP96:AP100)</f>
        <v>1</v>
      </c>
      <c r="BF96" s="1225" t="str">
        <f>+(IF($BI96=0.2,"MUY BAJA",(IF($BI96=0.4,"BAJA",(IF($BI96=0.6,"MEDIA",(IF($BI96=0.8,"ALTA",(IF($BI96=1,"MUY ALTA",""))))))))))</f>
        <v>MUY ALTA</v>
      </c>
      <c r="BG96" s="1231" t="str">
        <f>IF($BB96="","",(CONCATENATE("R.RESIDUAL
",(IF(AND($BB96=0.2,$BI96=0.2),1,(IF(AND($BB96=0.2,$BI96=0.4),6,(IF(AND($BB96=0.2,$BI96=0.6),11,(IF(AND($BB96=0.2,$BI96=0.8),16,(IF(AND($BB96=0.2,$BI96=1),21,(IF(AND($BB96=0.4,$BI96=0.2),2,(IF(AND($BB96=0.4,$BI96=0.4),7,(IF(AND($BB96=0.4,$BI96=0.6),12,(IF(AND($BB96=0.4,$BI96=0.8),17,(IF(AND($BB96=0.4,$BI96=1),22,(IF(AND($BB96=0.6,$BI96=0.2),3,(IF(AND($BB96=0.6,$BI96=0.4),8,(IF(AND($BB96=0.6,$BI96=0.6),13,(IF(AND($BB96=0.6,$BI96=0.8),18,(IF(AND($BB96=0.6,$BI96=1),23,(IF(AND($BB96=0.8,$BI96=0.2),4,(IF(AND($BB96=0.8,$BI96=0.4),9,(IF(AND($BB96=0.8,$BI96=0.6),14,(IF(AND($BB96=0.8,$BI96=0.8),19,(IF(AND($BB96=0.8,$BI96=1),24,(IF(AND($BB96=1,$BI96=0.2),5,(IF(AND($BB96=1,$BI96=0.4),10,(IF(AND($BB96=1,$BI96=0.6),15,(IF(AND($BB96=1,$BI96=0.8),20,(IF(AND($BB96=1,$BI96=1),25,"")))))))))))))))))))))))))))))))))))))))))))))))))))))</f>
        <v>R.RESIDUAL
22</v>
      </c>
      <c r="BH96" s="1234" t="s">
        <v>539</v>
      </c>
      <c r="BI96" s="248">
        <f>+(IF(AND($BE96&gt;0,$BE96&lt;=0.2),0.2,(IF(AND($BE96&gt;0.2,$BE96&lt;=0.4),0.4,(IF(AND($BE96&gt;0.4,$BE96&lt;=0.6),0.6,(IF(AND($BE96&gt;0.6,$BE96&lt;=0.8),0.8,(IF($BE96&gt;0.8,1,""))))))))))</f>
        <v>1</v>
      </c>
      <c r="BJ96" s="239" t="e">
        <f>+VLOOKUP($BG96,[2]Listas!$G$114:$H$138,2,FALSE)</f>
        <v>#N/A</v>
      </c>
      <c r="BK96" s="462">
        <v>1</v>
      </c>
      <c r="BL96" s="354" t="str">
        <f>IF(ISERROR(IF(Y96="R.INHERENTE
5","R. INHERENTE",(IF(BG96="R.RESIDUAL
5","R. RESIDUAL"," ")))),"",(IF(Y96="R.INHERENTE
5","R. INHERENTE",(IF(BG96="R.RESIDUAL
5","R. RESIDUAL"," ")))))</f>
        <v xml:space="preserve"> </v>
      </c>
      <c r="BM96" s="355" t="str">
        <f>IF(ISERROR(IF(Y96="R.INHERENTE
10","R. INHERENTE",(IF(BG96="R.RESIDUAL
10","R. RESIDUAL"," ")))),"",(IF(Y96="R.INHERENTE
10","R. INHERENTE",(IF(BG96="R.RESIDUAL
10","R. RESIDUAL"," ")))))</f>
        <v xml:space="preserve"> </v>
      </c>
      <c r="BN96" s="360" t="str">
        <f>IF(ISERROR(IF(Y96="R.INHERENTE
15","R. INHERENTE",(IF(BG96="R.RESIDUAL
15","R. RESIDUAL"," ")))),"",(IF(Y96="R.INHERENTE
15","R. INHERENTE",(IF(BG96="R.RESIDUAL
15","R. RESIDUAL"," ")))))</f>
        <v xml:space="preserve"> </v>
      </c>
      <c r="BO96" s="360" t="str">
        <f>IF(ISERROR(IF(Y96="R.INHERENTE
20","R. INHERENTE",(IF(BG96="R.RESIDUAL
20","R. RESIDUAL"," ")))),"",(IF(Y96="R.INHERENTE
20","R. INHERENTE",(IF(BG96="R.RESIDUAL
20","R. RESIDUAL"," ")))))</f>
        <v xml:space="preserve"> </v>
      </c>
      <c r="BP96" s="240" t="str">
        <f>IF(ISERROR(IF(Y96="R.INHERENTE
25","R. INHERENTE",(IF(BG96="R.RESIDUAL
25","R. RESIDUAL"," ")))),"",(IF(Y96="R.INHERENTE
25","R. INHERENTE",(IF(BG96="R.RESIDUAL
25","R. RESIDUAL"," ")))))</f>
        <v>R. INHERENTE</v>
      </c>
      <c r="BQ96" s="311"/>
      <c r="BR96" s="1285" t="s">
        <v>1485</v>
      </c>
      <c r="BS96" s="1196" t="s">
        <v>1486</v>
      </c>
      <c r="BT96" s="1196" t="s">
        <v>1438</v>
      </c>
      <c r="BU96" s="1184" t="s">
        <v>586</v>
      </c>
      <c r="BV96" s="311"/>
      <c r="BW96" s="1199" t="s">
        <v>1509</v>
      </c>
      <c r="BX96" s="1202" t="s">
        <v>1488</v>
      </c>
      <c r="BY96" s="1181" t="s">
        <v>1249</v>
      </c>
      <c r="BZ96" s="311"/>
      <c r="CA96" s="1165" t="s">
        <v>1250</v>
      </c>
      <c r="CB96" s="1168" t="s">
        <v>1251</v>
      </c>
      <c r="CC96" s="1171" t="s">
        <v>1252</v>
      </c>
      <c r="CD96" s="1611" t="s">
        <v>1253</v>
      </c>
      <c r="CE96" s="1174"/>
      <c r="CF96" s="1174"/>
      <c r="CG96" s="1174"/>
      <c r="CH96" s="1174"/>
      <c r="CI96" s="1174"/>
      <c r="CJ96" s="1174"/>
      <c r="CK96" s="1174"/>
      <c r="CL96" s="1174"/>
      <c r="CM96" s="1174"/>
      <c r="CN96" s="1174"/>
      <c r="CO96" s="1174"/>
      <c r="CP96" s="1174"/>
      <c r="CQ96" s="1174"/>
      <c r="CR96" s="1174"/>
      <c r="CS96" s="1174"/>
      <c r="CT96" s="1174"/>
      <c r="CU96" s="1162" t="s">
        <v>1254</v>
      </c>
      <c r="CW96" s="1165" t="s">
        <v>1250</v>
      </c>
      <c r="CX96" s="1168" t="s">
        <v>1251</v>
      </c>
      <c r="CY96" s="1171" t="s">
        <v>1252</v>
      </c>
      <c r="CZ96" s="1614" t="s">
        <v>1253</v>
      </c>
      <c r="DA96" s="1205"/>
      <c r="DB96" s="1206"/>
      <c r="DC96" s="1205"/>
      <c r="DD96" s="1206"/>
      <c r="DE96" s="1156"/>
      <c r="DF96" s="1156"/>
      <c r="DG96" s="1156"/>
      <c r="DH96" s="1156"/>
      <c r="DI96" s="1156"/>
      <c r="DJ96" s="1156"/>
      <c r="DK96" s="1156"/>
      <c r="DL96" s="1156"/>
      <c r="DM96" s="1156"/>
      <c r="DN96" s="1156"/>
      <c r="DO96" s="1156"/>
      <c r="DP96" s="1156"/>
      <c r="DQ96" s="1156"/>
      <c r="DR96" s="1156"/>
      <c r="DS96" s="1156"/>
      <c r="DT96" s="1156"/>
      <c r="DU96" s="1162" t="s">
        <v>1255</v>
      </c>
      <c r="DW96" s="1593"/>
      <c r="DX96" s="1596"/>
      <c r="DY96" s="1596"/>
      <c r="DZ96" s="1599"/>
    </row>
    <row r="97" spans="2:130" s="247" customFormat="1" ht="48" customHeight="1" thickBot="1" x14ac:dyDescent="0.3">
      <c r="B97" s="1295"/>
      <c r="C97" s="1132"/>
      <c r="D97" s="1129"/>
      <c r="E97" s="1120"/>
      <c r="F97" s="1120"/>
      <c r="G97" s="1129"/>
      <c r="H97" s="1126"/>
      <c r="I97" s="1123"/>
      <c r="J97" s="401" t="s">
        <v>1510</v>
      </c>
      <c r="K97" s="381" t="s">
        <v>1257</v>
      </c>
      <c r="L97" s="404" t="s">
        <v>1511</v>
      </c>
      <c r="M97" s="379" t="s">
        <v>575</v>
      </c>
      <c r="N97" s="1114"/>
      <c r="O97" s="1282"/>
      <c r="P97" s="1292"/>
      <c r="Q97" s="1258"/>
      <c r="R97" s="1261"/>
      <c r="S97" s="311"/>
      <c r="T97" s="1264"/>
      <c r="U97" s="1267"/>
      <c r="V97" s="1270"/>
      <c r="W97" s="1273"/>
      <c r="X97" s="1276"/>
      <c r="Y97" s="1246"/>
      <c r="Z97" s="387"/>
      <c r="AA97" s="480" t="s">
        <v>1512</v>
      </c>
      <c r="AB97" s="226" t="s">
        <v>614</v>
      </c>
      <c r="AC97" s="1249"/>
      <c r="AD97" s="1177">
        <v>0</v>
      </c>
      <c r="AE97" s="1178"/>
      <c r="AF97" s="1177">
        <v>15</v>
      </c>
      <c r="AG97" s="1178"/>
      <c r="AH97" s="1177"/>
      <c r="AI97" s="1178"/>
      <c r="AJ97" s="1177"/>
      <c r="AK97" s="1178"/>
      <c r="AL97" s="1177">
        <v>15</v>
      </c>
      <c r="AM97" s="1178"/>
      <c r="AN97" s="457">
        <f>(SUM(AD97:AM97))/100</f>
        <v>0.3</v>
      </c>
      <c r="AO97" s="444">
        <f>AO96-(AO96*AN97)</f>
        <v>0.52500000000000002</v>
      </c>
      <c r="AP97" s="1289"/>
      <c r="AQ97" s="1189" t="s">
        <v>236</v>
      </c>
      <c r="AR97" s="1190"/>
      <c r="AS97" s="1191" t="s">
        <v>592</v>
      </c>
      <c r="AT97" s="1192"/>
      <c r="AU97" s="1189" t="s">
        <v>236</v>
      </c>
      <c r="AV97" s="1190"/>
      <c r="AW97" s="415" t="s">
        <v>1512</v>
      </c>
      <c r="AX97" s="396" t="s">
        <v>554</v>
      </c>
      <c r="AY97" s="412" t="s">
        <v>1513</v>
      </c>
      <c r="AZ97" s="427" t="s">
        <v>1508</v>
      </c>
      <c r="BA97" s="430"/>
      <c r="BB97" s="248"/>
      <c r="BC97" s="1223"/>
      <c r="BD97" s="1226"/>
      <c r="BE97" s="1229"/>
      <c r="BF97" s="1226"/>
      <c r="BG97" s="1232"/>
      <c r="BH97" s="1235"/>
      <c r="BI97" s="248"/>
      <c r="BJ97" s="465"/>
      <c r="BK97" s="462">
        <v>0.8</v>
      </c>
      <c r="BL97" s="356" t="str">
        <f>IF(ISERROR(IF(Y96="R.INHERENTE
4","R. INHERENTE",(IF(BG96="R.RESIDUAL
4","R. RESIDUAL"," ")))),"",(IF(Y96="R.INHERENTE
4","R. INHERENTE",(IF(BG96="R.RESIDUAL
4","R. RESIDUAL"," ")))))</f>
        <v xml:space="preserve"> </v>
      </c>
      <c r="BM97" s="357" t="str">
        <f>IF(ISERROR(IF(Y96="R.INHERENTE
9","R. INHERENTE",(IF(BG96="R.RESIDUAL
9","R. RESIDUAL"," ")))),"",(IF(Y96="R.INHERENTE
9","R. INHERENTE",(IF(BG96="R.RESIDUAL
9","R. RESIDUAL"," ")))))</f>
        <v xml:space="preserve"> </v>
      </c>
      <c r="BN97" s="242" t="str">
        <f>IF(ISERROR(IF(Y96="R.INHERENTE
14","R. INHERENTE",(IF(BG96="R.RESIDUAL
14","R. RESIDUAL"," ")))),"",(IF(Y96="R.INHERENTE
14","R. INHERENTE",(IF(BG96="R.RESIDUAL
14","R. RESIDUAL"," ")))))</f>
        <v xml:space="preserve"> </v>
      </c>
      <c r="BO97" s="361" t="str">
        <f>IF(ISERROR(IF(Y96="R.INHERENTE
19","R. INHERENTE",(IF(BG96="R.RESIDUAL
19","R. RESIDUAL"," ")))),"",(IF(Y96="R.INHERENTE
19","R. INHERENTE",(IF(BG96="R.RESIDUAL
19","R. RESIDUAL"," ")))))</f>
        <v xml:space="preserve"> </v>
      </c>
      <c r="BP97" s="243" t="str">
        <f>IF(ISERROR(IF(Y96="R.INHERENTE
24","R. INHERENTE",(IF(BG96="R.RESIDUAL
24","R. RESIDUAL"," ")))),"",(IF(Y96="R.INHERENTE
24","R. INHERENTE",(IF(BG96="R.RESIDUAL
24","R. RESIDUAL"," ")))))</f>
        <v xml:space="preserve"> </v>
      </c>
      <c r="BQ97" s="311"/>
      <c r="BR97" s="1286"/>
      <c r="BS97" s="1197"/>
      <c r="BT97" s="1197"/>
      <c r="BU97" s="1185"/>
      <c r="BV97" s="311"/>
      <c r="BW97" s="1200"/>
      <c r="BX97" s="1211"/>
      <c r="BY97" s="1182"/>
      <c r="BZ97" s="311"/>
      <c r="CA97" s="1605"/>
      <c r="CB97" s="1607"/>
      <c r="CC97" s="1609"/>
      <c r="CD97" s="1612"/>
      <c r="CE97" s="1175"/>
      <c r="CF97" s="1175"/>
      <c r="CG97" s="1175"/>
      <c r="CH97" s="1175"/>
      <c r="CI97" s="1175"/>
      <c r="CJ97" s="1175"/>
      <c r="CK97" s="1175"/>
      <c r="CL97" s="1175"/>
      <c r="CM97" s="1175"/>
      <c r="CN97" s="1175"/>
      <c r="CO97" s="1175"/>
      <c r="CP97" s="1175"/>
      <c r="CQ97" s="1175"/>
      <c r="CR97" s="1175"/>
      <c r="CS97" s="1175"/>
      <c r="CT97" s="1175"/>
      <c r="CU97" s="1163"/>
      <c r="CW97" s="1605"/>
      <c r="CX97" s="1607"/>
      <c r="CY97" s="1609"/>
      <c r="CZ97" s="1615"/>
      <c r="DA97" s="1207"/>
      <c r="DB97" s="1208"/>
      <c r="DC97" s="1207"/>
      <c r="DD97" s="1208"/>
      <c r="DE97" s="1157"/>
      <c r="DF97" s="1157"/>
      <c r="DG97" s="1157"/>
      <c r="DH97" s="1157"/>
      <c r="DI97" s="1157"/>
      <c r="DJ97" s="1157"/>
      <c r="DK97" s="1157"/>
      <c r="DL97" s="1157"/>
      <c r="DM97" s="1157"/>
      <c r="DN97" s="1157"/>
      <c r="DO97" s="1157"/>
      <c r="DP97" s="1157"/>
      <c r="DQ97" s="1157"/>
      <c r="DR97" s="1157"/>
      <c r="DS97" s="1157"/>
      <c r="DT97" s="1157"/>
      <c r="DU97" s="1163"/>
      <c r="DW97" s="1594"/>
      <c r="DX97" s="1597"/>
      <c r="DY97" s="1597"/>
      <c r="DZ97" s="1600"/>
    </row>
    <row r="98" spans="2:130" s="247" customFormat="1" ht="48" customHeight="1" x14ac:dyDescent="0.25">
      <c r="B98" s="1295"/>
      <c r="C98" s="1132"/>
      <c r="D98" s="1129"/>
      <c r="E98" s="1120"/>
      <c r="F98" s="1120"/>
      <c r="G98" s="1129"/>
      <c r="H98" s="1126"/>
      <c r="I98" s="1123"/>
      <c r="J98" s="385"/>
      <c r="K98" s="381" t="s">
        <v>1263</v>
      </c>
      <c r="L98" s="404" t="s">
        <v>1514</v>
      </c>
      <c r="M98" s="379" t="s">
        <v>582</v>
      </c>
      <c r="N98" s="1114"/>
      <c r="O98" s="1282"/>
      <c r="P98" s="1292"/>
      <c r="Q98" s="1258"/>
      <c r="R98" s="1261"/>
      <c r="S98" s="311"/>
      <c r="T98" s="1264"/>
      <c r="U98" s="1267"/>
      <c r="V98" s="1270"/>
      <c r="W98" s="1273"/>
      <c r="X98" s="1276"/>
      <c r="Y98" s="1246"/>
      <c r="Z98" s="387"/>
      <c r="AA98" s="409"/>
      <c r="AB98" s="226"/>
      <c r="AC98" s="1249"/>
      <c r="AD98" s="1177"/>
      <c r="AE98" s="1178"/>
      <c r="AF98" s="1177"/>
      <c r="AG98" s="1178"/>
      <c r="AH98" s="1177"/>
      <c r="AI98" s="1178"/>
      <c r="AJ98" s="1177"/>
      <c r="AK98" s="1178"/>
      <c r="AL98" s="1177"/>
      <c r="AM98" s="1178"/>
      <c r="AN98" s="442">
        <v>0</v>
      </c>
      <c r="AO98" s="312"/>
      <c r="AP98" s="1289"/>
      <c r="AQ98" s="1189"/>
      <c r="AR98" s="1190"/>
      <c r="AS98" s="1191"/>
      <c r="AT98" s="1192"/>
      <c r="AU98" s="1189"/>
      <c r="AV98" s="1190"/>
      <c r="AW98" s="415"/>
      <c r="AX98" s="396"/>
      <c r="AY98" s="421"/>
      <c r="AZ98" s="429"/>
      <c r="BA98" s="430"/>
      <c r="BB98" s="248"/>
      <c r="BC98" s="1223"/>
      <c r="BD98" s="1226"/>
      <c r="BE98" s="1229"/>
      <c r="BF98" s="1226"/>
      <c r="BG98" s="1232"/>
      <c r="BH98" s="1235"/>
      <c r="BI98" s="248"/>
      <c r="BJ98" s="465"/>
      <c r="BK98" s="462">
        <v>0.60000000000000009</v>
      </c>
      <c r="BL98" s="356" t="str">
        <f>IF(ISERROR(IF(Y96="R.INHERENTE
3","R. INHERENTE",(IF(BG96="R.RESIDUAL
3","R. RESIDUAL"," ")))),"",(IF(Y96="R.INHERENTE
3","R. INHERENTE",(IF(BG96="R.RESIDUAL
3","R. RESIDUAL"," ")))))</f>
        <v xml:space="preserve"> </v>
      </c>
      <c r="BM98" s="357" t="str">
        <f>IF(ISERROR(IF(Y96="R.INHERENTE
8","R. INHERENTE",(IF(BG96="R.RESIDUAL
8","R. RESIDUAL"," ")))),"",(IF(Y96="R.INHERENTE
8","R. INHERENTE",(IF(BG96="R.RESIDUAL
8","R. RESIDUAL"," ")))))</f>
        <v xml:space="preserve"> </v>
      </c>
      <c r="BN98" s="242" t="str">
        <f>IF(ISERROR(IF(Y96="R.INHERENTE
13","R. INHERENTE",(IF(BG96="R.RESIDUAL
13","R. RESIDUAL"," ")))),"",(IF(Y96="R.INHERENTE
13","R. INHERENTE",(IF(BG96="R.RESIDUAL
13","R. RESIDUAL"," ")))))</f>
        <v xml:space="preserve"> </v>
      </c>
      <c r="BO98" s="361" t="str">
        <f>IF(ISERROR(IF(Y96="R.INHERENTE
18","R. INHERENTE",(IF(BG96="R.RESIDUAL
18","R. RESIDUAL"," ")))),"",(IF(Y96="R.INHERENTE
18","R. INHERENTE",(IF(BG96="R.RESIDUAL
18","R. RESIDUAL"," ")))))</f>
        <v xml:space="preserve"> </v>
      </c>
      <c r="BP98" s="243" t="str">
        <f>IF(ISERROR(IF(Y96="R.INHERENTE
23","R. INHERENTE",(IF(BG96="R.RESIDUAL
23","R. RESIDUAL"," ")))),"",(IF(Y96="R.INHERENTE
23","R. INHERENTE",(IF(BG96="R.RESIDUAL
23","R. RESIDUAL"," ")))))</f>
        <v xml:space="preserve"> </v>
      </c>
      <c r="BQ98" s="311"/>
      <c r="BR98" s="1286"/>
      <c r="BS98" s="1197"/>
      <c r="BT98" s="1197"/>
      <c r="BU98" s="1185"/>
      <c r="BV98" s="311"/>
      <c r="BW98" s="1200"/>
      <c r="BX98" s="1211"/>
      <c r="BY98" s="1182"/>
      <c r="BZ98" s="311"/>
      <c r="CA98" s="1605"/>
      <c r="CB98" s="1607"/>
      <c r="CC98" s="1609"/>
      <c r="CD98" s="1612"/>
      <c r="CE98" s="1175"/>
      <c r="CF98" s="1175"/>
      <c r="CG98" s="1175"/>
      <c r="CH98" s="1175"/>
      <c r="CI98" s="1175"/>
      <c r="CJ98" s="1175"/>
      <c r="CK98" s="1175"/>
      <c r="CL98" s="1175"/>
      <c r="CM98" s="1175"/>
      <c r="CN98" s="1175"/>
      <c r="CO98" s="1175"/>
      <c r="CP98" s="1175"/>
      <c r="CQ98" s="1175"/>
      <c r="CR98" s="1175"/>
      <c r="CS98" s="1175"/>
      <c r="CT98" s="1175"/>
      <c r="CU98" s="1163"/>
      <c r="CW98" s="1605"/>
      <c r="CX98" s="1607"/>
      <c r="CY98" s="1609"/>
      <c r="CZ98" s="1615"/>
      <c r="DA98" s="1207"/>
      <c r="DB98" s="1208"/>
      <c r="DC98" s="1207"/>
      <c r="DD98" s="1208"/>
      <c r="DE98" s="1157"/>
      <c r="DF98" s="1157"/>
      <c r="DG98" s="1157"/>
      <c r="DH98" s="1157"/>
      <c r="DI98" s="1157"/>
      <c r="DJ98" s="1157"/>
      <c r="DK98" s="1157"/>
      <c r="DL98" s="1157"/>
      <c r="DM98" s="1157"/>
      <c r="DN98" s="1157"/>
      <c r="DO98" s="1157"/>
      <c r="DP98" s="1157"/>
      <c r="DQ98" s="1157"/>
      <c r="DR98" s="1157"/>
      <c r="DS98" s="1157"/>
      <c r="DT98" s="1157"/>
      <c r="DU98" s="1163"/>
      <c r="DW98" s="1594"/>
      <c r="DX98" s="1597"/>
      <c r="DY98" s="1597"/>
      <c r="DZ98" s="1600"/>
    </row>
    <row r="99" spans="2:130" s="247" customFormat="1" ht="48" customHeight="1" x14ac:dyDescent="0.25">
      <c r="B99" s="1295"/>
      <c r="C99" s="1132"/>
      <c r="D99" s="1129"/>
      <c r="E99" s="1120"/>
      <c r="F99" s="1120"/>
      <c r="G99" s="1129"/>
      <c r="H99" s="1126"/>
      <c r="I99" s="1123"/>
      <c r="J99" s="385"/>
      <c r="K99" s="381" t="s">
        <v>1268</v>
      </c>
      <c r="L99" s="337"/>
      <c r="M99" s="379"/>
      <c r="N99" s="1114"/>
      <c r="O99" s="1282"/>
      <c r="P99" s="1292"/>
      <c r="Q99" s="1258"/>
      <c r="R99" s="1261"/>
      <c r="S99" s="311"/>
      <c r="T99" s="1264"/>
      <c r="U99" s="1267"/>
      <c r="V99" s="1270"/>
      <c r="W99" s="1273"/>
      <c r="X99" s="1276"/>
      <c r="Y99" s="1246"/>
      <c r="Z99" s="387"/>
      <c r="AA99" s="227"/>
      <c r="AB99" s="226"/>
      <c r="AC99" s="1249"/>
      <c r="AD99" s="1177"/>
      <c r="AE99" s="1178"/>
      <c r="AF99" s="1177"/>
      <c r="AG99" s="1178"/>
      <c r="AH99" s="1177"/>
      <c r="AI99" s="1178"/>
      <c r="AJ99" s="1177"/>
      <c r="AK99" s="1178"/>
      <c r="AL99" s="1177"/>
      <c r="AM99" s="1178"/>
      <c r="AN99" s="318"/>
      <c r="AO99" s="312"/>
      <c r="AP99" s="1289"/>
      <c r="AQ99" s="1189"/>
      <c r="AR99" s="1190"/>
      <c r="AS99" s="1191"/>
      <c r="AT99" s="1192"/>
      <c r="AU99" s="1189"/>
      <c r="AV99" s="1190"/>
      <c r="AW99" s="376"/>
      <c r="AX99" s="377"/>
      <c r="AY99" s="234"/>
      <c r="AZ99" s="232"/>
      <c r="BA99" s="228"/>
      <c r="BB99" s="248"/>
      <c r="BC99" s="1223"/>
      <c r="BD99" s="1226"/>
      <c r="BE99" s="1229"/>
      <c r="BF99" s="1226"/>
      <c r="BG99" s="1232"/>
      <c r="BH99" s="1235"/>
      <c r="BI99" s="248"/>
      <c r="BJ99" s="465"/>
      <c r="BK99" s="462">
        <v>0.4</v>
      </c>
      <c r="BL99" s="356" t="str">
        <f>IF(ISERROR(IF(Y96="R.INHERENTE
2","R. INHERENTE",(IF(BG96="R.RESIDUAL
2","R. RESIDUAL"," ")))),"",(IF(Y96="R.INHERENTE
2","R. INHERENTE",(IF(BG96="R.RESIDUAL
2","R. RESIDUAL"," ")))))</f>
        <v xml:space="preserve"> </v>
      </c>
      <c r="BM99" s="357" t="str">
        <f>IF(ISERROR(IF(Y96="R.INHERENTE
7","R. INHERENTE",(IF(BG96="R.RESIDUAL
7","R. RESIDUAL"," ")))),"",(IF(Y96="R.INHERENTE
7","R. INHERENTE",(IF(BG96="R.RESIDUAL
7","R. RESIDUAL"," ")))))</f>
        <v xml:space="preserve"> </v>
      </c>
      <c r="BN99" s="241" t="str">
        <f>IF(ISERROR(IF(Y96="R.INHERENTE
12","R. INHERENTE",(IF(BG96="R.RESIDUAL
12","R. RESIDUAL"," ")))),"",(IF(Y96="R.INHERENTE
12","R. INHERENTE",(IF(BG96="R.RESIDUAL
12","R. RESIDUAL"," ")))))</f>
        <v xml:space="preserve"> </v>
      </c>
      <c r="BO99" s="242" t="str">
        <f>IF(ISERROR(IF(Y96="R.INHERENTE
17","R. INHERENTE",(IF(BG96="R.RESIDUAL
17","R. RESIDUAL"," ")))),"",(IF(Y96="R.INHERENTE
17","R. INHERENTE",(IF(BG96="R.RESIDUAL
17","R. RESIDUAL"," ")))))</f>
        <v xml:space="preserve"> </v>
      </c>
      <c r="BP99" s="243" t="str">
        <f>IF(ISERROR(IF(Y96="R.INHERENTE
22","R. INHERENTE",(IF(BG96="R.RESIDUAL
22","R. RESIDUAL"," ")))),"",(IF(Y96="R.INHERENTE
22","R. INHERENTE",(IF(BG96="R.RESIDUAL
22","R. RESIDUAL"," ")))))</f>
        <v>R. RESIDUAL</v>
      </c>
      <c r="BQ99" s="311"/>
      <c r="BR99" s="1286"/>
      <c r="BS99" s="1197"/>
      <c r="BT99" s="1197"/>
      <c r="BU99" s="1185"/>
      <c r="BV99" s="311"/>
      <c r="BW99" s="1200"/>
      <c r="BX99" s="1211"/>
      <c r="BY99" s="1182"/>
      <c r="BZ99" s="311"/>
      <c r="CA99" s="1605"/>
      <c r="CB99" s="1607"/>
      <c r="CC99" s="1609"/>
      <c r="CD99" s="1612"/>
      <c r="CE99" s="1175"/>
      <c r="CF99" s="1175"/>
      <c r="CG99" s="1175"/>
      <c r="CH99" s="1175"/>
      <c r="CI99" s="1175"/>
      <c r="CJ99" s="1175"/>
      <c r="CK99" s="1175"/>
      <c r="CL99" s="1175"/>
      <c r="CM99" s="1175"/>
      <c r="CN99" s="1175"/>
      <c r="CO99" s="1175"/>
      <c r="CP99" s="1175"/>
      <c r="CQ99" s="1175"/>
      <c r="CR99" s="1175"/>
      <c r="CS99" s="1175"/>
      <c r="CT99" s="1175"/>
      <c r="CU99" s="1163"/>
      <c r="CW99" s="1605"/>
      <c r="CX99" s="1607"/>
      <c r="CY99" s="1609"/>
      <c r="CZ99" s="1615"/>
      <c r="DA99" s="1207"/>
      <c r="DB99" s="1208"/>
      <c r="DC99" s="1207"/>
      <c r="DD99" s="1208"/>
      <c r="DE99" s="1157"/>
      <c r="DF99" s="1157"/>
      <c r="DG99" s="1157"/>
      <c r="DH99" s="1157"/>
      <c r="DI99" s="1157"/>
      <c r="DJ99" s="1157"/>
      <c r="DK99" s="1157"/>
      <c r="DL99" s="1157"/>
      <c r="DM99" s="1157"/>
      <c r="DN99" s="1157"/>
      <c r="DO99" s="1157"/>
      <c r="DP99" s="1157"/>
      <c r="DQ99" s="1157"/>
      <c r="DR99" s="1157"/>
      <c r="DS99" s="1157"/>
      <c r="DT99" s="1157"/>
      <c r="DU99" s="1163"/>
      <c r="DW99" s="1594"/>
      <c r="DX99" s="1597"/>
      <c r="DY99" s="1597"/>
      <c r="DZ99" s="1600"/>
    </row>
    <row r="100" spans="2:130" s="247" customFormat="1" ht="48" customHeight="1" thickBot="1" x14ac:dyDescent="0.3">
      <c r="B100" s="1296"/>
      <c r="C100" s="1133"/>
      <c r="D100" s="1130"/>
      <c r="E100" s="1121"/>
      <c r="F100" s="1121"/>
      <c r="G100" s="1130"/>
      <c r="H100" s="1127"/>
      <c r="I100" s="1124"/>
      <c r="J100" s="386"/>
      <c r="K100" s="382" t="s">
        <v>1269</v>
      </c>
      <c r="L100" s="338"/>
      <c r="M100" s="380"/>
      <c r="N100" s="1115"/>
      <c r="O100" s="1283"/>
      <c r="P100" s="1293"/>
      <c r="Q100" s="1259"/>
      <c r="R100" s="1262"/>
      <c r="S100" s="311"/>
      <c r="T100" s="1265"/>
      <c r="U100" s="1268"/>
      <c r="V100" s="1271"/>
      <c r="W100" s="1274"/>
      <c r="X100" s="1277"/>
      <c r="Y100" s="1247"/>
      <c r="Z100" s="387"/>
      <c r="AA100" s="229"/>
      <c r="AB100" s="230"/>
      <c r="AC100" s="1250"/>
      <c r="AD100" s="1187"/>
      <c r="AE100" s="1188"/>
      <c r="AF100" s="1187"/>
      <c r="AG100" s="1188"/>
      <c r="AH100" s="1187"/>
      <c r="AI100" s="1188"/>
      <c r="AJ100" s="1187"/>
      <c r="AK100" s="1188"/>
      <c r="AL100" s="1187"/>
      <c r="AM100" s="1188"/>
      <c r="AN100" s="319"/>
      <c r="AO100" s="313"/>
      <c r="AP100" s="1290"/>
      <c r="AQ100" s="1179"/>
      <c r="AR100" s="1180"/>
      <c r="AS100" s="1243"/>
      <c r="AT100" s="1244"/>
      <c r="AU100" s="1179"/>
      <c r="AV100" s="1180"/>
      <c r="AW100" s="236"/>
      <c r="AX100" s="393"/>
      <c r="AY100" s="235"/>
      <c r="AZ100" s="233"/>
      <c r="BA100" s="231"/>
      <c r="BB100" s="248"/>
      <c r="BC100" s="1224"/>
      <c r="BD100" s="1227"/>
      <c r="BE100" s="1230"/>
      <c r="BF100" s="1227"/>
      <c r="BG100" s="1233"/>
      <c r="BH100" s="1236"/>
      <c r="BI100" s="248"/>
      <c r="BJ100" s="465"/>
      <c r="BK100" s="463">
        <v>0.2</v>
      </c>
      <c r="BL100" s="358" t="str">
        <f>IF(ISERROR(IF(Y96="R.INHERENTE
1","R. INHERENTE",(IF(BG96="R.RESIDUAL
1","R. RESIDUAL"," ")))),"",(IF(Y96="R.INHERENTE
1","R. INHERENTE",(IF(BG96="R.RESIDUAL
1","R. RESIDUAL"," ")))))</f>
        <v xml:space="preserve"> </v>
      </c>
      <c r="BM100" s="359" t="str">
        <f>IF(ISERROR(IF(Y96="R.INHERENTE
6","R. INHERENTE",(IF(BG96="R.RESIDUAL
6","R. RESIDUAL"," ")))),"",(IF(Y96="R.INHERENTE
6","R. INHERENTE",(IF(BG96="R.RESIDUAL
6","R. RESIDUAL"," ")))))</f>
        <v xml:space="preserve"> </v>
      </c>
      <c r="BN100" s="244" t="str">
        <f>IF(ISERROR(IF(Y96="R.INHERENTE
11","R. INHERENTE",(IF(BG96="R.RESIDUAL
11","R. RESIDUAL"," ")))),"",(IF(Y96="R.INHERENTE
11","R. INHERENTE",(IF(BG96="R.RESIDUAL
11","R. RESIDUAL"," ")))))</f>
        <v xml:space="preserve"> </v>
      </c>
      <c r="BO100" s="245" t="str">
        <f>IF(ISERROR(IF(Y96="R.INHERENTE
16","R. INHERENTE",(IF(BG96="R.RESIDUAL
16","R. RESIDUAL"," ")))),"",(IF(Y96="R.INHERENTE
16","R. INHERENTE",(IF(BG96="R.RESIDUAL
16","R. RESIDUAL"," ")))))</f>
        <v xml:space="preserve"> </v>
      </c>
      <c r="BP100" s="246" t="str">
        <f>IF(ISERROR(IF(Y96="R.INHERENTE
21","R. INHERENTE",(IF(BG96="R.RESIDUAL
21","R. RESIDUAL"," ")))),"",(IF(Y96="R.INHERENTE
21","R. INHERENTE",(IF(BG96="R.RESIDUAL
21","R. RESIDUAL"," ")))))</f>
        <v xml:space="preserve"> </v>
      </c>
      <c r="BQ100" s="311"/>
      <c r="BR100" s="1287"/>
      <c r="BS100" s="1198"/>
      <c r="BT100" s="1198"/>
      <c r="BU100" s="1186"/>
      <c r="BV100" s="311"/>
      <c r="BW100" s="1201"/>
      <c r="BX100" s="1212"/>
      <c r="BY100" s="1183"/>
      <c r="BZ100" s="311"/>
      <c r="CA100" s="1606"/>
      <c r="CB100" s="1608"/>
      <c r="CC100" s="1610"/>
      <c r="CD100" s="1613"/>
      <c r="CE100" s="1176"/>
      <c r="CF100" s="1176"/>
      <c r="CG100" s="1176"/>
      <c r="CH100" s="1176"/>
      <c r="CI100" s="1176"/>
      <c r="CJ100" s="1176"/>
      <c r="CK100" s="1176"/>
      <c r="CL100" s="1176"/>
      <c r="CM100" s="1176"/>
      <c r="CN100" s="1176"/>
      <c r="CO100" s="1176"/>
      <c r="CP100" s="1176"/>
      <c r="CQ100" s="1176"/>
      <c r="CR100" s="1176"/>
      <c r="CS100" s="1176"/>
      <c r="CT100" s="1176"/>
      <c r="CU100" s="1164"/>
      <c r="CW100" s="1606"/>
      <c r="CX100" s="1608"/>
      <c r="CY100" s="1610"/>
      <c r="CZ100" s="1616"/>
      <c r="DA100" s="1209"/>
      <c r="DB100" s="1210"/>
      <c r="DC100" s="1209"/>
      <c r="DD100" s="1210"/>
      <c r="DE100" s="1158"/>
      <c r="DF100" s="1158"/>
      <c r="DG100" s="1158"/>
      <c r="DH100" s="1158"/>
      <c r="DI100" s="1158"/>
      <c r="DJ100" s="1158"/>
      <c r="DK100" s="1158"/>
      <c r="DL100" s="1158"/>
      <c r="DM100" s="1158"/>
      <c r="DN100" s="1158"/>
      <c r="DO100" s="1158"/>
      <c r="DP100" s="1158"/>
      <c r="DQ100" s="1158"/>
      <c r="DR100" s="1158"/>
      <c r="DS100" s="1158"/>
      <c r="DT100" s="1158"/>
      <c r="DU100" s="1164"/>
      <c r="DW100" s="1595"/>
      <c r="DX100" s="1598"/>
      <c r="DY100" s="1598"/>
      <c r="DZ100" s="1601"/>
    </row>
    <row r="101" spans="2:130" ht="12.75" customHeight="1" thickBot="1" x14ac:dyDescent="0.3">
      <c r="Z101" s="387"/>
      <c r="BL101" s="316">
        <v>0.2</v>
      </c>
      <c r="BM101" s="317">
        <v>0.4</v>
      </c>
      <c r="BN101" s="317">
        <v>0.60000000000000009</v>
      </c>
      <c r="BO101" s="317">
        <v>0.8</v>
      </c>
      <c r="BP101" s="317">
        <v>1</v>
      </c>
    </row>
    <row r="102" spans="2:130" s="247" customFormat="1" ht="48" customHeight="1" thickBot="1" x14ac:dyDescent="0.3">
      <c r="B102" s="1294" t="s">
        <v>1385</v>
      </c>
      <c r="C102" s="1131">
        <v>14</v>
      </c>
      <c r="D102" s="1128" t="s">
        <v>468</v>
      </c>
      <c r="E102" s="1119" t="s">
        <v>469</v>
      </c>
      <c r="F102" s="1119" t="s">
        <v>529</v>
      </c>
      <c r="G102" s="1128" t="s">
        <v>528</v>
      </c>
      <c r="H102" s="1125" t="s">
        <v>482</v>
      </c>
      <c r="I102" s="1122" t="s">
        <v>1515</v>
      </c>
      <c r="J102" s="401" t="s">
        <v>1503</v>
      </c>
      <c r="K102" s="383" t="s">
        <v>1237</v>
      </c>
      <c r="L102" s="403" t="s">
        <v>1479</v>
      </c>
      <c r="M102" s="384" t="s">
        <v>575</v>
      </c>
      <c r="N102" s="1111" t="s">
        <v>1516</v>
      </c>
      <c r="O102" s="1281" t="str">
        <f>IF(H102="","",(CONCATENATE("Posibilidad de afectación ",H102," ",I102," ",J102," ",J103," ",J104," ",J105," ",J106)))</f>
        <v xml:space="preserve">Posibilidad de afectación reputacional y económica 	
por sanciones e investigaciones, en el marco del trámite de certificado de nacido vivo, al recibir dadivas o beneficiar a un tercero, cuando se diligencia el formato estandarizado de certificado de nacido vivo para hechos vitales por el médico certificador,  debido a fallas en calidad del dato registrado y 
 en la conectividad del sistema RUAF 2.0.   </v>
      </c>
      <c r="P102" s="1291" t="s">
        <v>1517</v>
      </c>
      <c r="Q102" s="1257" t="s">
        <v>397</v>
      </c>
      <c r="R102" s="1260" t="s">
        <v>543</v>
      </c>
      <c r="S102" s="311"/>
      <c r="T102" s="1263" t="s">
        <v>516</v>
      </c>
      <c r="U102" s="1266">
        <f>IF(ISERROR(VLOOKUP($T102,[1]Listas!$F$21:$G$25,2,FALSE)),"",(VLOOKUP($T102,[1]Listas!$F$21:$G$25,2,FALSE)))</f>
        <v>1</v>
      </c>
      <c r="V102" s="1269" t="str">
        <f>IF(ISERROR(VLOOKUP($U102,[1]Listas!$F$4:$G$8,2,FALSE)),"",(VLOOKUP($U102,[1]Listas!$F$4:$G$8,2,FALSE)))</f>
        <v>MUY ALTA 
Se espera que el evento ocurra en la mayoría de las circunstancias.</v>
      </c>
      <c r="W102" s="1272" t="s">
        <v>447</v>
      </c>
      <c r="X102" s="1275">
        <f>IF(ISERROR(VLOOKUP($W102,[1]Listas!$F$30:$G$37,2,FALSE)),"",(VLOOKUP($W102,[1]Listas!$F$30:$G$37,2,FALSE)))</f>
        <v>1</v>
      </c>
      <c r="Y102" s="1245" t="str">
        <f>IF(U102="","",(CONCATENATE("R.INHERENTE
",(IF(AND($U102=0.2,$X102=0.2),1,(IF(AND($U102=0.2,$X102=0.4),6,(IF(AND($U102=0.2,$X102=0.6),11,(IF(AND($U102=0.2,$X102=0.8),16,(IF(AND($U102=0.2,$X102=1),21,(IF(AND($U102=0.4,$X102=0.2),2,(IF(AND($U102=0.4,$X102=0.4),7,(IF(AND($U102=0.4,$X102=0.6),12,(IF(AND($U102=0.4,$X102=0.8),17,(IF(AND($U102=0.4,$X102=1),22,(IF(AND($U102=0.6,$X102=0.2),3,(IF(AND($U102=0.6,$X102=0.4),8,(IF(AND($U102=0.6,$X102=0.6),13,(IF(AND($U102=0.6,$X102=0.8),18,(IF(AND($U102=0.6,$X102=1),23,(IF(AND($U102=0.8,$X102=0.2),4,(IF(AND($U102=0.8,$X102=0.4),9,(IF(AND($U102=0.8,$X102=0.6),14,(IF(AND($U102=0.8,$X102=0.8),19,(IF(AND($U102=0.8,$X102=1),24,(IF(AND($U102=1,$X102=0.2),5,(IF(AND($U102=1,$X102=0.4),10,(IF(AND($U102=1,$X102=0.6),15,(IF(AND($U102=1,$X102=0.8),20,(IF(AND($U102=1,$X102=1),25,"")))))))))))))))))))))))))))))))))))))))))))))))))))))</f>
        <v>R.INHERENTE
25</v>
      </c>
      <c r="Z102" s="387"/>
      <c r="AA102" s="409" t="s">
        <v>1518</v>
      </c>
      <c r="AB102" s="249" t="s">
        <v>614</v>
      </c>
      <c r="AC102" s="1248" t="s">
        <v>318</v>
      </c>
      <c r="AD102" s="1213">
        <v>0</v>
      </c>
      <c r="AE102" s="1214"/>
      <c r="AF102" s="1213"/>
      <c r="AG102" s="1214"/>
      <c r="AH102" s="1213">
        <v>10</v>
      </c>
      <c r="AI102" s="1214"/>
      <c r="AJ102" s="1177"/>
      <c r="AK102" s="1178"/>
      <c r="AL102" s="1177">
        <v>15</v>
      </c>
      <c r="AM102" s="1178"/>
      <c r="AN102" s="457">
        <f>(SUM(AD102:AM102))/100</f>
        <v>0.25</v>
      </c>
      <c r="AO102" s="443">
        <f>((U102-(U102*AN102)))</f>
        <v>0.75</v>
      </c>
      <c r="AP102" s="1288">
        <f>X102</f>
        <v>1</v>
      </c>
      <c r="AQ102" s="1218" t="s">
        <v>236</v>
      </c>
      <c r="AR102" s="1219"/>
      <c r="AS102" s="1220" t="s">
        <v>592</v>
      </c>
      <c r="AT102" s="1221"/>
      <c r="AU102" s="1218" t="s">
        <v>236</v>
      </c>
      <c r="AV102" s="1219"/>
      <c r="AW102" s="422" t="s">
        <v>1518</v>
      </c>
      <c r="AX102" s="395" t="s">
        <v>554</v>
      </c>
      <c r="AY102" s="412" t="s">
        <v>1507</v>
      </c>
      <c r="AZ102" s="427" t="s">
        <v>1508</v>
      </c>
      <c r="BA102" s="428"/>
      <c r="BB102" s="248">
        <f>+(IF(AND($BC102&gt;0,$BC102&lt;=0.2),0.2,(IF(AND($BC102&gt;0.2,$BC102&lt;=0.4),0.4,(IF(AND($BC102&gt;0.4,$BC102&lt;=0.6),0.6,(IF(AND($BC102&gt;0.6,$BC102&lt;=0.8),0.8,(IF($BC102&gt;0.8,1,""))))))))))</f>
        <v>0.6</v>
      </c>
      <c r="BC102" s="1222">
        <f>+MIN(AO102:AO106)</f>
        <v>0.52500000000000002</v>
      </c>
      <c r="BD102" s="1225" t="str">
        <f>+(IF($BB102=0.2,"MUY BAJA",(IF($BB102=0.4,"BAJA",(IF($BB102=0.6,"MEDIA",(IF($BB102=0.8,"ALTA",(IF($BB102=1,"MUY ALTA",""))))))))))</f>
        <v>MEDIA</v>
      </c>
      <c r="BE102" s="1228">
        <f>+MIN(AP102:AP106)</f>
        <v>1</v>
      </c>
      <c r="BF102" s="1225" t="str">
        <f>+(IF($BI102=0.2,"MUY BAJA",(IF($BI102=0.4,"BAJA",(IF($BI102=0.6,"MEDIA",(IF($BI102=0.8,"ALTA",(IF($BI102=1,"MUY ALTA",""))))))))))</f>
        <v>MUY ALTA</v>
      </c>
      <c r="BG102" s="1231" t="str">
        <f>IF($BB102="","",(CONCATENATE("R.RESIDUAL
",(IF(AND($BB102=0.2,$BI102=0.2),1,(IF(AND($BB102=0.2,$BI102=0.4),6,(IF(AND($BB102=0.2,$BI102=0.6),11,(IF(AND($BB102=0.2,$BI102=0.8),16,(IF(AND($BB102=0.2,$BI102=1),21,(IF(AND($BB102=0.4,$BI102=0.2),2,(IF(AND($BB102=0.4,$BI102=0.4),7,(IF(AND($BB102=0.4,$BI102=0.6),12,(IF(AND($BB102=0.4,$BI102=0.8),17,(IF(AND($BB102=0.4,$BI102=1),22,(IF(AND($BB102=0.6,$BI102=0.2),3,(IF(AND($BB102=0.6,$BI102=0.4),8,(IF(AND($BB102=0.6,$BI102=0.6),13,(IF(AND($BB102=0.6,$BI102=0.8),18,(IF(AND($BB102=0.6,$BI102=1),23,(IF(AND($BB102=0.8,$BI102=0.2),4,(IF(AND($BB102=0.8,$BI102=0.4),9,(IF(AND($BB102=0.8,$BI102=0.6),14,(IF(AND($BB102=0.8,$BI102=0.8),19,(IF(AND($BB102=0.8,$BI102=1),24,(IF(AND($BB102=1,$BI102=0.2),5,(IF(AND($BB102=1,$BI102=0.4),10,(IF(AND($BB102=1,$BI102=0.6),15,(IF(AND($BB102=1,$BI102=0.8),20,(IF(AND($BB102=1,$BI102=1),25,"")))))))))))))))))))))))))))))))))))))))))))))))))))))</f>
        <v>R.RESIDUAL
23</v>
      </c>
      <c r="BH102" s="1234" t="s">
        <v>539</v>
      </c>
      <c r="BI102" s="248">
        <f>+(IF(AND($BE102&gt;0,$BE102&lt;=0.2),0.2,(IF(AND($BE102&gt;0.2,$BE102&lt;=0.4),0.4,(IF(AND($BE102&gt;0.4,$BE102&lt;=0.6),0.6,(IF(AND($BE102&gt;0.6,$BE102&lt;=0.8),0.8,(IF($BE102&gt;0.8,1,""))))))))))</f>
        <v>1</v>
      </c>
      <c r="BJ102" s="239" t="e">
        <f>+VLOOKUP($BG102,[2]Listas!$G$114:$H$138,2,FALSE)</f>
        <v>#N/A</v>
      </c>
      <c r="BK102" s="462">
        <v>1</v>
      </c>
      <c r="BL102" s="354" t="str">
        <f>IF(ISERROR(IF(Y102="R.INHERENTE
5","R. INHERENTE",(IF(BG102="R.RESIDUAL
5","R. RESIDUAL"," ")))),"",(IF(Y102="R.INHERENTE
5","R. INHERENTE",(IF(BG102="R.RESIDUAL
5","R. RESIDUAL"," ")))))</f>
        <v xml:space="preserve"> </v>
      </c>
      <c r="BM102" s="355" t="str">
        <f>IF(ISERROR(IF(Y102="R.INHERENTE
10","R. INHERENTE",(IF(BG102="R.RESIDUAL
10","R. RESIDUAL"," ")))),"",(IF(Y102="R.INHERENTE
10","R. INHERENTE",(IF(BG102="R.RESIDUAL
10","R. RESIDUAL"," ")))))</f>
        <v xml:space="preserve"> </v>
      </c>
      <c r="BN102" s="360" t="str">
        <f>IF(ISERROR(IF(Y102="R.INHERENTE
15","R. INHERENTE",(IF(BG102="R.RESIDUAL
15","R. RESIDUAL"," ")))),"",(IF(Y102="R.INHERENTE
15","R. INHERENTE",(IF(BG102="R.RESIDUAL
15","R. RESIDUAL"," ")))))</f>
        <v xml:space="preserve"> </v>
      </c>
      <c r="BO102" s="360" t="str">
        <f>IF(ISERROR(IF(Y102="R.INHERENTE
20","R. INHERENTE",(IF(BG102="R.RESIDUAL
20","R. RESIDUAL"," ")))),"",(IF(Y102="R.INHERENTE
20","R. INHERENTE",(IF(BG102="R.RESIDUAL
20","R. RESIDUAL"," ")))))</f>
        <v xml:space="preserve"> </v>
      </c>
      <c r="BP102" s="240" t="str">
        <f>IF(ISERROR(IF(Y102="R.INHERENTE
25","R. INHERENTE",(IF(BG102="R.RESIDUAL
25","R. RESIDUAL"," ")))),"",(IF(Y102="R.INHERENTE
25","R. INHERENTE",(IF(BG102="R.RESIDUAL
25","R. RESIDUAL"," ")))))</f>
        <v>R. INHERENTE</v>
      </c>
      <c r="BQ102" s="311"/>
      <c r="BR102" s="1285" t="s">
        <v>1485</v>
      </c>
      <c r="BS102" s="1196" t="s">
        <v>1486</v>
      </c>
      <c r="BT102" s="1196" t="s">
        <v>1438</v>
      </c>
      <c r="BU102" s="1184" t="s">
        <v>586</v>
      </c>
      <c r="BV102" s="311"/>
      <c r="BW102" s="1199" t="s">
        <v>1509</v>
      </c>
      <c r="BX102" s="1202" t="s">
        <v>1488</v>
      </c>
      <c r="BY102" s="1181" t="s">
        <v>1249</v>
      </c>
      <c r="BZ102" s="311"/>
      <c r="CA102" s="1165" t="s">
        <v>1250</v>
      </c>
      <c r="CB102" s="1168" t="s">
        <v>1251</v>
      </c>
      <c r="CC102" s="1171" t="s">
        <v>1252</v>
      </c>
      <c r="CD102" s="1159" t="s">
        <v>1253</v>
      </c>
      <c r="CE102" s="1174"/>
      <c r="CF102" s="1174"/>
      <c r="CG102" s="1174"/>
      <c r="CH102" s="1174"/>
      <c r="CI102" s="1174"/>
      <c r="CJ102" s="1174"/>
      <c r="CK102" s="1174"/>
      <c r="CL102" s="1174"/>
      <c r="CM102" s="1174"/>
      <c r="CN102" s="1174"/>
      <c r="CO102" s="1174"/>
      <c r="CP102" s="1174"/>
      <c r="CQ102" s="1174"/>
      <c r="CR102" s="1174"/>
      <c r="CS102" s="1174"/>
      <c r="CT102" s="1174"/>
      <c r="CU102" s="1162" t="s">
        <v>1254</v>
      </c>
      <c r="CW102" s="1165" t="s">
        <v>1250</v>
      </c>
      <c r="CX102" s="1168" t="s">
        <v>1251</v>
      </c>
      <c r="CY102" s="1171" t="s">
        <v>1252</v>
      </c>
      <c r="CZ102" s="1159" t="s">
        <v>1253</v>
      </c>
      <c r="DA102" s="1205"/>
      <c r="DB102" s="1206"/>
      <c r="DC102" s="1205"/>
      <c r="DD102" s="1206"/>
      <c r="DE102" s="1156"/>
      <c r="DF102" s="1156"/>
      <c r="DG102" s="1156"/>
      <c r="DH102" s="1156"/>
      <c r="DI102" s="1156"/>
      <c r="DJ102" s="1156"/>
      <c r="DK102" s="1156"/>
      <c r="DL102" s="1156"/>
      <c r="DM102" s="1156"/>
      <c r="DN102" s="1156"/>
      <c r="DO102" s="1156"/>
      <c r="DP102" s="1156"/>
      <c r="DQ102" s="1156"/>
      <c r="DR102" s="1156"/>
      <c r="DS102" s="1156"/>
      <c r="DT102" s="1156"/>
      <c r="DU102" s="1162" t="s">
        <v>1255</v>
      </c>
      <c r="DW102" s="1593"/>
      <c r="DX102" s="1596"/>
      <c r="DY102" s="1596"/>
      <c r="DZ102" s="1599"/>
    </row>
    <row r="103" spans="2:130" s="247" customFormat="1" ht="48" customHeight="1" thickBot="1" x14ac:dyDescent="0.3">
      <c r="B103" s="1295"/>
      <c r="C103" s="1132"/>
      <c r="D103" s="1129"/>
      <c r="E103" s="1120"/>
      <c r="F103" s="1120"/>
      <c r="G103" s="1129"/>
      <c r="H103" s="1126"/>
      <c r="I103" s="1123"/>
      <c r="J103" s="401" t="s">
        <v>1510</v>
      </c>
      <c r="K103" s="381" t="s">
        <v>1257</v>
      </c>
      <c r="L103" s="404" t="s">
        <v>1511</v>
      </c>
      <c r="M103" s="379" t="s">
        <v>575</v>
      </c>
      <c r="N103" s="1114"/>
      <c r="O103" s="1282"/>
      <c r="P103" s="1292"/>
      <c r="Q103" s="1258"/>
      <c r="R103" s="1261"/>
      <c r="S103" s="311"/>
      <c r="T103" s="1264"/>
      <c r="U103" s="1267"/>
      <c r="V103" s="1270"/>
      <c r="W103" s="1273"/>
      <c r="X103" s="1276"/>
      <c r="Y103" s="1246"/>
      <c r="Z103" s="387"/>
      <c r="AA103" s="409" t="s">
        <v>1519</v>
      </c>
      <c r="AB103" s="226" t="s">
        <v>614</v>
      </c>
      <c r="AC103" s="1249"/>
      <c r="AD103" s="1177">
        <v>0</v>
      </c>
      <c r="AE103" s="1178"/>
      <c r="AF103" s="1177">
        <v>15</v>
      </c>
      <c r="AG103" s="1178"/>
      <c r="AH103" s="1177"/>
      <c r="AI103" s="1178"/>
      <c r="AJ103" s="1177"/>
      <c r="AK103" s="1178"/>
      <c r="AL103" s="1177">
        <v>15</v>
      </c>
      <c r="AM103" s="1178"/>
      <c r="AN103" s="457">
        <f>(SUM(AD103:AM103))/100</f>
        <v>0.3</v>
      </c>
      <c r="AO103" s="444">
        <f>AO102-(AO102*AN103)</f>
        <v>0.52500000000000002</v>
      </c>
      <c r="AP103" s="1289"/>
      <c r="AQ103" s="1189" t="s">
        <v>236</v>
      </c>
      <c r="AR103" s="1190"/>
      <c r="AS103" s="1191" t="s">
        <v>592</v>
      </c>
      <c r="AT103" s="1192"/>
      <c r="AU103" s="1218" t="s">
        <v>236</v>
      </c>
      <c r="AV103" s="1219"/>
      <c r="AW103" s="415" t="s">
        <v>1519</v>
      </c>
      <c r="AX103" s="396" t="s">
        <v>554</v>
      </c>
      <c r="AY103" s="412" t="s">
        <v>1513</v>
      </c>
      <c r="AZ103" s="427" t="s">
        <v>1508</v>
      </c>
      <c r="BA103" s="430"/>
      <c r="BB103" s="248"/>
      <c r="BC103" s="1223"/>
      <c r="BD103" s="1226"/>
      <c r="BE103" s="1229"/>
      <c r="BF103" s="1226"/>
      <c r="BG103" s="1232"/>
      <c r="BH103" s="1235"/>
      <c r="BI103" s="248"/>
      <c r="BJ103" s="465"/>
      <c r="BK103" s="462">
        <v>0.8</v>
      </c>
      <c r="BL103" s="356" t="str">
        <f>IF(ISERROR(IF(Y102="R.INHERENTE
4","R. INHERENTE",(IF(BG102="R.RESIDUAL
4","R. RESIDUAL"," ")))),"",(IF(Y102="R.INHERENTE
4","R. INHERENTE",(IF(BG102="R.RESIDUAL
4","R. RESIDUAL"," ")))))</f>
        <v xml:space="preserve"> </v>
      </c>
      <c r="BM103" s="357" t="str">
        <f>IF(ISERROR(IF(Y102="R.INHERENTE
9","R. INHERENTE",(IF(BG102="R.RESIDUAL
9","R. RESIDUAL"," ")))),"",(IF(Y102="R.INHERENTE
9","R. INHERENTE",(IF(BG102="R.RESIDUAL
9","R. RESIDUAL"," ")))))</f>
        <v xml:space="preserve"> </v>
      </c>
      <c r="BN103" s="242" t="str">
        <f>IF(ISERROR(IF(Y102="R.INHERENTE
14","R. INHERENTE",(IF(BG102="R.RESIDUAL
14","R. RESIDUAL"," ")))),"",(IF(Y102="R.INHERENTE
14","R. INHERENTE",(IF(BG102="R.RESIDUAL
14","R. RESIDUAL"," ")))))</f>
        <v xml:space="preserve"> </v>
      </c>
      <c r="BO103" s="361" t="str">
        <f>IF(ISERROR(IF(Y102="R.INHERENTE
19","R. INHERENTE",(IF(BG102="R.RESIDUAL
19","R. RESIDUAL"," ")))),"",(IF(Y102="R.INHERENTE
19","R. INHERENTE",(IF(BG102="R.RESIDUAL
19","R. RESIDUAL"," ")))))</f>
        <v xml:space="preserve"> </v>
      </c>
      <c r="BP103" s="243" t="str">
        <f>IF(ISERROR(IF(Y102="R.INHERENTE
24","R. INHERENTE",(IF(BG102="R.RESIDUAL
24","R. RESIDUAL"," ")))),"",(IF(Y102="R.INHERENTE
24","R. INHERENTE",(IF(BG102="R.RESIDUAL
24","R. RESIDUAL"," ")))))</f>
        <v xml:space="preserve"> </v>
      </c>
      <c r="BQ103" s="311"/>
      <c r="BR103" s="1286"/>
      <c r="BS103" s="1197"/>
      <c r="BT103" s="1197"/>
      <c r="BU103" s="1185"/>
      <c r="BV103" s="311"/>
      <c r="BW103" s="1200"/>
      <c r="BX103" s="1203"/>
      <c r="BY103" s="1182"/>
      <c r="BZ103" s="311"/>
      <c r="CA103" s="1166"/>
      <c r="CB103" s="1169"/>
      <c r="CC103" s="1172"/>
      <c r="CD103" s="1160"/>
      <c r="CE103" s="1175"/>
      <c r="CF103" s="1175"/>
      <c r="CG103" s="1175"/>
      <c r="CH103" s="1175"/>
      <c r="CI103" s="1175"/>
      <c r="CJ103" s="1175"/>
      <c r="CK103" s="1175"/>
      <c r="CL103" s="1175"/>
      <c r="CM103" s="1175"/>
      <c r="CN103" s="1175"/>
      <c r="CO103" s="1175"/>
      <c r="CP103" s="1175"/>
      <c r="CQ103" s="1175"/>
      <c r="CR103" s="1175"/>
      <c r="CS103" s="1175"/>
      <c r="CT103" s="1175"/>
      <c r="CU103" s="1163"/>
      <c r="CW103" s="1166"/>
      <c r="CX103" s="1169"/>
      <c r="CY103" s="1172"/>
      <c r="CZ103" s="1160"/>
      <c r="DA103" s="1207"/>
      <c r="DB103" s="1208"/>
      <c r="DC103" s="1207"/>
      <c r="DD103" s="1208"/>
      <c r="DE103" s="1157"/>
      <c r="DF103" s="1157"/>
      <c r="DG103" s="1157"/>
      <c r="DH103" s="1157"/>
      <c r="DI103" s="1157"/>
      <c r="DJ103" s="1157"/>
      <c r="DK103" s="1157"/>
      <c r="DL103" s="1157"/>
      <c r="DM103" s="1157"/>
      <c r="DN103" s="1157"/>
      <c r="DO103" s="1157"/>
      <c r="DP103" s="1157"/>
      <c r="DQ103" s="1157"/>
      <c r="DR103" s="1157"/>
      <c r="DS103" s="1157"/>
      <c r="DT103" s="1157"/>
      <c r="DU103" s="1163"/>
      <c r="DW103" s="1594"/>
      <c r="DX103" s="1597"/>
      <c r="DY103" s="1597"/>
      <c r="DZ103" s="1600"/>
    </row>
    <row r="104" spans="2:130" s="247" customFormat="1" ht="48" customHeight="1" thickBot="1" x14ac:dyDescent="0.3">
      <c r="B104" s="1295"/>
      <c r="C104" s="1132"/>
      <c r="D104" s="1129"/>
      <c r="E104" s="1120"/>
      <c r="F104" s="1120"/>
      <c r="G104" s="1129"/>
      <c r="H104" s="1126"/>
      <c r="I104" s="1123"/>
      <c r="J104" s="385"/>
      <c r="K104" s="381" t="s">
        <v>1263</v>
      </c>
      <c r="L104" s="404" t="s">
        <v>1514</v>
      </c>
      <c r="M104" s="379" t="s">
        <v>582</v>
      </c>
      <c r="N104" s="1114"/>
      <c r="O104" s="1282"/>
      <c r="P104" s="1292"/>
      <c r="Q104" s="1258"/>
      <c r="R104" s="1261"/>
      <c r="S104" s="311"/>
      <c r="T104" s="1264"/>
      <c r="U104" s="1267"/>
      <c r="V104" s="1270"/>
      <c r="W104" s="1273"/>
      <c r="X104" s="1276"/>
      <c r="Y104" s="1246"/>
      <c r="Z104" s="387"/>
      <c r="AA104" s="409"/>
      <c r="AB104" s="226"/>
      <c r="AC104" s="1249"/>
      <c r="AD104" s="1187"/>
      <c r="AE104" s="1188"/>
      <c r="AF104" s="1187"/>
      <c r="AG104" s="1188"/>
      <c r="AH104" s="1187"/>
      <c r="AI104" s="1188"/>
      <c r="AJ104" s="1187"/>
      <c r="AK104" s="1188"/>
      <c r="AL104" s="1187"/>
      <c r="AM104" s="1188"/>
      <c r="AN104" s="457">
        <f>(SUM(AD104:AM104))/100</f>
        <v>0</v>
      </c>
      <c r="AO104" s="444"/>
      <c r="AP104" s="1289"/>
      <c r="AQ104" s="1189"/>
      <c r="AR104" s="1190"/>
      <c r="AS104" s="1191"/>
      <c r="AT104" s="1192"/>
      <c r="AU104" s="1189"/>
      <c r="AV104" s="1190"/>
      <c r="AW104" s="415"/>
      <c r="AX104" s="396"/>
      <c r="AY104" s="421"/>
      <c r="AZ104" s="429"/>
      <c r="BA104" s="430"/>
      <c r="BB104" s="248"/>
      <c r="BC104" s="1223"/>
      <c r="BD104" s="1226"/>
      <c r="BE104" s="1229"/>
      <c r="BF104" s="1226"/>
      <c r="BG104" s="1232"/>
      <c r="BH104" s="1235"/>
      <c r="BI104" s="248"/>
      <c r="BJ104" s="465"/>
      <c r="BK104" s="462">
        <v>0.60000000000000009</v>
      </c>
      <c r="BL104" s="356" t="str">
        <f>IF(ISERROR(IF(Y102="R.INHERENTE
3","R. INHERENTE",(IF(BG102="R.RESIDUAL
3","R. RESIDUAL"," ")))),"",(IF(Y102="R.INHERENTE
3","R. INHERENTE",(IF(BG102="R.RESIDUAL
3","R. RESIDUAL"," ")))))</f>
        <v xml:space="preserve"> </v>
      </c>
      <c r="BM104" s="357" t="str">
        <f>IF(ISERROR(IF(Y102="R.INHERENTE
8","R. INHERENTE",(IF(BG102="R.RESIDUAL
8","R. RESIDUAL"," ")))),"",(IF(Y102="R.INHERENTE
8","R. INHERENTE",(IF(BG102="R.RESIDUAL
8","R. RESIDUAL"," ")))))</f>
        <v xml:space="preserve"> </v>
      </c>
      <c r="BN104" s="242" t="str">
        <f>IF(ISERROR(IF(Y102="R.INHERENTE
13","R. INHERENTE",(IF(BG102="R.RESIDUAL
13","R. RESIDUAL"," ")))),"",(IF(Y102="R.INHERENTE
13","R. INHERENTE",(IF(BG102="R.RESIDUAL
13","R. RESIDUAL"," ")))))</f>
        <v xml:space="preserve"> </v>
      </c>
      <c r="BO104" s="361" t="str">
        <f>IF(ISERROR(IF(Y102="R.INHERENTE
18","R. INHERENTE",(IF(BG102="R.RESIDUAL
18","R. RESIDUAL"," ")))),"",(IF(Y102="R.INHERENTE
18","R. INHERENTE",(IF(BG102="R.RESIDUAL
18","R. RESIDUAL"," ")))))</f>
        <v xml:space="preserve"> </v>
      </c>
      <c r="BP104" s="243" t="str">
        <f>IF(ISERROR(IF(Y102="R.INHERENTE
23","R. INHERENTE",(IF(BG102="R.RESIDUAL
23","R. RESIDUAL"," ")))),"",(IF(Y102="R.INHERENTE
23","R. INHERENTE",(IF(BG102="R.RESIDUAL
23","R. RESIDUAL"," ")))))</f>
        <v>R. RESIDUAL</v>
      </c>
      <c r="BQ104" s="311"/>
      <c r="BR104" s="1286"/>
      <c r="BS104" s="1197"/>
      <c r="BT104" s="1197"/>
      <c r="BU104" s="1185"/>
      <c r="BV104" s="311"/>
      <c r="BW104" s="1200"/>
      <c r="BX104" s="1203"/>
      <c r="BY104" s="1182"/>
      <c r="BZ104" s="311"/>
      <c r="CA104" s="1166"/>
      <c r="CB104" s="1169"/>
      <c r="CC104" s="1172"/>
      <c r="CD104" s="1160"/>
      <c r="CE104" s="1175"/>
      <c r="CF104" s="1175"/>
      <c r="CG104" s="1175"/>
      <c r="CH104" s="1175"/>
      <c r="CI104" s="1175"/>
      <c r="CJ104" s="1175"/>
      <c r="CK104" s="1175"/>
      <c r="CL104" s="1175"/>
      <c r="CM104" s="1175"/>
      <c r="CN104" s="1175"/>
      <c r="CO104" s="1175"/>
      <c r="CP104" s="1175"/>
      <c r="CQ104" s="1175"/>
      <c r="CR104" s="1175"/>
      <c r="CS104" s="1175"/>
      <c r="CT104" s="1175"/>
      <c r="CU104" s="1163"/>
      <c r="CW104" s="1166"/>
      <c r="CX104" s="1169"/>
      <c r="CY104" s="1172"/>
      <c r="CZ104" s="1160"/>
      <c r="DA104" s="1207"/>
      <c r="DB104" s="1208"/>
      <c r="DC104" s="1207"/>
      <c r="DD104" s="1208"/>
      <c r="DE104" s="1157"/>
      <c r="DF104" s="1157"/>
      <c r="DG104" s="1157"/>
      <c r="DH104" s="1157"/>
      <c r="DI104" s="1157"/>
      <c r="DJ104" s="1157"/>
      <c r="DK104" s="1157"/>
      <c r="DL104" s="1157"/>
      <c r="DM104" s="1157"/>
      <c r="DN104" s="1157"/>
      <c r="DO104" s="1157"/>
      <c r="DP104" s="1157"/>
      <c r="DQ104" s="1157"/>
      <c r="DR104" s="1157"/>
      <c r="DS104" s="1157"/>
      <c r="DT104" s="1157"/>
      <c r="DU104" s="1163"/>
      <c r="DW104" s="1594"/>
      <c r="DX104" s="1597"/>
      <c r="DY104" s="1597"/>
      <c r="DZ104" s="1600"/>
    </row>
    <row r="105" spans="2:130" s="247" customFormat="1" ht="48" customHeight="1" x14ac:dyDescent="0.25">
      <c r="B105" s="1295"/>
      <c r="C105" s="1132"/>
      <c r="D105" s="1129"/>
      <c r="E105" s="1120"/>
      <c r="F105" s="1120"/>
      <c r="G105" s="1129"/>
      <c r="H105" s="1126"/>
      <c r="I105" s="1123"/>
      <c r="J105" s="385"/>
      <c r="K105" s="381" t="s">
        <v>1268</v>
      </c>
      <c r="L105" s="337"/>
      <c r="M105" s="379"/>
      <c r="N105" s="1114"/>
      <c r="O105" s="1282"/>
      <c r="P105" s="1292"/>
      <c r="Q105" s="1258"/>
      <c r="R105" s="1261"/>
      <c r="S105" s="311"/>
      <c r="T105" s="1264"/>
      <c r="U105" s="1267"/>
      <c r="V105" s="1270"/>
      <c r="W105" s="1273"/>
      <c r="X105" s="1276"/>
      <c r="Y105" s="1246"/>
      <c r="Z105" s="387"/>
      <c r="AA105" s="227"/>
      <c r="AB105" s="226"/>
      <c r="AC105" s="1249"/>
      <c r="AD105" s="1177"/>
      <c r="AE105" s="1178"/>
      <c r="AF105" s="1177"/>
      <c r="AG105" s="1178"/>
      <c r="AH105" s="1177"/>
      <c r="AI105" s="1178"/>
      <c r="AJ105" s="1177"/>
      <c r="AK105" s="1178"/>
      <c r="AL105" s="1177"/>
      <c r="AM105" s="1178"/>
      <c r="AN105" s="318"/>
      <c r="AO105" s="312"/>
      <c r="AP105" s="1289"/>
      <c r="AQ105" s="1189"/>
      <c r="AR105" s="1190"/>
      <c r="AS105" s="1191"/>
      <c r="AT105" s="1192"/>
      <c r="AU105" s="1189"/>
      <c r="AV105" s="1190"/>
      <c r="AW105" s="376"/>
      <c r="AX105" s="377"/>
      <c r="AY105" s="234"/>
      <c r="AZ105" s="232"/>
      <c r="BA105" s="228"/>
      <c r="BB105" s="248"/>
      <c r="BC105" s="1223"/>
      <c r="BD105" s="1226"/>
      <c r="BE105" s="1229"/>
      <c r="BF105" s="1226"/>
      <c r="BG105" s="1232"/>
      <c r="BH105" s="1235"/>
      <c r="BI105" s="248"/>
      <c r="BJ105" s="465"/>
      <c r="BK105" s="462">
        <v>0.4</v>
      </c>
      <c r="BL105" s="356" t="str">
        <f>IF(ISERROR(IF(Y102="R.INHERENTE
2","R. INHERENTE",(IF(BG102="R.RESIDUAL
2","R. RESIDUAL"," ")))),"",(IF(Y102="R.INHERENTE
2","R. INHERENTE",(IF(BG102="R.RESIDUAL
2","R. RESIDUAL"," ")))))</f>
        <v xml:space="preserve"> </v>
      </c>
      <c r="BM105" s="357" t="str">
        <f>IF(ISERROR(IF(Y102="R.INHERENTE
7","R. INHERENTE",(IF(BG102="R.RESIDUAL
7","R. RESIDUAL"," ")))),"",(IF(Y102="R.INHERENTE
7","R. INHERENTE",(IF(BG102="R.RESIDUAL
7","R. RESIDUAL"," ")))))</f>
        <v xml:space="preserve"> </v>
      </c>
      <c r="BN105" s="241" t="str">
        <f>IF(ISERROR(IF(Y102="R.INHERENTE
12","R. INHERENTE",(IF(BG102="R.RESIDUAL
12","R. RESIDUAL"," ")))),"",(IF(Y102="R.INHERENTE
12","R. INHERENTE",(IF(BG102="R.RESIDUAL
12","R. RESIDUAL"," ")))))</f>
        <v xml:space="preserve"> </v>
      </c>
      <c r="BO105" s="242" t="str">
        <f>IF(ISERROR(IF(Y102="R.INHERENTE
17","R. INHERENTE",(IF(BG102="R.RESIDUAL
17","R. RESIDUAL"," ")))),"",(IF(Y102="R.INHERENTE
17","R. INHERENTE",(IF(BG102="R.RESIDUAL
17","R. RESIDUAL"," ")))))</f>
        <v xml:space="preserve"> </v>
      </c>
      <c r="BP105" s="243" t="str">
        <f>IF(ISERROR(IF(Y102="R.INHERENTE
22","R. INHERENTE",(IF(BG102="R.RESIDUAL
22","R. RESIDUAL"," ")))),"",(IF(Y102="R.INHERENTE
22","R. INHERENTE",(IF(BG102="R.RESIDUAL
22","R. RESIDUAL"," ")))))</f>
        <v xml:space="preserve"> </v>
      </c>
      <c r="BQ105" s="311"/>
      <c r="BR105" s="1286"/>
      <c r="BS105" s="1197"/>
      <c r="BT105" s="1197"/>
      <c r="BU105" s="1185"/>
      <c r="BV105" s="311"/>
      <c r="BW105" s="1200"/>
      <c r="BX105" s="1203"/>
      <c r="BY105" s="1182"/>
      <c r="BZ105" s="311"/>
      <c r="CA105" s="1166"/>
      <c r="CB105" s="1169"/>
      <c r="CC105" s="1172"/>
      <c r="CD105" s="1160"/>
      <c r="CE105" s="1175"/>
      <c r="CF105" s="1175"/>
      <c r="CG105" s="1175"/>
      <c r="CH105" s="1175"/>
      <c r="CI105" s="1175"/>
      <c r="CJ105" s="1175"/>
      <c r="CK105" s="1175"/>
      <c r="CL105" s="1175"/>
      <c r="CM105" s="1175"/>
      <c r="CN105" s="1175"/>
      <c r="CO105" s="1175"/>
      <c r="CP105" s="1175"/>
      <c r="CQ105" s="1175"/>
      <c r="CR105" s="1175"/>
      <c r="CS105" s="1175"/>
      <c r="CT105" s="1175"/>
      <c r="CU105" s="1163"/>
      <c r="CW105" s="1166"/>
      <c r="CX105" s="1169"/>
      <c r="CY105" s="1172"/>
      <c r="CZ105" s="1160"/>
      <c r="DA105" s="1207"/>
      <c r="DB105" s="1208"/>
      <c r="DC105" s="1207"/>
      <c r="DD105" s="1208"/>
      <c r="DE105" s="1157"/>
      <c r="DF105" s="1157"/>
      <c r="DG105" s="1157"/>
      <c r="DH105" s="1157"/>
      <c r="DI105" s="1157"/>
      <c r="DJ105" s="1157"/>
      <c r="DK105" s="1157"/>
      <c r="DL105" s="1157"/>
      <c r="DM105" s="1157"/>
      <c r="DN105" s="1157"/>
      <c r="DO105" s="1157"/>
      <c r="DP105" s="1157"/>
      <c r="DQ105" s="1157"/>
      <c r="DR105" s="1157"/>
      <c r="DS105" s="1157"/>
      <c r="DT105" s="1157"/>
      <c r="DU105" s="1163"/>
      <c r="DW105" s="1594"/>
      <c r="DX105" s="1597"/>
      <c r="DY105" s="1597"/>
      <c r="DZ105" s="1600"/>
    </row>
    <row r="106" spans="2:130" s="247" customFormat="1" ht="48" customHeight="1" thickBot="1" x14ac:dyDescent="0.3">
      <c r="B106" s="1296"/>
      <c r="C106" s="1133"/>
      <c r="D106" s="1130"/>
      <c r="E106" s="1121"/>
      <c r="F106" s="1121"/>
      <c r="G106" s="1130"/>
      <c r="H106" s="1127"/>
      <c r="I106" s="1124"/>
      <c r="J106" s="386"/>
      <c r="K106" s="382" t="s">
        <v>1269</v>
      </c>
      <c r="L106" s="338"/>
      <c r="M106" s="380"/>
      <c r="N106" s="1115"/>
      <c r="O106" s="1283"/>
      <c r="P106" s="1293"/>
      <c r="Q106" s="1259"/>
      <c r="R106" s="1262"/>
      <c r="S106" s="311"/>
      <c r="T106" s="1265"/>
      <c r="U106" s="1268"/>
      <c r="V106" s="1271"/>
      <c r="W106" s="1274"/>
      <c r="X106" s="1277"/>
      <c r="Y106" s="1247"/>
      <c r="Z106" s="387"/>
      <c r="AA106" s="229"/>
      <c r="AB106" s="230"/>
      <c r="AC106" s="1250"/>
      <c r="AD106" s="1187"/>
      <c r="AE106" s="1188"/>
      <c r="AF106" s="1187"/>
      <c r="AG106" s="1188"/>
      <c r="AH106" s="1187"/>
      <c r="AI106" s="1188"/>
      <c r="AJ106" s="1187"/>
      <c r="AK106" s="1188"/>
      <c r="AL106" s="1187"/>
      <c r="AM106" s="1188"/>
      <c r="AN106" s="319"/>
      <c r="AO106" s="313"/>
      <c r="AP106" s="1290"/>
      <c r="AQ106" s="1179"/>
      <c r="AR106" s="1180"/>
      <c r="AS106" s="1243"/>
      <c r="AT106" s="1244"/>
      <c r="AU106" s="1179"/>
      <c r="AV106" s="1180"/>
      <c r="AW106" s="236"/>
      <c r="AX106" s="393"/>
      <c r="AY106" s="235"/>
      <c r="AZ106" s="233"/>
      <c r="BA106" s="231"/>
      <c r="BB106" s="248"/>
      <c r="BC106" s="1224"/>
      <c r="BD106" s="1227"/>
      <c r="BE106" s="1230"/>
      <c r="BF106" s="1227"/>
      <c r="BG106" s="1233"/>
      <c r="BH106" s="1236"/>
      <c r="BI106" s="248"/>
      <c r="BJ106" s="465"/>
      <c r="BK106" s="463">
        <v>0.2</v>
      </c>
      <c r="BL106" s="358" t="str">
        <f>IF(ISERROR(IF(Y102="R.INHERENTE
1","R. INHERENTE",(IF(BG102="R.RESIDUAL
1","R. RESIDUAL"," ")))),"",(IF(Y102="R.INHERENTE
1","R. INHERENTE",(IF(BG102="R.RESIDUAL
1","R. RESIDUAL"," ")))))</f>
        <v xml:space="preserve"> </v>
      </c>
      <c r="BM106" s="359" t="str">
        <f>IF(ISERROR(IF(Y102="R.INHERENTE
6","R. INHERENTE",(IF(BG102="R.RESIDUAL
6","R. RESIDUAL"," ")))),"",(IF(Y102="R.INHERENTE
6","R. INHERENTE",(IF(BG102="R.RESIDUAL
6","R. RESIDUAL"," ")))))</f>
        <v xml:space="preserve"> </v>
      </c>
      <c r="BN106" s="244" t="str">
        <f>IF(ISERROR(IF(Y102="R.INHERENTE
11","R. INHERENTE",(IF(BG102="R.RESIDUAL
11","R. RESIDUAL"," ")))),"",(IF(Y102="R.INHERENTE
11","R. INHERENTE",(IF(BG102="R.RESIDUAL
11","R. RESIDUAL"," ")))))</f>
        <v xml:space="preserve"> </v>
      </c>
      <c r="BO106" s="245" t="str">
        <f>IF(ISERROR(IF(Y102="R.INHERENTE
16","R. INHERENTE",(IF(BG102="R.RESIDUAL
16","R. RESIDUAL"," ")))),"",(IF(Y102="R.INHERENTE
16","R. INHERENTE",(IF(BG102="R.RESIDUAL
16","R. RESIDUAL"," ")))))</f>
        <v xml:space="preserve"> </v>
      </c>
      <c r="BP106" s="246" t="str">
        <f>IF(ISERROR(IF(Y102="R.INHERENTE
21","R. INHERENTE",(IF(BG102="R.RESIDUAL
21","R. RESIDUAL"," ")))),"",(IF(Y102="R.INHERENTE
21","R. INHERENTE",(IF(BG102="R.RESIDUAL
21","R. RESIDUAL"," ")))))</f>
        <v xml:space="preserve"> </v>
      </c>
      <c r="BQ106" s="311"/>
      <c r="BR106" s="1287"/>
      <c r="BS106" s="1198"/>
      <c r="BT106" s="1198"/>
      <c r="BU106" s="1186"/>
      <c r="BV106" s="311"/>
      <c r="BW106" s="1201"/>
      <c r="BX106" s="1204"/>
      <c r="BY106" s="1183"/>
      <c r="BZ106" s="311"/>
      <c r="CA106" s="1167"/>
      <c r="CB106" s="1170"/>
      <c r="CC106" s="1173"/>
      <c r="CD106" s="1161"/>
      <c r="CE106" s="1176"/>
      <c r="CF106" s="1176"/>
      <c r="CG106" s="1176"/>
      <c r="CH106" s="1176"/>
      <c r="CI106" s="1176"/>
      <c r="CJ106" s="1176"/>
      <c r="CK106" s="1176"/>
      <c r="CL106" s="1176"/>
      <c r="CM106" s="1176"/>
      <c r="CN106" s="1176"/>
      <c r="CO106" s="1176"/>
      <c r="CP106" s="1176"/>
      <c r="CQ106" s="1176"/>
      <c r="CR106" s="1176"/>
      <c r="CS106" s="1176"/>
      <c r="CT106" s="1176"/>
      <c r="CU106" s="1164"/>
      <c r="CW106" s="1167"/>
      <c r="CX106" s="1170"/>
      <c r="CY106" s="1173"/>
      <c r="CZ106" s="1161"/>
      <c r="DA106" s="1209"/>
      <c r="DB106" s="1210"/>
      <c r="DC106" s="1209"/>
      <c r="DD106" s="1210"/>
      <c r="DE106" s="1158"/>
      <c r="DF106" s="1158"/>
      <c r="DG106" s="1158"/>
      <c r="DH106" s="1158"/>
      <c r="DI106" s="1158"/>
      <c r="DJ106" s="1158"/>
      <c r="DK106" s="1158"/>
      <c r="DL106" s="1158"/>
      <c r="DM106" s="1158"/>
      <c r="DN106" s="1158"/>
      <c r="DO106" s="1158"/>
      <c r="DP106" s="1158"/>
      <c r="DQ106" s="1158"/>
      <c r="DR106" s="1158"/>
      <c r="DS106" s="1158"/>
      <c r="DT106" s="1158"/>
      <c r="DU106" s="1164"/>
      <c r="DW106" s="1595"/>
      <c r="DX106" s="1598"/>
      <c r="DY106" s="1598"/>
      <c r="DZ106" s="1601"/>
    </row>
    <row r="107" spans="2:130" ht="12.75" customHeight="1" thickBot="1" x14ac:dyDescent="0.3">
      <c r="Z107" s="387"/>
      <c r="BL107" s="316">
        <v>0.2</v>
      </c>
      <c r="BM107" s="317">
        <v>0.4</v>
      </c>
      <c r="BN107" s="317">
        <v>0.60000000000000009</v>
      </c>
      <c r="BO107" s="317">
        <v>0.8</v>
      </c>
      <c r="BP107" s="317">
        <v>1</v>
      </c>
    </row>
    <row r="108" spans="2:130" s="247" customFormat="1" ht="48" customHeight="1" thickBot="1" x14ac:dyDescent="0.3">
      <c r="B108" s="1294" t="s">
        <v>1385</v>
      </c>
      <c r="C108" s="1131">
        <v>15</v>
      </c>
      <c r="D108" s="1128" t="s">
        <v>468</v>
      </c>
      <c r="E108" s="1119" t="s">
        <v>469</v>
      </c>
      <c r="F108" s="1119" t="s">
        <v>529</v>
      </c>
      <c r="G108" s="1128" t="s">
        <v>528</v>
      </c>
      <c r="H108" s="1125" t="s">
        <v>482</v>
      </c>
      <c r="I108" s="1122" t="s">
        <v>1520</v>
      </c>
      <c r="J108" s="401" t="s">
        <v>1521</v>
      </c>
      <c r="K108" s="383" t="s">
        <v>1237</v>
      </c>
      <c r="L108" s="403" t="s">
        <v>1479</v>
      </c>
      <c r="M108" s="384" t="s">
        <v>575</v>
      </c>
      <c r="N108" s="1111" t="s">
        <v>1522</v>
      </c>
      <c r="O108" s="1281" t="str">
        <f>IF(H108="","",(CONCATENATE("Posibilidad de afectación ",H108," ",I108," ",J108," ",J109," ",J110," ",J111," ",J112)))</f>
        <v xml:space="preserve">Posibilidad de afectación reputacional y económica por venta de biológico para vacunación antirrábica canina y felina para beneficio propio o de terceros  por comportamientos no éticos del colaborador de la línea de VSA responsable de la aplicación del mismo.    </v>
      </c>
      <c r="P108" s="1291" t="s">
        <v>1240</v>
      </c>
      <c r="Q108" s="1257" t="s">
        <v>397</v>
      </c>
      <c r="R108" s="1260" t="s">
        <v>543</v>
      </c>
      <c r="S108" s="311"/>
      <c r="T108" s="1263" t="s">
        <v>512</v>
      </c>
      <c r="U108" s="1266">
        <f>IF(ISERROR(VLOOKUP($T108,[1]Listas!$F$21:$G$25,2,FALSE)),"",(VLOOKUP($T108,[1]Listas!$F$21:$G$25,2,FALSE)))</f>
        <v>0.8</v>
      </c>
      <c r="V108" s="1269" t="str">
        <f>IF(ISERROR(VLOOKUP($U108,[1]Listas!$F$4:$G$8,2,FALSE)),"",(VLOOKUP($U108,[1]Listas!$F$4:$G$8,2,FALSE)))</f>
        <v>ALTA
Es viable que el evento ocurra en la mayoria de las circunstancias.</v>
      </c>
      <c r="W108" s="1272" t="s">
        <v>447</v>
      </c>
      <c r="X108" s="1275">
        <f>IF(ISERROR(VLOOKUP($W108,[1]Listas!$F$30:$G$37,2,FALSE)),"",(VLOOKUP($W108,[1]Listas!$F$30:$G$37,2,FALSE)))</f>
        <v>1</v>
      </c>
      <c r="Y108" s="1245" t="str">
        <f>IF(U108="","",(CONCATENATE("R.INHERENTE
",(IF(AND($U108=0.2,$X108=0.2),1,(IF(AND($U108=0.2,$X108=0.4),6,(IF(AND($U108=0.2,$X108=0.6),11,(IF(AND($U108=0.2,$X108=0.8),16,(IF(AND($U108=0.2,$X108=1),21,(IF(AND($U108=0.4,$X108=0.2),2,(IF(AND($U108=0.4,$X108=0.4),7,(IF(AND($U108=0.4,$X108=0.6),12,(IF(AND($U108=0.4,$X108=0.8),17,(IF(AND($U108=0.4,$X108=1),22,(IF(AND($U108=0.6,$X108=0.2),3,(IF(AND($U108=0.6,$X108=0.4),8,(IF(AND($U108=0.6,$X108=0.6),13,(IF(AND($U108=0.6,$X108=0.8),18,(IF(AND($U108=0.6,$X108=1),23,(IF(AND($U108=0.8,$X108=0.2),4,(IF(AND($U108=0.8,$X108=0.4),9,(IF(AND($U108=0.8,$X108=0.6),14,(IF(AND($U108=0.8,$X108=0.8),19,(IF(AND($U108=0.8,$X108=1),24,(IF(AND($U108=1,$X108=0.2),5,(IF(AND($U108=1,$X108=0.4),10,(IF(AND($U108=1,$X108=0.6),15,(IF(AND($U108=1,$X108=0.8),20,(IF(AND($U108=1,$X108=1),25,"")))))))))))))))))))))))))))))))))))))))))))))))))))))</f>
        <v>R.INHERENTE
24</v>
      </c>
      <c r="Z108" s="387"/>
      <c r="AA108" s="409" t="s">
        <v>1523</v>
      </c>
      <c r="AB108" s="249" t="s">
        <v>614</v>
      </c>
      <c r="AC108" s="1248" t="s">
        <v>318</v>
      </c>
      <c r="AD108" s="1213">
        <v>0</v>
      </c>
      <c r="AE108" s="1214"/>
      <c r="AF108" s="1213"/>
      <c r="AG108" s="1214"/>
      <c r="AH108" s="1213">
        <v>10</v>
      </c>
      <c r="AI108" s="1214"/>
      <c r="AJ108" s="1177"/>
      <c r="AK108" s="1178"/>
      <c r="AL108" s="1177">
        <v>15</v>
      </c>
      <c r="AM108" s="1178"/>
      <c r="AN108" s="457">
        <f t="shared" ref="AN108:AN109" si="13">(SUM(AD108:AM108))/100</f>
        <v>0.25</v>
      </c>
      <c r="AO108" s="443">
        <f>((U108-(U108*AN108)))</f>
        <v>0.60000000000000009</v>
      </c>
      <c r="AP108" s="1288">
        <f>X108</f>
        <v>1</v>
      </c>
      <c r="AQ108" s="1218" t="s">
        <v>236</v>
      </c>
      <c r="AR108" s="1219"/>
      <c r="AS108" s="1220" t="s">
        <v>592</v>
      </c>
      <c r="AT108" s="1221"/>
      <c r="AU108" s="1218" t="s">
        <v>236</v>
      </c>
      <c r="AV108" s="1219"/>
      <c r="AW108" s="422" t="s">
        <v>1524</v>
      </c>
      <c r="AX108" s="395" t="s">
        <v>554</v>
      </c>
      <c r="AY108" s="412" t="s">
        <v>1525</v>
      </c>
      <c r="AZ108" s="427" t="s">
        <v>1508</v>
      </c>
      <c r="BA108" s="428"/>
      <c r="BB108" s="248">
        <f>+(IF(AND($BC108&gt;0,$BC108&lt;=0.2),0.2,(IF(AND($BC108&gt;0.2,$BC108&lt;=0.4),0.4,(IF(AND($BC108&gt;0.4,$BC108&lt;=0.6),0.6,(IF(AND($BC108&gt;0.6,$BC108&lt;=0.8),0.8,(IF($BC108&gt;0.8,1,""))))))))))</f>
        <v>0.6</v>
      </c>
      <c r="BC108" s="1222">
        <f>+MIN(AO108:AO112)</f>
        <v>0.42000000000000004</v>
      </c>
      <c r="BD108" s="1225" t="str">
        <f>+(IF($BB108=0.2,"MUY BAJA",(IF($BB108=0.4,"BAJA",(IF($BB108=0.6,"MEDIA",(IF($BB108=0.8,"ALTA",(IF($BB108=1,"MUY ALTA",""))))))))))</f>
        <v>MEDIA</v>
      </c>
      <c r="BE108" s="1228">
        <f>+MIN(AP108:AP112)</f>
        <v>1</v>
      </c>
      <c r="BF108" s="1225" t="str">
        <f>+(IF($BI108=0.2,"MUY BAJA",(IF($BI108=0.4,"BAJA",(IF($BI108=0.6,"MEDIA",(IF($BI108=0.8,"ALTA",(IF($BI108=1,"MUY ALTA",""))))))))))</f>
        <v>MUY ALTA</v>
      </c>
      <c r="BG108" s="1231" t="str">
        <f>IF($BB108="","",(CONCATENATE("R.RESIDUAL
",(IF(AND($BB108=0.2,$BI108=0.2),1,(IF(AND($BB108=0.2,$BI108=0.4),6,(IF(AND($BB108=0.2,$BI108=0.6),11,(IF(AND($BB108=0.2,$BI108=0.8),16,(IF(AND($BB108=0.2,$BI108=1),21,(IF(AND($BB108=0.4,$BI108=0.2),2,(IF(AND($BB108=0.4,$BI108=0.4),7,(IF(AND($BB108=0.4,$BI108=0.6),12,(IF(AND($BB108=0.4,$BI108=0.8),17,(IF(AND($BB108=0.4,$BI108=1),22,(IF(AND($BB108=0.6,$BI108=0.2),3,(IF(AND($BB108=0.6,$BI108=0.4),8,(IF(AND($BB108=0.6,$BI108=0.6),13,(IF(AND($BB108=0.6,$BI108=0.8),18,(IF(AND($BB108=0.6,$BI108=1),23,(IF(AND($BB108=0.8,$BI108=0.2),4,(IF(AND($BB108=0.8,$BI108=0.4),9,(IF(AND($BB108=0.8,$BI108=0.6),14,(IF(AND($BB108=0.8,$BI108=0.8),19,(IF(AND($BB108=0.8,$BI108=1),24,(IF(AND($BB108=1,$BI108=0.2),5,(IF(AND($BB108=1,$BI108=0.4),10,(IF(AND($BB108=1,$BI108=0.6),15,(IF(AND($BB108=1,$BI108=0.8),20,(IF(AND($BB108=1,$BI108=1),25,"")))))))))))))))))))))))))))))))))))))))))))))))))))))</f>
        <v>R.RESIDUAL
23</v>
      </c>
      <c r="BH108" s="1234" t="s">
        <v>539</v>
      </c>
      <c r="BI108" s="248">
        <f>+(IF(AND($BE108&gt;0,$BE108&lt;=0.2),0.2,(IF(AND($BE108&gt;0.2,$BE108&lt;=0.4),0.4,(IF(AND($BE108&gt;0.4,$BE108&lt;=0.6),0.6,(IF(AND($BE108&gt;0.6,$BE108&lt;=0.8),0.8,(IF($BE108&gt;0.8,1,""))))))))))</f>
        <v>1</v>
      </c>
      <c r="BJ108" s="239" t="e">
        <f>+VLOOKUP($BG108,[2]Listas!$G$114:$H$138,2,FALSE)</f>
        <v>#N/A</v>
      </c>
      <c r="BK108" s="462">
        <v>1</v>
      </c>
      <c r="BL108" s="354" t="str">
        <f>IF(ISERROR(IF(Y108="R.INHERENTE
5","R. INHERENTE",(IF(BG108="R.RESIDUAL
5","R. RESIDUAL"," ")))),"",(IF(Y108="R.INHERENTE
5","R. INHERENTE",(IF(BG108="R.RESIDUAL
5","R. RESIDUAL"," ")))))</f>
        <v xml:space="preserve"> </v>
      </c>
      <c r="BM108" s="355" t="str">
        <f>IF(ISERROR(IF(Y108="R.INHERENTE
10","R. INHERENTE",(IF(BG108="R.RESIDUAL
10","R. RESIDUAL"," ")))),"",(IF(Y108="R.INHERENTE
10","R. INHERENTE",(IF(BG108="R.RESIDUAL
10","R. RESIDUAL"," ")))))</f>
        <v xml:space="preserve"> </v>
      </c>
      <c r="BN108" s="360" t="str">
        <f>IF(ISERROR(IF(Y108="R.INHERENTE
15","R. INHERENTE",(IF(BG108="R.RESIDUAL
15","R. RESIDUAL"," ")))),"",(IF(Y108="R.INHERENTE
15","R. INHERENTE",(IF(BG108="R.RESIDUAL
15","R. RESIDUAL"," ")))))</f>
        <v xml:space="preserve"> </v>
      </c>
      <c r="BO108" s="360" t="str">
        <f>IF(ISERROR(IF(Y108="R.INHERENTE
20","R. INHERENTE",(IF(BG108="R.RESIDUAL
20","R. RESIDUAL"," ")))),"",(IF(Y108="R.INHERENTE
20","R. INHERENTE",(IF(BG108="R.RESIDUAL
20","R. RESIDUAL"," ")))))</f>
        <v xml:space="preserve"> </v>
      </c>
      <c r="BP108" s="240" t="str">
        <f>IF(ISERROR(IF(Y108="R.INHERENTE
25","R. INHERENTE",(IF(BG108="R.RESIDUAL
25","R. RESIDUAL"," ")))),"",(IF(Y108="R.INHERENTE
25","R. INHERENTE",(IF(BG108="R.RESIDUAL
25","R. RESIDUAL"," ")))))</f>
        <v xml:space="preserve"> </v>
      </c>
      <c r="BQ108" s="311"/>
      <c r="BR108" s="1285" t="s">
        <v>1485</v>
      </c>
      <c r="BS108" s="1196" t="s">
        <v>1486</v>
      </c>
      <c r="BT108" s="1196" t="s">
        <v>1438</v>
      </c>
      <c r="BU108" s="1184" t="s">
        <v>586</v>
      </c>
      <c r="BV108" s="311"/>
      <c r="BW108" s="1199" t="s">
        <v>1509</v>
      </c>
      <c r="BX108" s="1202" t="s">
        <v>1488</v>
      </c>
      <c r="BY108" s="1181" t="s">
        <v>1249</v>
      </c>
      <c r="BZ108" s="311"/>
      <c r="CA108" s="1165" t="s">
        <v>1250</v>
      </c>
      <c r="CB108" s="1168" t="s">
        <v>1251</v>
      </c>
      <c r="CC108" s="1171" t="s">
        <v>1252</v>
      </c>
      <c r="CD108" s="1159" t="s">
        <v>1253</v>
      </c>
      <c r="CE108" s="1174"/>
      <c r="CF108" s="1174"/>
      <c r="CG108" s="1174"/>
      <c r="CH108" s="1174"/>
      <c r="CI108" s="1174"/>
      <c r="CJ108" s="1174"/>
      <c r="CK108" s="1174"/>
      <c r="CL108" s="1174"/>
      <c r="CM108" s="1174"/>
      <c r="CN108" s="1174"/>
      <c r="CO108" s="1174"/>
      <c r="CP108" s="1174"/>
      <c r="CQ108" s="1174"/>
      <c r="CR108" s="1174"/>
      <c r="CS108" s="1174"/>
      <c r="CT108" s="1174"/>
      <c r="CU108" s="1162" t="s">
        <v>1254</v>
      </c>
      <c r="CW108" s="1165" t="s">
        <v>1250</v>
      </c>
      <c r="CX108" s="1168" t="s">
        <v>1251</v>
      </c>
      <c r="CY108" s="1171" t="s">
        <v>1252</v>
      </c>
      <c r="CZ108" s="1159" t="s">
        <v>1253</v>
      </c>
      <c r="DA108" s="1205"/>
      <c r="DB108" s="1206"/>
      <c r="DC108" s="1205"/>
      <c r="DD108" s="1206"/>
      <c r="DE108" s="1156"/>
      <c r="DF108" s="1156"/>
      <c r="DG108" s="1156"/>
      <c r="DH108" s="1156"/>
      <c r="DI108" s="1156"/>
      <c r="DJ108" s="1156"/>
      <c r="DK108" s="1156"/>
      <c r="DL108" s="1156"/>
      <c r="DM108" s="1156"/>
      <c r="DN108" s="1156"/>
      <c r="DO108" s="1156"/>
      <c r="DP108" s="1156"/>
      <c r="DQ108" s="1156"/>
      <c r="DR108" s="1156"/>
      <c r="DS108" s="1156"/>
      <c r="DT108" s="1156"/>
      <c r="DU108" s="1162" t="s">
        <v>1255</v>
      </c>
      <c r="DW108" s="1593"/>
      <c r="DX108" s="1596"/>
      <c r="DY108" s="1596"/>
      <c r="DZ108" s="1599"/>
    </row>
    <row r="109" spans="2:130" s="247" customFormat="1" ht="48" customHeight="1" thickBot="1" x14ac:dyDescent="0.3">
      <c r="B109" s="1295"/>
      <c r="C109" s="1132"/>
      <c r="D109" s="1129"/>
      <c r="E109" s="1120"/>
      <c r="F109" s="1120"/>
      <c r="G109" s="1129"/>
      <c r="H109" s="1126"/>
      <c r="I109" s="1123"/>
      <c r="J109" s="401"/>
      <c r="K109" s="381" t="s">
        <v>1257</v>
      </c>
      <c r="L109" s="404" t="s">
        <v>1511</v>
      </c>
      <c r="M109" s="379" t="s">
        <v>575</v>
      </c>
      <c r="N109" s="1114"/>
      <c r="O109" s="1282"/>
      <c r="P109" s="1292"/>
      <c r="Q109" s="1258"/>
      <c r="R109" s="1261"/>
      <c r="S109" s="311"/>
      <c r="T109" s="1264"/>
      <c r="U109" s="1267"/>
      <c r="V109" s="1270"/>
      <c r="W109" s="1273"/>
      <c r="X109" s="1276"/>
      <c r="Y109" s="1246"/>
      <c r="Z109" s="387"/>
      <c r="AA109" s="409" t="s">
        <v>1526</v>
      </c>
      <c r="AB109" s="226" t="s">
        <v>614</v>
      </c>
      <c r="AC109" s="1249"/>
      <c r="AD109" s="1177">
        <v>0</v>
      </c>
      <c r="AE109" s="1178"/>
      <c r="AF109" s="1177">
        <v>15</v>
      </c>
      <c r="AG109" s="1178"/>
      <c r="AH109" s="1177"/>
      <c r="AI109" s="1178"/>
      <c r="AJ109" s="1177"/>
      <c r="AK109" s="1178"/>
      <c r="AL109" s="1177">
        <v>15</v>
      </c>
      <c r="AM109" s="1178"/>
      <c r="AN109" s="457">
        <f t="shared" si="13"/>
        <v>0.3</v>
      </c>
      <c r="AO109" s="444">
        <f>AO108-(AO108*AN109)</f>
        <v>0.42000000000000004</v>
      </c>
      <c r="AP109" s="1289"/>
      <c r="AQ109" s="1189" t="s">
        <v>236</v>
      </c>
      <c r="AR109" s="1190"/>
      <c r="AS109" s="1191" t="s">
        <v>592</v>
      </c>
      <c r="AT109" s="1192"/>
      <c r="AU109" s="1218" t="s">
        <v>236</v>
      </c>
      <c r="AV109" s="1219"/>
      <c r="AW109" s="415" t="s">
        <v>1527</v>
      </c>
      <c r="AX109" s="396" t="s">
        <v>554</v>
      </c>
      <c r="AY109" s="412" t="s">
        <v>1528</v>
      </c>
      <c r="AZ109" s="427" t="s">
        <v>1508</v>
      </c>
      <c r="BA109" s="430"/>
      <c r="BB109" s="248"/>
      <c r="BC109" s="1223"/>
      <c r="BD109" s="1226"/>
      <c r="BE109" s="1229"/>
      <c r="BF109" s="1226"/>
      <c r="BG109" s="1232"/>
      <c r="BH109" s="1235"/>
      <c r="BI109" s="248"/>
      <c r="BJ109" s="465"/>
      <c r="BK109" s="462">
        <v>0.8</v>
      </c>
      <c r="BL109" s="356" t="str">
        <f>IF(ISERROR(IF(Y108="R.INHERENTE
4","R. INHERENTE",(IF(BG108="R.RESIDUAL
4","R. RESIDUAL"," ")))),"",(IF(Y108="R.INHERENTE
4","R. INHERENTE",(IF(BG108="R.RESIDUAL
4","R. RESIDUAL"," ")))))</f>
        <v xml:space="preserve"> </v>
      </c>
      <c r="BM109" s="357" t="str">
        <f>IF(ISERROR(IF(Y108="R.INHERENTE
9","R. INHERENTE",(IF(BG108="R.RESIDUAL
9","R. RESIDUAL"," ")))),"",(IF(Y108="R.INHERENTE
9","R. INHERENTE",(IF(BG108="R.RESIDUAL
9","R. RESIDUAL"," ")))))</f>
        <v xml:space="preserve"> </v>
      </c>
      <c r="BN109" s="242" t="str">
        <f>IF(ISERROR(IF(Y108="R.INHERENTE
14","R. INHERENTE",(IF(BG108="R.RESIDUAL
14","R. RESIDUAL"," ")))),"",(IF(Y108="R.INHERENTE
14","R. INHERENTE",(IF(BG108="R.RESIDUAL
14","R. RESIDUAL"," ")))))</f>
        <v xml:space="preserve"> </v>
      </c>
      <c r="BO109" s="361" t="str">
        <f>IF(ISERROR(IF(Y108="R.INHERENTE
19","R. INHERENTE",(IF(BG108="R.RESIDUAL
19","R. RESIDUAL"," ")))),"",(IF(Y108="R.INHERENTE
19","R. INHERENTE",(IF(BG108="R.RESIDUAL
19","R. RESIDUAL"," ")))))</f>
        <v xml:space="preserve"> </v>
      </c>
      <c r="BP109" s="243" t="str">
        <f>IF(ISERROR(IF(Y108="R.INHERENTE
24","R. INHERENTE",(IF(BG108="R.RESIDUAL
24","R. RESIDUAL"," ")))),"",(IF(Y108="R.INHERENTE
24","R. INHERENTE",(IF(BG108="R.RESIDUAL
24","R. RESIDUAL"," ")))))</f>
        <v>R. INHERENTE</v>
      </c>
      <c r="BQ109" s="311"/>
      <c r="BR109" s="1286"/>
      <c r="BS109" s="1197"/>
      <c r="BT109" s="1197"/>
      <c r="BU109" s="1185"/>
      <c r="BV109" s="311"/>
      <c r="BW109" s="1200"/>
      <c r="BX109" s="1203"/>
      <c r="BY109" s="1182"/>
      <c r="BZ109" s="311"/>
      <c r="CA109" s="1166"/>
      <c r="CB109" s="1169"/>
      <c r="CC109" s="1172"/>
      <c r="CD109" s="1160"/>
      <c r="CE109" s="1175"/>
      <c r="CF109" s="1175"/>
      <c r="CG109" s="1175"/>
      <c r="CH109" s="1175"/>
      <c r="CI109" s="1175"/>
      <c r="CJ109" s="1175"/>
      <c r="CK109" s="1175"/>
      <c r="CL109" s="1175"/>
      <c r="CM109" s="1175"/>
      <c r="CN109" s="1175"/>
      <c r="CO109" s="1175"/>
      <c r="CP109" s="1175"/>
      <c r="CQ109" s="1175"/>
      <c r="CR109" s="1175"/>
      <c r="CS109" s="1175"/>
      <c r="CT109" s="1175"/>
      <c r="CU109" s="1163"/>
      <c r="CW109" s="1166"/>
      <c r="CX109" s="1169"/>
      <c r="CY109" s="1172"/>
      <c r="CZ109" s="1160"/>
      <c r="DA109" s="1207"/>
      <c r="DB109" s="1208"/>
      <c r="DC109" s="1207"/>
      <c r="DD109" s="1208"/>
      <c r="DE109" s="1157"/>
      <c r="DF109" s="1157"/>
      <c r="DG109" s="1157"/>
      <c r="DH109" s="1157"/>
      <c r="DI109" s="1157"/>
      <c r="DJ109" s="1157"/>
      <c r="DK109" s="1157"/>
      <c r="DL109" s="1157"/>
      <c r="DM109" s="1157"/>
      <c r="DN109" s="1157"/>
      <c r="DO109" s="1157"/>
      <c r="DP109" s="1157"/>
      <c r="DQ109" s="1157"/>
      <c r="DR109" s="1157"/>
      <c r="DS109" s="1157"/>
      <c r="DT109" s="1157"/>
      <c r="DU109" s="1163"/>
      <c r="DW109" s="1594"/>
      <c r="DX109" s="1597"/>
      <c r="DY109" s="1597"/>
      <c r="DZ109" s="1600"/>
    </row>
    <row r="110" spans="2:130" s="247" customFormat="1" ht="48" customHeight="1" x14ac:dyDescent="0.25">
      <c r="B110" s="1295"/>
      <c r="C110" s="1132"/>
      <c r="D110" s="1129"/>
      <c r="E110" s="1120"/>
      <c r="F110" s="1120"/>
      <c r="G110" s="1129"/>
      <c r="H110" s="1126"/>
      <c r="I110" s="1123"/>
      <c r="J110" s="385"/>
      <c r="K110" s="381" t="s">
        <v>1263</v>
      </c>
      <c r="L110" s="404" t="s">
        <v>1514</v>
      </c>
      <c r="M110" s="379" t="s">
        <v>582</v>
      </c>
      <c r="N110" s="1114"/>
      <c r="O110" s="1282"/>
      <c r="P110" s="1292"/>
      <c r="Q110" s="1258"/>
      <c r="R110" s="1261"/>
      <c r="S110" s="311"/>
      <c r="T110" s="1264"/>
      <c r="U110" s="1267"/>
      <c r="V110" s="1270"/>
      <c r="W110" s="1273"/>
      <c r="X110" s="1276"/>
      <c r="Y110" s="1246"/>
      <c r="Z110" s="387"/>
      <c r="AA110" s="409"/>
      <c r="AB110" s="226"/>
      <c r="AC110" s="1249"/>
      <c r="AD110" s="1177"/>
      <c r="AE110" s="1178"/>
      <c r="AF110" s="1177"/>
      <c r="AG110" s="1178"/>
      <c r="AH110" s="1177"/>
      <c r="AI110" s="1178"/>
      <c r="AJ110" s="1177"/>
      <c r="AK110" s="1178"/>
      <c r="AL110" s="1177"/>
      <c r="AM110" s="1178"/>
      <c r="AN110" s="318"/>
      <c r="AO110" s="312"/>
      <c r="AP110" s="1289"/>
      <c r="AQ110" s="1189"/>
      <c r="AR110" s="1190"/>
      <c r="AS110" s="1191"/>
      <c r="AT110" s="1192"/>
      <c r="AU110" s="1189"/>
      <c r="AV110" s="1190"/>
      <c r="AW110" s="415"/>
      <c r="AX110" s="396"/>
      <c r="AY110" s="421"/>
      <c r="AZ110" s="429"/>
      <c r="BA110" s="430"/>
      <c r="BB110" s="248"/>
      <c r="BC110" s="1223"/>
      <c r="BD110" s="1226"/>
      <c r="BE110" s="1229"/>
      <c r="BF110" s="1226"/>
      <c r="BG110" s="1232"/>
      <c r="BH110" s="1235"/>
      <c r="BI110" s="248"/>
      <c r="BJ110" s="465"/>
      <c r="BK110" s="462">
        <v>0.60000000000000009</v>
      </c>
      <c r="BL110" s="356" t="str">
        <f>IF(ISERROR(IF(Y108="R.INHERENTE
3","R. INHERENTE",(IF(BG108="R.RESIDUAL
3","R. RESIDUAL"," ")))),"",(IF(Y108="R.INHERENTE
3","R. INHERENTE",(IF(BG108="R.RESIDUAL
3","R. RESIDUAL"," ")))))</f>
        <v xml:space="preserve"> </v>
      </c>
      <c r="BM110" s="357" t="str">
        <f>IF(ISERROR(IF(Y108="R.INHERENTE
8","R. INHERENTE",(IF(BG108="R.RESIDUAL
8","R. RESIDUAL"," ")))),"",(IF(Y108="R.INHERENTE
8","R. INHERENTE",(IF(BG108="R.RESIDUAL
8","R. RESIDUAL"," ")))))</f>
        <v xml:space="preserve"> </v>
      </c>
      <c r="BN110" s="242" t="str">
        <f>IF(ISERROR(IF(Y108="R.INHERENTE
13","R. INHERENTE",(IF(BG108="R.RESIDUAL
13","R. RESIDUAL"," ")))),"",(IF(Y108="R.INHERENTE
13","R. INHERENTE",(IF(BG108="R.RESIDUAL
13","R. RESIDUAL"," ")))))</f>
        <v xml:space="preserve"> </v>
      </c>
      <c r="BO110" s="361" t="str">
        <f>IF(ISERROR(IF(Y108="R.INHERENTE
18","R. INHERENTE",(IF(BG108="R.RESIDUAL
18","R. RESIDUAL"," ")))),"",(IF(Y108="R.INHERENTE
18","R. INHERENTE",(IF(BG108="R.RESIDUAL
18","R. RESIDUAL"," ")))))</f>
        <v xml:space="preserve"> </v>
      </c>
      <c r="BP110" s="243" t="str">
        <f>IF(ISERROR(IF(Y108="R.INHERENTE
23","R. INHERENTE",(IF(BG108="R.RESIDUAL
23","R. RESIDUAL"," ")))),"",(IF(Y108="R.INHERENTE
23","R. INHERENTE",(IF(BG108="R.RESIDUAL
23","R. RESIDUAL"," ")))))</f>
        <v>R. RESIDUAL</v>
      </c>
      <c r="BQ110" s="311"/>
      <c r="BR110" s="1286"/>
      <c r="BS110" s="1197"/>
      <c r="BT110" s="1197"/>
      <c r="BU110" s="1185"/>
      <c r="BV110" s="311"/>
      <c r="BW110" s="1200"/>
      <c r="BX110" s="1203"/>
      <c r="BY110" s="1182"/>
      <c r="BZ110" s="311"/>
      <c r="CA110" s="1166"/>
      <c r="CB110" s="1169"/>
      <c r="CC110" s="1172"/>
      <c r="CD110" s="1160"/>
      <c r="CE110" s="1175"/>
      <c r="CF110" s="1175"/>
      <c r="CG110" s="1175"/>
      <c r="CH110" s="1175"/>
      <c r="CI110" s="1175"/>
      <c r="CJ110" s="1175"/>
      <c r="CK110" s="1175"/>
      <c r="CL110" s="1175"/>
      <c r="CM110" s="1175"/>
      <c r="CN110" s="1175"/>
      <c r="CO110" s="1175"/>
      <c r="CP110" s="1175"/>
      <c r="CQ110" s="1175"/>
      <c r="CR110" s="1175"/>
      <c r="CS110" s="1175"/>
      <c r="CT110" s="1175"/>
      <c r="CU110" s="1163"/>
      <c r="CW110" s="1166"/>
      <c r="CX110" s="1169"/>
      <c r="CY110" s="1172"/>
      <c r="CZ110" s="1160"/>
      <c r="DA110" s="1207"/>
      <c r="DB110" s="1208"/>
      <c r="DC110" s="1207"/>
      <c r="DD110" s="1208"/>
      <c r="DE110" s="1157"/>
      <c r="DF110" s="1157"/>
      <c r="DG110" s="1157"/>
      <c r="DH110" s="1157"/>
      <c r="DI110" s="1157"/>
      <c r="DJ110" s="1157"/>
      <c r="DK110" s="1157"/>
      <c r="DL110" s="1157"/>
      <c r="DM110" s="1157"/>
      <c r="DN110" s="1157"/>
      <c r="DO110" s="1157"/>
      <c r="DP110" s="1157"/>
      <c r="DQ110" s="1157"/>
      <c r="DR110" s="1157"/>
      <c r="DS110" s="1157"/>
      <c r="DT110" s="1157"/>
      <c r="DU110" s="1163"/>
      <c r="DW110" s="1594"/>
      <c r="DX110" s="1597"/>
      <c r="DY110" s="1597"/>
      <c r="DZ110" s="1600"/>
    </row>
    <row r="111" spans="2:130" s="247" customFormat="1" ht="48" customHeight="1" x14ac:dyDescent="0.25">
      <c r="B111" s="1295"/>
      <c r="C111" s="1132"/>
      <c r="D111" s="1129"/>
      <c r="E111" s="1120"/>
      <c r="F111" s="1120"/>
      <c r="G111" s="1129"/>
      <c r="H111" s="1126"/>
      <c r="I111" s="1123"/>
      <c r="J111" s="385"/>
      <c r="K111" s="381" t="s">
        <v>1268</v>
      </c>
      <c r="L111" s="337"/>
      <c r="M111" s="379"/>
      <c r="N111" s="1114"/>
      <c r="O111" s="1282"/>
      <c r="P111" s="1292"/>
      <c r="Q111" s="1258"/>
      <c r="R111" s="1261"/>
      <c r="S111" s="311"/>
      <c r="T111" s="1264"/>
      <c r="U111" s="1267"/>
      <c r="V111" s="1270"/>
      <c r="W111" s="1273"/>
      <c r="X111" s="1276"/>
      <c r="Y111" s="1246"/>
      <c r="Z111" s="387"/>
      <c r="AA111" s="227"/>
      <c r="AB111" s="226"/>
      <c r="AC111" s="1249"/>
      <c r="AD111" s="1177"/>
      <c r="AE111" s="1178"/>
      <c r="AF111" s="1177"/>
      <c r="AG111" s="1178"/>
      <c r="AH111" s="1177"/>
      <c r="AI111" s="1178"/>
      <c r="AJ111" s="1177"/>
      <c r="AK111" s="1178"/>
      <c r="AL111" s="1177"/>
      <c r="AM111" s="1178"/>
      <c r="AN111" s="318"/>
      <c r="AO111" s="312"/>
      <c r="AP111" s="1289"/>
      <c r="AQ111" s="1189"/>
      <c r="AR111" s="1190"/>
      <c r="AS111" s="1191"/>
      <c r="AT111" s="1192"/>
      <c r="AU111" s="1189"/>
      <c r="AV111" s="1190"/>
      <c r="AW111" s="376"/>
      <c r="AX111" s="377"/>
      <c r="AY111" s="234"/>
      <c r="AZ111" s="232"/>
      <c r="BA111" s="228"/>
      <c r="BB111" s="248"/>
      <c r="BC111" s="1223"/>
      <c r="BD111" s="1226"/>
      <c r="BE111" s="1229"/>
      <c r="BF111" s="1226"/>
      <c r="BG111" s="1232"/>
      <c r="BH111" s="1235"/>
      <c r="BI111" s="248"/>
      <c r="BJ111" s="465"/>
      <c r="BK111" s="462">
        <v>0.4</v>
      </c>
      <c r="BL111" s="356" t="str">
        <f>IF(ISERROR(IF(Y108="R.INHERENTE
2","R. INHERENTE",(IF(BG108="R.RESIDUAL
2","R. RESIDUAL"," ")))),"",(IF(Y108="R.INHERENTE
2","R. INHERENTE",(IF(BG108="R.RESIDUAL
2","R. RESIDUAL"," ")))))</f>
        <v xml:space="preserve"> </v>
      </c>
      <c r="BM111" s="357" t="str">
        <f>IF(ISERROR(IF(Y108="R.INHERENTE
7","R. INHERENTE",(IF(BG108="R.RESIDUAL
7","R. RESIDUAL"," ")))),"",(IF(Y108="R.INHERENTE
7","R. INHERENTE",(IF(BG108="R.RESIDUAL
7","R. RESIDUAL"," ")))))</f>
        <v xml:space="preserve"> </v>
      </c>
      <c r="BN111" s="241" t="str">
        <f>IF(ISERROR(IF(Y108="R.INHERENTE
12","R. INHERENTE",(IF(BG108="R.RESIDUAL
12","R. RESIDUAL"," ")))),"",(IF(Y108="R.INHERENTE
12","R. INHERENTE",(IF(BG108="R.RESIDUAL
12","R. RESIDUAL"," ")))))</f>
        <v xml:space="preserve"> </v>
      </c>
      <c r="BO111" s="242" t="str">
        <f>IF(ISERROR(IF(Y108="R.INHERENTE
17","R. INHERENTE",(IF(BG108="R.RESIDUAL
17","R. RESIDUAL"," ")))),"",(IF(Y108="R.INHERENTE
17","R. INHERENTE",(IF(BG108="R.RESIDUAL
17","R. RESIDUAL"," ")))))</f>
        <v xml:space="preserve"> </v>
      </c>
      <c r="BP111" s="243" t="str">
        <f>IF(ISERROR(IF(Y108="R.INHERENTE
22","R. INHERENTE",(IF(BG108="R.RESIDUAL
22","R. RESIDUAL"," ")))),"",(IF(Y108="R.INHERENTE
22","R. INHERENTE",(IF(BG108="R.RESIDUAL
22","R. RESIDUAL"," ")))))</f>
        <v xml:space="preserve"> </v>
      </c>
      <c r="BQ111" s="311"/>
      <c r="BR111" s="1286"/>
      <c r="BS111" s="1197"/>
      <c r="BT111" s="1197"/>
      <c r="BU111" s="1185"/>
      <c r="BV111" s="311"/>
      <c r="BW111" s="1200"/>
      <c r="BX111" s="1203"/>
      <c r="BY111" s="1182"/>
      <c r="BZ111" s="311"/>
      <c r="CA111" s="1166"/>
      <c r="CB111" s="1169"/>
      <c r="CC111" s="1172"/>
      <c r="CD111" s="1160"/>
      <c r="CE111" s="1175"/>
      <c r="CF111" s="1175"/>
      <c r="CG111" s="1175"/>
      <c r="CH111" s="1175"/>
      <c r="CI111" s="1175"/>
      <c r="CJ111" s="1175"/>
      <c r="CK111" s="1175"/>
      <c r="CL111" s="1175"/>
      <c r="CM111" s="1175"/>
      <c r="CN111" s="1175"/>
      <c r="CO111" s="1175"/>
      <c r="CP111" s="1175"/>
      <c r="CQ111" s="1175"/>
      <c r="CR111" s="1175"/>
      <c r="CS111" s="1175"/>
      <c r="CT111" s="1175"/>
      <c r="CU111" s="1163"/>
      <c r="CW111" s="1166"/>
      <c r="CX111" s="1169"/>
      <c r="CY111" s="1172"/>
      <c r="CZ111" s="1160"/>
      <c r="DA111" s="1207"/>
      <c r="DB111" s="1208"/>
      <c r="DC111" s="1207"/>
      <c r="DD111" s="1208"/>
      <c r="DE111" s="1157"/>
      <c r="DF111" s="1157"/>
      <c r="DG111" s="1157"/>
      <c r="DH111" s="1157"/>
      <c r="DI111" s="1157"/>
      <c r="DJ111" s="1157"/>
      <c r="DK111" s="1157"/>
      <c r="DL111" s="1157"/>
      <c r="DM111" s="1157"/>
      <c r="DN111" s="1157"/>
      <c r="DO111" s="1157"/>
      <c r="DP111" s="1157"/>
      <c r="DQ111" s="1157"/>
      <c r="DR111" s="1157"/>
      <c r="DS111" s="1157"/>
      <c r="DT111" s="1157"/>
      <c r="DU111" s="1163"/>
      <c r="DW111" s="1594"/>
      <c r="DX111" s="1597"/>
      <c r="DY111" s="1597"/>
      <c r="DZ111" s="1600"/>
    </row>
    <row r="112" spans="2:130" s="247" customFormat="1" ht="48" customHeight="1" thickBot="1" x14ac:dyDescent="0.3">
      <c r="B112" s="1296"/>
      <c r="C112" s="1133"/>
      <c r="D112" s="1130"/>
      <c r="E112" s="1121"/>
      <c r="F112" s="1121"/>
      <c r="G112" s="1130"/>
      <c r="H112" s="1127"/>
      <c r="I112" s="1124"/>
      <c r="J112" s="386"/>
      <c r="K112" s="382" t="s">
        <v>1269</v>
      </c>
      <c r="L112" s="338"/>
      <c r="M112" s="380"/>
      <c r="N112" s="1115"/>
      <c r="O112" s="1283"/>
      <c r="P112" s="1293"/>
      <c r="Q112" s="1259"/>
      <c r="R112" s="1262"/>
      <c r="S112" s="311"/>
      <c r="T112" s="1265"/>
      <c r="U112" s="1268"/>
      <c r="V112" s="1271"/>
      <c r="W112" s="1274"/>
      <c r="X112" s="1277"/>
      <c r="Y112" s="1247"/>
      <c r="Z112" s="387"/>
      <c r="AA112" s="229"/>
      <c r="AB112" s="230"/>
      <c r="AC112" s="1250"/>
      <c r="AD112" s="1187"/>
      <c r="AE112" s="1188"/>
      <c r="AF112" s="1187"/>
      <c r="AG112" s="1188"/>
      <c r="AH112" s="1187"/>
      <c r="AI112" s="1188"/>
      <c r="AJ112" s="1187"/>
      <c r="AK112" s="1188"/>
      <c r="AL112" s="1187"/>
      <c r="AM112" s="1188"/>
      <c r="AN112" s="319"/>
      <c r="AO112" s="313"/>
      <c r="AP112" s="1290"/>
      <c r="AQ112" s="1179"/>
      <c r="AR112" s="1180"/>
      <c r="AS112" s="1243"/>
      <c r="AT112" s="1244"/>
      <c r="AU112" s="1179"/>
      <c r="AV112" s="1180"/>
      <c r="AW112" s="236"/>
      <c r="AX112" s="393"/>
      <c r="AY112" s="235"/>
      <c r="AZ112" s="233"/>
      <c r="BA112" s="231"/>
      <c r="BB112" s="248"/>
      <c r="BC112" s="1224"/>
      <c r="BD112" s="1227"/>
      <c r="BE112" s="1230"/>
      <c r="BF112" s="1227"/>
      <c r="BG112" s="1233"/>
      <c r="BH112" s="1236"/>
      <c r="BI112" s="248"/>
      <c r="BJ112" s="465"/>
      <c r="BK112" s="463">
        <v>0.2</v>
      </c>
      <c r="BL112" s="358" t="str">
        <f>IF(ISERROR(IF(Y108="R.INHERENTE
1","R. INHERENTE",(IF(BG108="R.RESIDUAL
1","R. RESIDUAL"," ")))),"",(IF(Y108="R.INHERENTE
1","R. INHERENTE",(IF(BG108="R.RESIDUAL
1","R. RESIDUAL"," ")))))</f>
        <v xml:space="preserve"> </v>
      </c>
      <c r="BM112" s="359" t="str">
        <f>IF(ISERROR(IF(Y108="R.INHERENTE
6","R. INHERENTE",(IF(BG108="R.RESIDUAL
6","R. RESIDUAL"," ")))),"",(IF(Y108="R.INHERENTE
6","R. INHERENTE",(IF(BG108="R.RESIDUAL
6","R. RESIDUAL"," ")))))</f>
        <v xml:space="preserve"> </v>
      </c>
      <c r="BN112" s="244" t="str">
        <f>IF(ISERROR(IF(Y108="R.INHERENTE
11","R. INHERENTE",(IF(BG108="R.RESIDUAL
11","R. RESIDUAL"," ")))),"",(IF(Y108="R.INHERENTE
11","R. INHERENTE",(IF(BG108="R.RESIDUAL
11","R. RESIDUAL"," ")))))</f>
        <v xml:space="preserve"> </v>
      </c>
      <c r="BO112" s="245" t="str">
        <f>IF(ISERROR(IF(Y108="R.INHERENTE
16","R. INHERENTE",(IF(BG108="R.RESIDUAL
16","R. RESIDUAL"," ")))),"",(IF(Y108="R.INHERENTE
16","R. INHERENTE",(IF(BG108="R.RESIDUAL
16","R. RESIDUAL"," ")))))</f>
        <v xml:space="preserve"> </v>
      </c>
      <c r="BP112" s="246" t="str">
        <f>IF(ISERROR(IF(Y108="R.INHERENTE
21","R. INHERENTE",(IF(BG108="R.RESIDUAL
21","R. RESIDUAL"," ")))),"",(IF(Y108="R.INHERENTE
21","R. INHERENTE",(IF(BG108="R.RESIDUAL
21","R. RESIDUAL"," ")))))</f>
        <v xml:space="preserve"> </v>
      </c>
      <c r="BQ112" s="311"/>
      <c r="BR112" s="1287"/>
      <c r="BS112" s="1198"/>
      <c r="BT112" s="1198"/>
      <c r="BU112" s="1186"/>
      <c r="BV112" s="311"/>
      <c r="BW112" s="1201"/>
      <c r="BX112" s="1204"/>
      <c r="BY112" s="1183"/>
      <c r="BZ112" s="311"/>
      <c r="CA112" s="1167"/>
      <c r="CB112" s="1170"/>
      <c r="CC112" s="1173"/>
      <c r="CD112" s="1161"/>
      <c r="CE112" s="1176"/>
      <c r="CF112" s="1176"/>
      <c r="CG112" s="1176"/>
      <c r="CH112" s="1176"/>
      <c r="CI112" s="1176"/>
      <c r="CJ112" s="1176"/>
      <c r="CK112" s="1176"/>
      <c r="CL112" s="1176"/>
      <c r="CM112" s="1176"/>
      <c r="CN112" s="1176"/>
      <c r="CO112" s="1176"/>
      <c r="CP112" s="1176"/>
      <c r="CQ112" s="1176"/>
      <c r="CR112" s="1176"/>
      <c r="CS112" s="1176"/>
      <c r="CT112" s="1176"/>
      <c r="CU112" s="1164"/>
      <c r="CW112" s="1167"/>
      <c r="CX112" s="1170"/>
      <c r="CY112" s="1173"/>
      <c r="CZ112" s="1161"/>
      <c r="DA112" s="1209"/>
      <c r="DB112" s="1210"/>
      <c r="DC112" s="1209"/>
      <c r="DD112" s="1210"/>
      <c r="DE112" s="1158"/>
      <c r="DF112" s="1158"/>
      <c r="DG112" s="1158"/>
      <c r="DH112" s="1158"/>
      <c r="DI112" s="1158"/>
      <c r="DJ112" s="1158"/>
      <c r="DK112" s="1158"/>
      <c r="DL112" s="1158"/>
      <c r="DM112" s="1158"/>
      <c r="DN112" s="1158"/>
      <c r="DO112" s="1158"/>
      <c r="DP112" s="1158"/>
      <c r="DQ112" s="1158"/>
      <c r="DR112" s="1158"/>
      <c r="DS112" s="1158"/>
      <c r="DT112" s="1158"/>
      <c r="DU112" s="1164"/>
      <c r="DW112" s="1595"/>
      <c r="DX112" s="1598"/>
      <c r="DY112" s="1598"/>
      <c r="DZ112" s="1601"/>
    </row>
    <row r="113" spans="2:130" ht="12.75" customHeight="1" thickBot="1" x14ac:dyDescent="0.3">
      <c r="Z113" s="387"/>
      <c r="BL113" s="316">
        <v>0.2</v>
      </c>
      <c r="BM113" s="317">
        <v>0.4</v>
      </c>
      <c r="BN113" s="317">
        <v>0.60000000000000009</v>
      </c>
      <c r="BO113" s="317">
        <v>0.8</v>
      </c>
      <c r="BP113" s="317">
        <v>1</v>
      </c>
    </row>
    <row r="114" spans="2:130" s="247" customFormat="1" ht="48" customHeight="1" x14ac:dyDescent="0.25">
      <c r="B114" s="1294" t="s">
        <v>1385</v>
      </c>
      <c r="C114" s="1131">
        <v>16</v>
      </c>
      <c r="D114" s="1128" t="s">
        <v>455</v>
      </c>
      <c r="E114" s="1119" t="s">
        <v>469</v>
      </c>
      <c r="F114" s="1119" t="s">
        <v>529</v>
      </c>
      <c r="G114" s="1128" t="s">
        <v>528</v>
      </c>
      <c r="H114" s="1125" t="s">
        <v>482</v>
      </c>
      <c r="I114" s="1122" t="s">
        <v>1529</v>
      </c>
      <c r="J114" s="401" t="s">
        <v>1530</v>
      </c>
      <c r="K114" s="383" t="s">
        <v>1237</v>
      </c>
      <c r="L114" s="403" t="s">
        <v>1479</v>
      </c>
      <c r="M114" s="384" t="s">
        <v>575</v>
      </c>
      <c r="N114" s="1111" t="s">
        <v>1531</v>
      </c>
      <c r="O114" s="1281" t="str">
        <f>IF(H114="","",(CONCATENATE("Posibilidad de afectación ",H114," ",I114," ",J114," ",J115," ",J116," ",J117," ",J118)))</f>
        <v xml:space="preserve">Posibilidad de afectación reputacional y económica por certificar el pago al proveedor en beneficio propio o del tercero,  debido a la inoportunidad y veracidad en la supervisión del contrato de compra de insumos médico- quirúrgicos para hemodiálisis.    </v>
      </c>
      <c r="P114" s="1291" t="s">
        <v>1532</v>
      </c>
      <c r="Q114" s="1257" t="s">
        <v>397</v>
      </c>
      <c r="R114" s="1260" t="s">
        <v>543</v>
      </c>
      <c r="S114" s="311"/>
      <c r="T114" s="1263" t="s">
        <v>516</v>
      </c>
      <c r="U114" s="1266">
        <f>IF(ISERROR(VLOOKUP($T114,Listas!$F$21:$G$25,2,FALSE)),"",(VLOOKUP($T114,Listas!$F$21:$G$25,2,FALSE)))</f>
        <v>1</v>
      </c>
      <c r="V114" s="1269" t="str">
        <f>IF(ISERROR(VLOOKUP($U114,Listas!$F$4:$G$8,2,FALSE)),"",(VLOOKUP($U114,Listas!$F$4:$G$8,2,FALSE)))</f>
        <v>MUY ALTA 
Se espera que el evento ocurra en la mayoría de las circunstancias.</v>
      </c>
      <c r="W114" s="1272" t="s">
        <v>447</v>
      </c>
      <c r="X114" s="1275">
        <f>IF(ISERROR(VLOOKUP($W114,Listas!$F$30:$G$37,2,FALSE)),"",(VLOOKUP($W114,Listas!$F$30:$G$37,2,FALSE)))</f>
        <v>1</v>
      </c>
      <c r="Y114" s="1245" t="str">
        <f>IF(U114="","",(CONCATENATE("R.INHERENTE
",(IF(AND($U114=0.2,$X114=0.2),1,(IF(AND($U114=0.2,$X114=0.4),6,(IF(AND($U114=0.2,$X114=0.6),11,(IF(AND($U114=0.2,$X114=0.8),16,(IF(AND($U114=0.2,$X114=1),21,(IF(AND($U114=0.4,$X114=0.2),2,(IF(AND($U114=0.4,$X114=0.4),7,(IF(AND($U114=0.4,$X114=0.6),12,(IF(AND($U114=0.4,$X114=0.8),17,(IF(AND($U114=0.4,$X114=1),22,(IF(AND($U114=0.6,$X114=0.2),3,(IF(AND($U114=0.6,$X114=0.4),8,(IF(AND($U114=0.6,$X114=0.6),13,(IF(AND($U114=0.6,$X114=0.8),18,(IF(AND($U114=0.6,$X114=1),23,(IF(AND($U114=0.8,$X114=0.2),4,(IF(AND($U114=0.8,$X114=0.4),9,(IF(AND($U114=0.8,$X114=0.6),14,(IF(AND($U114=0.8,$X114=0.8),19,(IF(AND($U114=0.8,$X114=1),24,(IF(AND($U114=1,$X114=0.2),5,(IF(AND($U114=1,$X114=0.4),10,(IF(AND($U114=1,$X114=0.6),15,(IF(AND($U114=1,$X114=0.8),20,(IF(AND($U114=1,$X114=1),25,"")))))))))))))))))))))))))))))))))))))))))))))))))))))</f>
        <v>R.INHERENTE
25</v>
      </c>
      <c r="Z114" s="387"/>
      <c r="AA114" s="409" t="s">
        <v>1533</v>
      </c>
      <c r="AB114" s="249" t="s">
        <v>614</v>
      </c>
      <c r="AC114" s="1248"/>
      <c r="AD114" s="1213">
        <v>25</v>
      </c>
      <c r="AE114" s="1214"/>
      <c r="AF114" s="1213"/>
      <c r="AG114" s="1214"/>
      <c r="AH114" s="1213">
        <v>0</v>
      </c>
      <c r="AI114" s="1214"/>
      <c r="AJ114" s="1177"/>
      <c r="AK114" s="1178"/>
      <c r="AL114" s="1177">
        <v>15</v>
      </c>
      <c r="AM114" s="1178"/>
      <c r="AN114" s="457">
        <f t="shared" ref="AN114:AN115" si="14">(SUM(AD114:AM114))/100</f>
        <v>0.4</v>
      </c>
      <c r="AO114" s="443">
        <f>U114-((U114-AN114))</f>
        <v>0.4</v>
      </c>
      <c r="AP114" s="1288">
        <f>X114</f>
        <v>1</v>
      </c>
      <c r="AQ114" s="1218" t="s">
        <v>236</v>
      </c>
      <c r="AR114" s="1219"/>
      <c r="AS114" s="1220" t="s">
        <v>592</v>
      </c>
      <c r="AT114" s="1221"/>
      <c r="AU114" s="1218" t="s">
        <v>236</v>
      </c>
      <c r="AV114" s="1219"/>
      <c r="AW114" s="422" t="s">
        <v>1534</v>
      </c>
      <c r="AX114" s="395" t="s">
        <v>554</v>
      </c>
      <c r="AY114" s="412" t="s">
        <v>1535</v>
      </c>
      <c r="AZ114" s="427" t="s">
        <v>1536</v>
      </c>
      <c r="BA114" s="427" t="s">
        <v>1536</v>
      </c>
      <c r="BB114" s="248">
        <f>+(IF(AND($BC132&gt;0,$BC132&lt;=0.2),0.2,(IF(AND($BC132&gt;0.2,$BC132&lt;=0.4),0.4,(IF(AND($BC132&gt;0.4,$BC132&lt;=0.6),0.6,(IF(AND($BC132&gt;0.6,$BC132&lt;=0.8),0.8,(IF($BC132&gt;0.8,1,""))))))))))</f>
        <v>0.2</v>
      </c>
      <c r="BC114" s="1222">
        <f>+MIN(AO114:AO118)</f>
        <v>0</v>
      </c>
      <c r="BD114" s="1225" t="str">
        <f>+(IF($BB114=0.2,"MUY BAJA",(IF($BB114=0.4,"BAJA",(IF($BB114=0.6,"MEDIA",(IF($BB114=0.8,"ALTA",(IF($BB114=1,"MUY ALTA",""))))))))))</f>
        <v>MUY BAJA</v>
      </c>
      <c r="BE114" s="1228">
        <f>+MIN(AP114:AP118)</f>
        <v>1</v>
      </c>
      <c r="BF114" s="1225" t="str">
        <f>+(IF($BI114=0.2,"MUY BAJA",(IF($BI114=0.4,"BAJA",(IF($BI114=0.6,"MEDIA",(IF($BI114=0.8,"ALTA",(IF($BI114=1,"MUY ALTA",""))))))))))</f>
        <v>MUY ALTA</v>
      </c>
      <c r="BG114" s="1231" t="str">
        <f>IF($BB114="","",(CONCATENATE("R.RESIDUAL
",(IF(AND($BB114=0.2,$BI114=0.2),1,(IF(AND($BB114=0.2,$BI114=0.4),6,(IF(AND($BB114=0.2,$BI114=0.6),11,(IF(AND($BB114=0.2,$BI114=0.8),16,(IF(AND($BB114=0.2,$BI114=1),21,(IF(AND($BB114=0.4,$BI114=0.2),2,(IF(AND($BB114=0.4,$BI114=0.4),7,(IF(AND($BB114=0.4,$BI114=0.6),12,(IF(AND($BB114=0.4,$BI114=0.8),17,(IF(AND($BB114=0.4,$BI114=1),22,(IF(AND($BB114=0.6,$BI114=0.2),3,(IF(AND($BB114=0.6,$BI114=0.4),8,(IF(AND($BB114=0.6,$BI114=0.6),13,(IF(AND($BB114=0.6,$BI114=0.8),18,(IF(AND($BB114=0.6,$BI114=1),23,(IF(AND($BB114=0.8,$BI114=0.2),4,(IF(AND($BB114=0.8,$BI114=0.4),9,(IF(AND($BB114=0.8,$BI114=0.6),14,(IF(AND($BB114=0.8,$BI114=0.8),19,(IF(AND($BB114=0.8,$BI114=1),24,(IF(AND($BB114=1,$BI114=0.2),5,(IF(AND($BB114=1,$BI114=0.4),10,(IF(AND($BB114=1,$BI114=0.6),15,(IF(AND($BB114=1,$BI114=0.8),20,(IF(AND($BB114=1,$BI114=1),25,"")))))))))))))))))))))))))))))))))))))))))))))))))))))</f>
        <v>R.RESIDUAL
21</v>
      </c>
      <c r="BH114" s="1234" t="s">
        <v>539</v>
      </c>
      <c r="BI114" s="248">
        <f>+(IF(AND($BE114&gt;0,$BE114&lt;=0.2),0.2,(IF(AND($BE114&gt;0.2,$BE114&lt;=0.4),0.4,(IF(AND($BE114&gt;0.4,$BE114&lt;=0.6),0.6,(IF(AND($BE114&gt;0.6,$BE114&lt;=0.8),0.8,(IF($BE114&gt;0.8,1,""))))))))))</f>
        <v>1</v>
      </c>
      <c r="BJ114" s="239">
        <f>+VLOOKUP($BG114,Listas!$G$114:$H$138,2,FALSE)</f>
        <v>21</v>
      </c>
      <c r="BK114" s="462">
        <v>1</v>
      </c>
      <c r="BL114" s="354" t="str">
        <f>IF(ISERROR(IF(Y114="R.INHERENTE
5","R. INHERENTE",(IF(BG114="R.RESIDUAL
5","R. RESIDUAL"," ")))),"",(IF(Y114="R.INHERENTE
5","R. INHERENTE",(IF(BG114="R.RESIDUAL
5","R. RESIDUAL"," ")))))</f>
        <v xml:space="preserve"> </v>
      </c>
      <c r="BM114" s="355" t="str">
        <f>IF(ISERROR(IF(Y114="R.INHERENTE
10","R. INHERENTE",(IF(BG114="R.RESIDUAL
10","R. RESIDUAL"," ")))),"",(IF(Y114="R.INHERENTE
10","R. INHERENTE",(IF(BG114="R.RESIDUAL
10","R. RESIDUAL"," ")))))</f>
        <v xml:space="preserve"> </v>
      </c>
      <c r="BN114" s="360" t="str">
        <f>IF(ISERROR(IF(Y114="R.INHERENTE
15","R. INHERENTE",(IF(BG114="R.RESIDUAL
15","R. RESIDUAL"," ")))),"",(IF(Y114="R.INHERENTE
15","R. INHERENTE",(IF(BG114="R.RESIDUAL
15","R. RESIDUAL"," ")))))</f>
        <v xml:space="preserve"> </v>
      </c>
      <c r="BO114" s="360" t="str">
        <f>IF(ISERROR(IF(Y114="R.INHERENTE
20","R. INHERENTE",(IF(BG114="R.RESIDUAL
20","R. RESIDUAL"," ")))),"",(IF(Y114="R.INHERENTE
20","R. INHERENTE",(IF(BG114="R.RESIDUAL
20","R. RESIDUAL"," ")))))</f>
        <v xml:space="preserve"> </v>
      </c>
      <c r="BP114" s="240" t="str">
        <f>IF(ISERROR(IF(Y114="R.INHERENTE
25","R. INHERENTE",(IF(BG114="R.RESIDUAL
25","R. RESIDUAL"," ")))),"",(IF(Y114="R.INHERENTE
25","R. INHERENTE",(IF(BG114="R.RESIDUAL
25","R. RESIDUAL"," ")))))</f>
        <v>R. INHERENTE</v>
      </c>
      <c r="BQ114" s="311"/>
      <c r="BR114" s="1285" t="s">
        <v>1537</v>
      </c>
      <c r="BS114" s="1196" t="s">
        <v>1538</v>
      </c>
      <c r="BT114" s="1196" t="s">
        <v>1539</v>
      </c>
      <c r="BU114" s="1184" t="s">
        <v>586</v>
      </c>
      <c r="BV114" s="311"/>
      <c r="BW114" s="1199" t="s">
        <v>1537</v>
      </c>
      <c r="BX114" s="1202" t="s">
        <v>1488</v>
      </c>
      <c r="BY114" s="1181" t="s">
        <v>1249</v>
      </c>
      <c r="BZ114" s="311"/>
      <c r="CA114" s="1165" t="s">
        <v>1250</v>
      </c>
      <c r="CB114" s="1168" t="s">
        <v>1251</v>
      </c>
      <c r="CC114" s="1171" t="s">
        <v>1252</v>
      </c>
      <c r="CD114" s="1159" t="s">
        <v>1253</v>
      </c>
      <c r="CE114" s="1174"/>
      <c r="CF114" s="1174"/>
      <c r="CG114" s="1174"/>
      <c r="CH114" s="1174"/>
      <c r="CI114" s="1174"/>
      <c r="CJ114" s="1174"/>
      <c r="CK114" s="1174"/>
      <c r="CL114" s="1174"/>
      <c r="CM114" s="1174"/>
      <c r="CN114" s="1174"/>
      <c r="CO114" s="1174"/>
      <c r="CP114" s="1174"/>
      <c r="CQ114" s="1174"/>
      <c r="CR114" s="1174"/>
      <c r="CS114" s="1174"/>
      <c r="CT114" s="1174"/>
      <c r="CU114" s="1162" t="s">
        <v>1254</v>
      </c>
      <c r="CW114" s="1165" t="s">
        <v>1250</v>
      </c>
      <c r="CX114" s="1168" t="s">
        <v>1251</v>
      </c>
      <c r="CY114" s="1171" t="s">
        <v>1252</v>
      </c>
      <c r="CZ114" s="1159" t="s">
        <v>1253</v>
      </c>
      <c r="DA114" s="1205"/>
      <c r="DB114" s="1206"/>
      <c r="DC114" s="1205"/>
      <c r="DD114" s="1206"/>
      <c r="DE114" s="1156"/>
      <c r="DF114" s="1156"/>
      <c r="DG114" s="1156"/>
      <c r="DH114" s="1156"/>
      <c r="DI114" s="1156"/>
      <c r="DJ114" s="1156"/>
      <c r="DK114" s="1156"/>
      <c r="DL114" s="1156"/>
      <c r="DM114" s="1156"/>
      <c r="DN114" s="1156"/>
      <c r="DO114" s="1156"/>
      <c r="DP114" s="1156"/>
      <c r="DQ114" s="1156"/>
      <c r="DR114" s="1156"/>
      <c r="DS114" s="1156"/>
      <c r="DT114" s="1156"/>
      <c r="DU114" s="1162" t="s">
        <v>1255</v>
      </c>
      <c r="DW114" s="1593"/>
      <c r="DX114" s="1596"/>
      <c r="DY114" s="1596"/>
      <c r="DZ114" s="1599"/>
    </row>
    <row r="115" spans="2:130" s="247" customFormat="1" ht="48" customHeight="1" x14ac:dyDescent="0.25">
      <c r="B115" s="1295"/>
      <c r="C115" s="1132"/>
      <c r="D115" s="1129"/>
      <c r="E115" s="1120"/>
      <c r="F115" s="1120"/>
      <c r="G115" s="1129"/>
      <c r="H115" s="1126"/>
      <c r="I115" s="1123"/>
      <c r="J115" s="401"/>
      <c r="K115" s="381" t="s">
        <v>1257</v>
      </c>
      <c r="L115" s="404" t="s">
        <v>1511</v>
      </c>
      <c r="M115" s="379" t="s">
        <v>575</v>
      </c>
      <c r="N115" s="1114"/>
      <c r="O115" s="1282"/>
      <c r="P115" s="1292"/>
      <c r="Q115" s="1258"/>
      <c r="R115" s="1261"/>
      <c r="S115" s="311"/>
      <c r="T115" s="1264"/>
      <c r="U115" s="1267"/>
      <c r="V115" s="1270"/>
      <c r="W115" s="1273"/>
      <c r="X115" s="1276"/>
      <c r="Y115" s="1246"/>
      <c r="Z115" s="387"/>
      <c r="AA115" s="409"/>
      <c r="AB115" s="226"/>
      <c r="AC115" s="1249"/>
      <c r="AD115" s="1177"/>
      <c r="AE115" s="1178"/>
      <c r="AF115" s="1177"/>
      <c r="AG115" s="1178"/>
      <c r="AH115" s="1177"/>
      <c r="AI115" s="1178"/>
      <c r="AJ115" s="1177"/>
      <c r="AK115" s="1178"/>
      <c r="AL115" s="1177"/>
      <c r="AM115" s="1178"/>
      <c r="AN115" s="457">
        <f t="shared" si="14"/>
        <v>0</v>
      </c>
      <c r="AO115" s="444">
        <f>AO114-(AO114-AN115)</f>
        <v>0</v>
      </c>
      <c r="AP115" s="1289"/>
      <c r="AQ115" s="1189"/>
      <c r="AR115" s="1190"/>
      <c r="AS115" s="1191"/>
      <c r="AT115" s="1192"/>
      <c r="AU115" s="1189"/>
      <c r="AV115" s="1190"/>
      <c r="AW115" s="415"/>
      <c r="AX115" s="396"/>
      <c r="AY115" s="412"/>
      <c r="AZ115" s="427"/>
      <c r="BA115" s="430"/>
      <c r="BB115" s="248"/>
      <c r="BC115" s="1223"/>
      <c r="BD115" s="1226"/>
      <c r="BE115" s="1229"/>
      <c r="BF115" s="1226"/>
      <c r="BG115" s="1232"/>
      <c r="BH115" s="1235"/>
      <c r="BI115" s="248"/>
      <c r="BJ115" s="465"/>
      <c r="BK115" s="462">
        <v>0.8</v>
      </c>
      <c r="BL115" s="356" t="str">
        <f>IF(ISERROR(IF(Y114="R.INHERENTE
4","R. INHERENTE",(IF(BG114="R.RESIDUAL
4","R. RESIDUAL"," ")))),"",(IF(Y114="R.INHERENTE
4","R. INHERENTE",(IF(BG114="R.RESIDUAL
4","R. RESIDUAL"," ")))))</f>
        <v xml:space="preserve"> </v>
      </c>
      <c r="BM115" s="357" t="str">
        <f>IF(ISERROR(IF(Y114="R.INHERENTE
9","R. INHERENTE",(IF(BG114="R.RESIDUAL
9","R. RESIDUAL"," ")))),"",(IF(Y114="R.INHERENTE
9","R. INHERENTE",(IF(BG114="R.RESIDUAL
9","R. RESIDUAL"," ")))))</f>
        <v xml:space="preserve"> </v>
      </c>
      <c r="BN115" s="242" t="str">
        <f>IF(ISERROR(IF(Y114="R.INHERENTE
14","R. INHERENTE",(IF(BG114="R.RESIDUAL
14","R. RESIDUAL"," ")))),"",(IF(Y114="R.INHERENTE
14","R. INHERENTE",(IF(BG114="R.RESIDUAL
14","R. RESIDUAL"," ")))))</f>
        <v xml:space="preserve"> </v>
      </c>
      <c r="BO115" s="361" t="str">
        <f>IF(ISERROR(IF(Y114="R.INHERENTE
19","R. INHERENTE",(IF(BG114="R.RESIDUAL
19","R. RESIDUAL"," ")))),"",(IF(Y114="R.INHERENTE
19","R. INHERENTE",(IF(BG114="R.RESIDUAL
19","R. RESIDUAL"," ")))))</f>
        <v xml:space="preserve"> </v>
      </c>
      <c r="BP115" s="243" t="str">
        <f>IF(ISERROR(IF(Y114="R.INHERENTE
24","R. INHERENTE",(IF(BG114="R.RESIDUAL
24","R. RESIDUAL"," ")))),"",(IF(Y114="R.INHERENTE
24","R. INHERENTE",(IF(BG114="R.RESIDUAL
24","R. RESIDUAL"," ")))))</f>
        <v xml:space="preserve"> </v>
      </c>
      <c r="BQ115" s="311"/>
      <c r="BR115" s="1286"/>
      <c r="BS115" s="1197"/>
      <c r="BT115" s="1197"/>
      <c r="BU115" s="1185"/>
      <c r="BV115" s="311"/>
      <c r="BW115" s="1200"/>
      <c r="BX115" s="1203"/>
      <c r="BY115" s="1182"/>
      <c r="BZ115" s="311"/>
      <c r="CA115" s="1166"/>
      <c r="CB115" s="1169"/>
      <c r="CC115" s="1172"/>
      <c r="CD115" s="1160"/>
      <c r="CE115" s="1175"/>
      <c r="CF115" s="1175"/>
      <c r="CG115" s="1175"/>
      <c r="CH115" s="1175"/>
      <c r="CI115" s="1175"/>
      <c r="CJ115" s="1175"/>
      <c r="CK115" s="1175"/>
      <c r="CL115" s="1175"/>
      <c r="CM115" s="1175"/>
      <c r="CN115" s="1175"/>
      <c r="CO115" s="1175"/>
      <c r="CP115" s="1175"/>
      <c r="CQ115" s="1175"/>
      <c r="CR115" s="1175"/>
      <c r="CS115" s="1175"/>
      <c r="CT115" s="1175"/>
      <c r="CU115" s="1163"/>
      <c r="CW115" s="1166"/>
      <c r="CX115" s="1169"/>
      <c r="CY115" s="1172"/>
      <c r="CZ115" s="1160"/>
      <c r="DA115" s="1207"/>
      <c r="DB115" s="1208"/>
      <c r="DC115" s="1207"/>
      <c r="DD115" s="1208"/>
      <c r="DE115" s="1157"/>
      <c r="DF115" s="1157"/>
      <c r="DG115" s="1157"/>
      <c r="DH115" s="1157"/>
      <c r="DI115" s="1157"/>
      <c r="DJ115" s="1157"/>
      <c r="DK115" s="1157"/>
      <c r="DL115" s="1157"/>
      <c r="DM115" s="1157"/>
      <c r="DN115" s="1157"/>
      <c r="DO115" s="1157"/>
      <c r="DP115" s="1157"/>
      <c r="DQ115" s="1157"/>
      <c r="DR115" s="1157"/>
      <c r="DS115" s="1157"/>
      <c r="DT115" s="1157"/>
      <c r="DU115" s="1163"/>
      <c r="DW115" s="1594"/>
      <c r="DX115" s="1597"/>
      <c r="DY115" s="1597"/>
      <c r="DZ115" s="1600"/>
    </row>
    <row r="116" spans="2:130" s="247" customFormat="1" ht="48" customHeight="1" x14ac:dyDescent="0.25">
      <c r="B116" s="1295"/>
      <c r="C116" s="1132"/>
      <c r="D116" s="1129"/>
      <c r="E116" s="1120"/>
      <c r="F116" s="1120"/>
      <c r="G116" s="1129"/>
      <c r="H116" s="1126"/>
      <c r="I116" s="1123"/>
      <c r="J116" s="385"/>
      <c r="K116" s="381" t="s">
        <v>1263</v>
      </c>
      <c r="L116" s="404" t="s">
        <v>1514</v>
      </c>
      <c r="M116" s="379" t="s">
        <v>582</v>
      </c>
      <c r="N116" s="1114"/>
      <c r="O116" s="1282"/>
      <c r="P116" s="1292"/>
      <c r="Q116" s="1258"/>
      <c r="R116" s="1261"/>
      <c r="S116" s="311"/>
      <c r="T116" s="1264"/>
      <c r="U116" s="1267"/>
      <c r="V116" s="1270"/>
      <c r="W116" s="1273"/>
      <c r="X116" s="1276"/>
      <c r="Y116" s="1246"/>
      <c r="Z116" s="387"/>
      <c r="AA116" s="409"/>
      <c r="AB116" s="226"/>
      <c r="AC116" s="1249"/>
      <c r="AD116" s="1177"/>
      <c r="AE116" s="1178"/>
      <c r="AF116" s="1177"/>
      <c r="AG116" s="1178"/>
      <c r="AH116" s="1177"/>
      <c r="AI116" s="1178"/>
      <c r="AJ116" s="1177"/>
      <c r="AK116" s="1178"/>
      <c r="AL116" s="1177"/>
      <c r="AM116" s="1178"/>
      <c r="AN116" s="318"/>
      <c r="AO116" s="312"/>
      <c r="AP116" s="1289"/>
      <c r="AQ116" s="1189"/>
      <c r="AR116" s="1190"/>
      <c r="AS116" s="1191"/>
      <c r="AT116" s="1192"/>
      <c r="AU116" s="1189"/>
      <c r="AV116" s="1190"/>
      <c r="AW116" s="415"/>
      <c r="AX116" s="396"/>
      <c r="AY116" s="421"/>
      <c r="AZ116" s="429"/>
      <c r="BA116" s="430"/>
      <c r="BB116" s="248"/>
      <c r="BC116" s="1223"/>
      <c r="BD116" s="1226"/>
      <c r="BE116" s="1229"/>
      <c r="BF116" s="1226"/>
      <c r="BG116" s="1232"/>
      <c r="BH116" s="1235"/>
      <c r="BI116" s="248"/>
      <c r="BJ116" s="465"/>
      <c r="BK116" s="462">
        <v>0.60000000000000009</v>
      </c>
      <c r="BL116" s="356" t="str">
        <f>IF(ISERROR(IF(Y114="R.INHERENTE
3","R. INHERENTE",(IF(BG114="R.RESIDUAL
3","R. RESIDUAL"," ")))),"",(IF(Y114="R.INHERENTE
3","R. INHERENTE",(IF(BG114="R.RESIDUAL
3","R. RESIDUAL"," ")))))</f>
        <v xml:space="preserve"> </v>
      </c>
      <c r="BM116" s="357" t="str">
        <f>IF(ISERROR(IF(Y114="R.INHERENTE
8","R. INHERENTE",(IF(BG114="R.RESIDUAL
8","R. RESIDUAL"," ")))),"",(IF(Y114="R.INHERENTE
8","R. INHERENTE",(IF(BG114="R.RESIDUAL
8","R. RESIDUAL"," ")))))</f>
        <v xml:space="preserve"> </v>
      </c>
      <c r="BN116" s="242" t="str">
        <f>IF(ISERROR(IF(Y114="R.INHERENTE
13","R. INHERENTE",(IF(BG114="R.RESIDUAL
13","R. RESIDUAL"," ")))),"",(IF(Y114="R.INHERENTE
13","R. INHERENTE",(IF(BG114="R.RESIDUAL
13","R. RESIDUAL"," ")))))</f>
        <v xml:space="preserve"> </v>
      </c>
      <c r="BO116" s="361" t="str">
        <f>IF(ISERROR(IF(Y114="R.INHERENTE
18","R. INHERENTE",(IF(BG114="R.RESIDUAL
18","R. RESIDUAL"," ")))),"",(IF(Y114="R.INHERENTE
18","R. INHERENTE",(IF(BG114="R.RESIDUAL
18","R. RESIDUAL"," ")))))</f>
        <v xml:space="preserve"> </v>
      </c>
      <c r="BP116" s="243" t="str">
        <f>IF(ISERROR(IF(Y114="R.INHERENTE
23","R. INHERENTE",(IF(BG114="R.RESIDUAL
23","R. RESIDUAL"," ")))),"",(IF(Y114="R.INHERENTE
23","R. INHERENTE",(IF(BG114="R.RESIDUAL
23","R. RESIDUAL"," ")))))</f>
        <v xml:space="preserve"> </v>
      </c>
      <c r="BQ116" s="311"/>
      <c r="BR116" s="1286"/>
      <c r="BS116" s="1197"/>
      <c r="BT116" s="1197"/>
      <c r="BU116" s="1185"/>
      <c r="BV116" s="311"/>
      <c r="BW116" s="1200"/>
      <c r="BX116" s="1203"/>
      <c r="BY116" s="1182"/>
      <c r="BZ116" s="311"/>
      <c r="CA116" s="1166"/>
      <c r="CB116" s="1169"/>
      <c r="CC116" s="1172"/>
      <c r="CD116" s="1160"/>
      <c r="CE116" s="1175"/>
      <c r="CF116" s="1175"/>
      <c r="CG116" s="1175"/>
      <c r="CH116" s="1175"/>
      <c r="CI116" s="1175"/>
      <c r="CJ116" s="1175"/>
      <c r="CK116" s="1175"/>
      <c r="CL116" s="1175"/>
      <c r="CM116" s="1175"/>
      <c r="CN116" s="1175"/>
      <c r="CO116" s="1175"/>
      <c r="CP116" s="1175"/>
      <c r="CQ116" s="1175"/>
      <c r="CR116" s="1175"/>
      <c r="CS116" s="1175"/>
      <c r="CT116" s="1175"/>
      <c r="CU116" s="1163"/>
      <c r="CW116" s="1166"/>
      <c r="CX116" s="1169"/>
      <c r="CY116" s="1172"/>
      <c r="CZ116" s="1160"/>
      <c r="DA116" s="1207"/>
      <c r="DB116" s="1208"/>
      <c r="DC116" s="1207"/>
      <c r="DD116" s="1208"/>
      <c r="DE116" s="1157"/>
      <c r="DF116" s="1157"/>
      <c r="DG116" s="1157"/>
      <c r="DH116" s="1157"/>
      <c r="DI116" s="1157"/>
      <c r="DJ116" s="1157"/>
      <c r="DK116" s="1157"/>
      <c r="DL116" s="1157"/>
      <c r="DM116" s="1157"/>
      <c r="DN116" s="1157"/>
      <c r="DO116" s="1157"/>
      <c r="DP116" s="1157"/>
      <c r="DQ116" s="1157"/>
      <c r="DR116" s="1157"/>
      <c r="DS116" s="1157"/>
      <c r="DT116" s="1157"/>
      <c r="DU116" s="1163"/>
      <c r="DW116" s="1594"/>
      <c r="DX116" s="1597"/>
      <c r="DY116" s="1597"/>
      <c r="DZ116" s="1600"/>
    </row>
    <row r="117" spans="2:130" s="247" customFormat="1" ht="48" customHeight="1" x14ac:dyDescent="0.25">
      <c r="B117" s="1295"/>
      <c r="C117" s="1132"/>
      <c r="D117" s="1129"/>
      <c r="E117" s="1120"/>
      <c r="F117" s="1120"/>
      <c r="G117" s="1129"/>
      <c r="H117" s="1126"/>
      <c r="I117" s="1123"/>
      <c r="J117" s="385"/>
      <c r="K117" s="381" t="s">
        <v>1268</v>
      </c>
      <c r="L117" s="337"/>
      <c r="M117" s="379"/>
      <c r="N117" s="1114"/>
      <c r="O117" s="1282"/>
      <c r="P117" s="1292"/>
      <c r="Q117" s="1258"/>
      <c r="R117" s="1261"/>
      <c r="S117" s="311"/>
      <c r="T117" s="1264"/>
      <c r="U117" s="1267"/>
      <c r="V117" s="1270"/>
      <c r="W117" s="1273"/>
      <c r="X117" s="1276"/>
      <c r="Y117" s="1246"/>
      <c r="Z117" s="387"/>
      <c r="AA117" s="227"/>
      <c r="AB117" s="226"/>
      <c r="AC117" s="1249"/>
      <c r="AD117" s="1177"/>
      <c r="AE117" s="1178"/>
      <c r="AF117" s="1177"/>
      <c r="AG117" s="1178"/>
      <c r="AH117" s="1177"/>
      <c r="AI117" s="1178"/>
      <c r="AJ117" s="1177"/>
      <c r="AK117" s="1178"/>
      <c r="AL117" s="1177"/>
      <c r="AM117" s="1178"/>
      <c r="AN117" s="318"/>
      <c r="AO117" s="312"/>
      <c r="AP117" s="1289"/>
      <c r="AQ117" s="1189"/>
      <c r="AR117" s="1190"/>
      <c r="AS117" s="1191"/>
      <c r="AT117" s="1192"/>
      <c r="AU117" s="1189"/>
      <c r="AV117" s="1190"/>
      <c r="AW117" s="376"/>
      <c r="AX117" s="377"/>
      <c r="AY117" s="234"/>
      <c r="AZ117" s="232"/>
      <c r="BA117" s="228"/>
      <c r="BB117" s="248"/>
      <c r="BC117" s="1223"/>
      <c r="BD117" s="1226"/>
      <c r="BE117" s="1229"/>
      <c r="BF117" s="1226"/>
      <c r="BG117" s="1232"/>
      <c r="BH117" s="1235"/>
      <c r="BI117" s="248"/>
      <c r="BJ117" s="465"/>
      <c r="BK117" s="462">
        <v>0.4</v>
      </c>
      <c r="BL117" s="356" t="str">
        <f>IF(ISERROR(IF(Y114="R.INHERENTE
2","R. INHERENTE",(IF(BG114="R.RESIDUAL
2","R. RESIDUAL"," ")))),"",(IF(Y114="R.INHERENTE
2","R. INHERENTE",(IF(BG114="R.RESIDUAL
2","R. RESIDUAL"," ")))))</f>
        <v xml:space="preserve"> </v>
      </c>
      <c r="BM117" s="357" t="str">
        <f>IF(ISERROR(IF(Y114="R.INHERENTE
7","R. INHERENTE",(IF(BG114="R.RESIDUAL
7","R. RESIDUAL"," ")))),"",(IF(Y114="R.INHERENTE
7","R. INHERENTE",(IF(BG114="R.RESIDUAL
7","R. RESIDUAL"," ")))))</f>
        <v xml:space="preserve"> </v>
      </c>
      <c r="BN117" s="241" t="str">
        <f>IF(ISERROR(IF(Y114="R.INHERENTE
12","R. INHERENTE",(IF(BG114="R.RESIDUAL
12","R. RESIDUAL"," ")))),"",(IF(Y114="R.INHERENTE
12","R. INHERENTE",(IF(BG114="R.RESIDUAL
12","R. RESIDUAL"," ")))))</f>
        <v xml:space="preserve"> </v>
      </c>
      <c r="BO117" s="242" t="str">
        <f>IF(ISERROR(IF(Y114="R.INHERENTE
17","R. INHERENTE",(IF(BG114="R.RESIDUAL
17","R. RESIDUAL"," ")))),"",(IF(Y114="R.INHERENTE
17","R. INHERENTE",(IF(BG114="R.RESIDUAL
17","R. RESIDUAL"," ")))))</f>
        <v xml:space="preserve"> </v>
      </c>
      <c r="BP117" s="243" t="str">
        <f>IF(ISERROR(IF(Y114="R.INHERENTE
22","R. INHERENTE",(IF(BG114="R.RESIDUAL
22","R. RESIDUAL"," ")))),"",(IF(Y114="R.INHERENTE
22","R. INHERENTE",(IF(BG114="R.RESIDUAL
22","R. RESIDUAL"," ")))))</f>
        <v xml:space="preserve"> </v>
      </c>
      <c r="BQ117" s="311"/>
      <c r="BR117" s="1286"/>
      <c r="BS117" s="1197"/>
      <c r="BT117" s="1197"/>
      <c r="BU117" s="1185"/>
      <c r="BV117" s="311"/>
      <c r="BW117" s="1200"/>
      <c r="BX117" s="1203"/>
      <c r="BY117" s="1182"/>
      <c r="BZ117" s="311"/>
      <c r="CA117" s="1166"/>
      <c r="CB117" s="1169"/>
      <c r="CC117" s="1172"/>
      <c r="CD117" s="1160"/>
      <c r="CE117" s="1175"/>
      <c r="CF117" s="1175"/>
      <c r="CG117" s="1175"/>
      <c r="CH117" s="1175"/>
      <c r="CI117" s="1175"/>
      <c r="CJ117" s="1175"/>
      <c r="CK117" s="1175"/>
      <c r="CL117" s="1175"/>
      <c r="CM117" s="1175"/>
      <c r="CN117" s="1175"/>
      <c r="CO117" s="1175"/>
      <c r="CP117" s="1175"/>
      <c r="CQ117" s="1175"/>
      <c r="CR117" s="1175"/>
      <c r="CS117" s="1175"/>
      <c r="CT117" s="1175"/>
      <c r="CU117" s="1163"/>
      <c r="CW117" s="1166"/>
      <c r="CX117" s="1169"/>
      <c r="CY117" s="1172"/>
      <c r="CZ117" s="1160"/>
      <c r="DA117" s="1207"/>
      <c r="DB117" s="1208"/>
      <c r="DC117" s="1207"/>
      <c r="DD117" s="1208"/>
      <c r="DE117" s="1157"/>
      <c r="DF117" s="1157"/>
      <c r="DG117" s="1157"/>
      <c r="DH117" s="1157"/>
      <c r="DI117" s="1157"/>
      <c r="DJ117" s="1157"/>
      <c r="DK117" s="1157"/>
      <c r="DL117" s="1157"/>
      <c r="DM117" s="1157"/>
      <c r="DN117" s="1157"/>
      <c r="DO117" s="1157"/>
      <c r="DP117" s="1157"/>
      <c r="DQ117" s="1157"/>
      <c r="DR117" s="1157"/>
      <c r="DS117" s="1157"/>
      <c r="DT117" s="1157"/>
      <c r="DU117" s="1163"/>
      <c r="DW117" s="1594"/>
      <c r="DX117" s="1597"/>
      <c r="DY117" s="1597"/>
      <c r="DZ117" s="1600"/>
    </row>
    <row r="118" spans="2:130" s="247" customFormat="1" ht="48" customHeight="1" thickBot="1" x14ac:dyDescent="0.3">
      <c r="B118" s="1296"/>
      <c r="C118" s="1133"/>
      <c r="D118" s="1130"/>
      <c r="E118" s="1121"/>
      <c r="F118" s="1121"/>
      <c r="G118" s="1130"/>
      <c r="H118" s="1127"/>
      <c r="I118" s="1124"/>
      <c r="J118" s="386"/>
      <c r="K118" s="382" t="s">
        <v>1269</v>
      </c>
      <c r="L118" s="338"/>
      <c r="M118" s="380"/>
      <c r="N118" s="1115"/>
      <c r="O118" s="1283"/>
      <c r="P118" s="1293"/>
      <c r="Q118" s="1259"/>
      <c r="R118" s="1262"/>
      <c r="S118" s="311"/>
      <c r="T118" s="1265"/>
      <c r="U118" s="1268"/>
      <c r="V118" s="1271"/>
      <c r="W118" s="1274"/>
      <c r="X118" s="1277"/>
      <c r="Y118" s="1247"/>
      <c r="Z118" s="387"/>
      <c r="AA118" s="229"/>
      <c r="AB118" s="230"/>
      <c r="AC118" s="1250"/>
      <c r="AD118" s="1187"/>
      <c r="AE118" s="1188"/>
      <c r="AF118" s="1187"/>
      <c r="AG118" s="1188"/>
      <c r="AH118" s="1187"/>
      <c r="AI118" s="1188"/>
      <c r="AJ118" s="1187"/>
      <c r="AK118" s="1188"/>
      <c r="AL118" s="1187"/>
      <c r="AM118" s="1188"/>
      <c r="AN118" s="319"/>
      <c r="AO118" s="313"/>
      <c r="AP118" s="1290"/>
      <c r="AQ118" s="1179"/>
      <c r="AR118" s="1180"/>
      <c r="AS118" s="1243"/>
      <c r="AT118" s="1244"/>
      <c r="AU118" s="1179"/>
      <c r="AV118" s="1180"/>
      <c r="AW118" s="236"/>
      <c r="AX118" s="393"/>
      <c r="AY118" s="235"/>
      <c r="AZ118" s="233"/>
      <c r="BA118" s="231"/>
      <c r="BB118" s="248"/>
      <c r="BC118" s="1224"/>
      <c r="BD118" s="1227"/>
      <c r="BE118" s="1230"/>
      <c r="BF118" s="1227"/>
      <c r="BG118" s="1233"/>
      <c r="BH118" s="1236"/>
      <c r="BI118" s="248"/>
      <c r="BJ118" s="465"/>
      <c r="BK118" s="463">
        <v>0.2</v>
      </c>
      <c r="BL118" s="358" t="str">
        <f>IF(ISERROR(IF(Y114="R.INHERENTE
1","R. INHERENTE",(IF(BG114="R.RESIDUAL
1","R. RESIDUAL"," ")))),"",(IF(Y114="R.INHERENTE
1","R. INHERENTE",(IF(BG114="R.RESIDUAL
1","R. RESIDUAL"," ")))))</f>
        <v xml:space="preserve"> </v>
      </c>
      <c r="BM118" s="359" t="str">
        <f>IF(ISERROR(IF(Y114="R.INHERENTE
6","R. INHERENTE",(IF(BG114="R.RESIDUAL
6","R. RESIDUAL"," ")))),"",(IF(Y114="R.INHERENTE
6","R. INHERENTE",(IF(BG114="R.RESIDUAL
6","R. RESIDUAL"," ")))))</f>
        <v xml:space="preserve"> </v>
      </c>
      <c r="BN118" s="244" t="str">
        <f>IF(ISERROR(IF(Y114="R.INHERENTE
11","R. INHERENTE",(IF(BG114="R.RESIDUAL
11","R. RESIDUAL"," ")))),"",(IF(Y114="R.INHERENTE
11","R. INHERENTE",(IF(BG114="R.RESIDUAL
11","R. RESIDUAL"," ")))))</f>
        <v xml:space="preserve"> </v>
      </c>
      <c r="BO118" s="245" t="str">
        <f>IF(ISERROR(IF(Y114="R.INHERENTE
16","R. INHERENTE",(IF(BG114="R.RESIDUAL
16","R. RESIDUAL"," ")))),"",(IF(Y114="R.INHERENTE
16","R. INHERENTE",(IF(BG114="R.RESIDUAL
16","R. RESIDUAL"," ")))))</f>
        <v xml:space="preserve"> </v>
      </c>
      <c r="BP118" s="246" t="str">
        <f>IF(ISERROR(IF(Y114="R.INHERENTE
21","R. INHERENTE",(IF(BG114="R.RESIDUAL
21","R. RESIDUAL"," ")))),"",(IF(Y114="R.INHERENTE
21","R. INHERENTE",(IF(BG114="R.RESIDUAL
21","R. RESIDUAL"," ")))))</f>
        <v>R. RESIDUAL</v>
      </c>
      <c r="BQ118" s="311"/>
      <c r="BR118" s="1287"/>
      <c r="BS118" s="1198"/>
      <c r="BT118" s="1198"/>
      <c r="BU118" s="1186"/>
      <c r="BV118" s="311"/>
      <c r="BW118" s="1201"/>
      <c r="BX118" s="1204"/>
      <c r="BY118" s="1183"/>
      <c r="BZ118" s="311"/>
      <c r="CA118" s="1167"/>
      <c r="CB118" s="1170"/>
      <c r="CC118" s="1173"/>
      <c r="CD118" s="1161"/>
      <c r="CE118" s="1176"/>
      <c r="CF118" s="1176"/>
      <c r="CG118" s="1176"/>
      <c r="CH118" s="1176"/>
      <c r="CI118" s="1176"/>
      <c r="CJ118" s="1176"/>
      <c r="CK118" s="1176"/>
      <c r="CL118" s="1176"/>
      <c r="CM118" s="1176"/>
      <c r="CN118" s="1176"/>
      <c r="CO118" s="1176"/>
      <c r="CP118" s="1176"/>
      <c r="CQ118" s="1176"/>
      <c r="CR118" s="1176"/>
      <c r="CS118" s="1176"/>
      <c r="CT118" s="1176"/>
      <c r="CU118" s="1164"/>
      <c r="CW118" s="1167"/>
      <c r="CX118" s="1170"/>
      <c r="CY118" s="1173"/>
      <c r="CZ118" s="1161"/>
      <c r="DA118" s="1209"/>
      <c r="DB118" s="1210"/>
      <c r="DC118" s="1209"/>
      <c r="DD118" s="1210"/>
      <c r="DE118" s="1158"/>
      <c r="DF118" s="1158"/>
      <c r="DG118" s="1158"/>
      <c r="DH118" s="1158"/>
      <c r="DI118" s="1158"/>
      <c r="DJ118" s="1158"/>
      <c r="DK118" s="1158"/>
      <c r="DL118" s="1158"/>
      <c r="DM118" s="1158"/>
      <c r="DN118" s="1158"/>
      <c r="DO118" s="1158"/>
      <c r="DP118" s="1158"/>
      <c r="DQ118" s="1158"/>
      <c r="DR118" s="1158"/>
      <c r="DS118" s="1158"/>
      <c r="DT118" s="1158"/>
      <c r="DU118" s="1164"/>
      <c r="DW118" s="1595"/>
      <c r="DX118" s="1598"/>
      <c r="DY118" s="1598"/>
      <c r="DZ118" s="1601"/>
    </row>
    <row r="119" spans="2:130" ht="12.75" customHeight="1" thickBot="1" x14ac:dyDescent="0.3">
      <c r="Z119" s="387"/>
      <c r="BL119" s="316">
        <v>0.2</v>
      </c>
      <c r="BM119" s="317">
        <v>0.4</v>
      </c>
      <c r="BN119" s="317">
        <v>0.60000000000000009</v>
      </c>
      <c r="BO119" s="317">
        <v>0.8</v>
      </c>
      <c r="BP119" s="317">
        <v>1</v>
      </c>
    </row>
    <row r="120" spans="2:130" s="247" customFormat="1" ht="48" customHeight="1" thickBot="1" x14ac:dyDescent="0.3">
      <c r="B120" s="1297" t="s">
        <v>1540</v>
      </c>
      <c r="C120" s="1131">
        <v>17</v>
      </c>
      <c r="D120" s="1128" t="s">
        <v>485</v>
      </c>
      <c r="E120" s="1119" t="s">
        <v>486</v>
      </c>
      <c r="F120" s="1119" t="s">
        <v>529</v>
      </c>
      <c r="G120" s="1128" t="s">
        <v>528</v>
      </c>
      <c r="H120" s="1125" t="s">
        <v>476</v>
      </c>
      <c r="I120" s="1122" t="s">
        <v>1541</v>
      </c>
      <c r="J120" s="401" t="s">
        <v>1542</v>
      </c>
      <c r="K120" s="383" t="s">
        <v>1237</v>
      </c>
      <c r="L120" s="403" t="s">
        <v>1543</v>
      </c>
      <c r="M120" s="384" t="s">
        <v>575</v>
      </c>
      <c r="N120" s="1111" t="s">
        <v>1544</v>
      </c>
      <c r="O120" s="1281" t="str">
        <f>IF(H120="","",(CONCATENATE("Posibilidad de afectación ",H120," ",I120," ",J120," ",J121," ",J122," ",J123," ",J124)))</f>
        <v xml:space="preserve">Posibilidad de afectación económica y reputacional por desvió del valor de los giros de tesorería al destinatario registrado y aprobado para beneficio propio o de terceros, debido a la manipulación en el contenido de los archivos planos de los proveedores y la falta de verificación en el portal bancario.   </v>
      </c>
      <c r="P120" s="1291" t="s">
        <v>1240</v>
      </c>
      <c r="Q120" s="1257" t="s">
        <v>620</v>
      </c>
      <c r="R120" s="1260" t="s">
        <v>550</v>
      </c>
      <c r="S120" s="311"/>
      <c r="T120" s="1263" t="s">
        <v>512</v>
      </c>
      <c r="U120" s="1266">
        <f>IF(ISERROR(VLOOKUP($T120,Listas!$F$21:$G$25,2,FALSE)),"",(VLOOKUP($T120,Listas!$F$21:$G$25,2,FALSE)))</f>
        <v>0.8</v>
      </c>
      <c r="V120" s="1269" t="str">
        <f>IF(ISERROR(VLOOKUP($U120,Listas!$F$4:$G$8,2,FALSE)),"",(VLOOKUP($U120,Listas!$F$4:$G$8,2,FALSE)))</f>
        <v>ALTA
Es viable que el evento ocurra en la mayoria de las circunstancias.</v>
      </c>
      <c r="W120" s="1272" t="s">
        <v>447</v>
      </c>
      <c r="X120" s="1275">
        <f>IF(ISERROR(VLOOKUP($W120,Listas!$F$30:$G$37,2,FALSE)),"",(VLOOKUP($W120,Listas!$F$30:$G$37,2,FALSE)))</f>
        <v>1</v>
      </c>
      <c r="Y120" s="1245" t="str">
        <f>IF(U120="","",(CONCATENATE("R.INHERENTE
",(IF(AND($U120=0.2,$X120=0.2),1,(IF(AND($U120=0.2,$X120=0.4),6,(IF(AND($U120=0.2,$X120=0.6),11,(IF(AND($U120=0.2,$X120=0.8),16,(IF(AND($U120=0.2,$X120=1),21,(IF(AND($U120=0.4,$X120=0.2),2,(IF(AND($U120=0.4,$X120=0.4),7,(IF(AND($U120=0.4,$X120=0.6),12,(IF(AND($U120=0.4,$X120=0.8),17,(IF(AND($U120=0.4,$X120=1),22,(IF(AND($U120=0.6,$X120=0.2),3,(IF(AND($U120=0.6,$X120=0.4),8,(IF(AND($U120=0.6,$X120=0.6),13,(IF(AND($U120=0.6,$X120=0.8),18,(IF(AND($U120=0.6,$X120=1),23,(IF(AND($U120=0.8,$X120=0.2),4,(IF(AND($U120=0.8,$X120=0.4),9,(IF(AND($U120=0.8,$X120=0.6),14,(IF(AND($U120=0.8,$X120=0.8),19,(IF(AND($U120=0.8,$X120=1),24,(IF(AND($U120=1,$X120=0.2),5,(IF(AND($U120=1,$X120=0.4),10,(IF(AND($U120=1,$X120=0.6),15,(IF(AND($U120=1,$X120=0.8),20,(IF(AND($U120=1,$X120=1),25,"")))))))))))))))))))))))))))))))))))))))))))))))))))))</f>
        <v>R.INHERENTE
24</v>
      </c>
      <c r="Z120" s="387"/>
      <c r="AA120" s="416" t="s">
        <v>1545</v>
      </c>
      <c r="AB120" s="249" t="s">
        <v>614</v>
      </c>
      <c r="AC120" s="1248" t="s">
        <v>318</v>
      </c>
      <c r="AD120" s="1213">
        <v>25</v>
      </c>
      <c r="AE120" s="1214"/>
      <c r="AF120" s="1213"/>
      <c r="AG120" s="1214"/>
      <c r="AH120" s="1213"/>
      <c r="AI120" s="1214"/>
      <c r="AJ120" s="1213"/>
      <c r="AK120" s="1214"/>
      <c r="AL120" s="1213">
        <v>15</v>
      </c>
      <c r="AM120" s="1214"/>
      <c r="AN120" s="457">
        <f t="shared" ref="AN120:AN121" si="15">(SUM(AD120:AM120))/100</f>
        <v>0.4</v>
      </c>
      <c r="AO120" s="443">
        <f>((U120-(U120*AN120)))</f>
        <v>0.48</v>
      </c>
      <c r="AP120" s="1288">
        <f>X120</f>
        <v>1</v>
      </c>
      <c r="AQ120" s="1218" t="s">
        <v>236</v>
      </c>
      <c r="AR120" s="1219"/>
      <c r="AS120" s="1220" t="s">
        <v>592</v>
      </c>
      <c r="AT120" s="1221"/>
      <c r="AU120" s="1218" t="s">
        <v>236</v>
      </c>
      <c r="AV120" s="1219"/>
      <c r="AW120" s="422" t="s">
        <v>1546</v>
      </c>
      <c r="AX120" s="395" t="s">
        <v>580</v>
      </c>
      <c r="AY120" s="412" t="s">
        <v>1547</v>
      </c>
      <c r="AZ120" s="427" t="s">
        <v>1548</v>
      </c>
      <c r="BA120" s="427" t="s">
        <v>1548</v>
      </c>
      <c r="BB120" s="248">
        <f>+(IF(AND($BC120&gt;0,$BC120&lt;=0.2),0.2,(IF(AND($BC120&gt;0.2,$BC120&lt;=0.4),0.4,(IF(AND($BC120&gt;0.4,$BC120&lt;=0.6),0.6,(IF(AND($BC120&gt;0.6,$BC120&lt;=0.8),0.8,(IF($BC120&gt;0.8,1,""))))))))))</f>
        <v>0.4</v>
      </c>
      <c r="BC120" s="1222">
        <f>+MIN(AO120:AO124)</f>
        <v>0.28799999999999998</v>
      </c>
      <c r="BD120" s="1225" t="str">
        <f>+(IF($BB120=0.2,"MUY BAJA",(IF($BB120=0.4,"BAJA",(IF($BB120=0.6,"MEDIA",(IF($BB120=0.8,"ALTA",(IF($BB120=1,"MUY ALTA",""))))))))))</f>
        <v>BAJA</v>
      </c>
      <c r="BE120" s="1228">
        <f>+MIN(AP120:AP124)</f>
        <v>1</v>
      </c>
      <c r="BF120" s="1225" t="str">
        <f>+(IF($BI120=0.2,"MUY BAJA",(IF($BI120=0.4,"BAJA",(IF($BI120=0.6,"MEDIA",(IF($BI120=0.8,"ALTA",(IF($BI120=1,"MUY ALTA",""))))))))))</f>
        <v>MUY ALTA</v>
      </c>
      <c r="BG120" s="1231" t="str">
        <f>IF($BB120="","",(CONCATENATE("R.RESIDUAL
",(IF(AND($BB120=0.2,$BI120=0.2),1,(IF(AND($BB120=0.2,$BI120=0.4),6,(IF(AND($BB120=0.2,$BI120=0.6),11,(IF(AND($BB120=0.2,$BI120=0.8),16,(IF(AND($BB120=0.2,$BI120=1),21,(IF(AND($BB120=0.4,$BI120=0.2),2,(IF(AND($BB120=0.4,$BI120=0.4),7,(IF(AND($BB120=0.4,$BI120=0.6),12,(IF(AND($BB120=0.4,$BI120=0.8),17,(IF(AND($BB120=0.4,$BI120=1),22,(IF(AND($BB120=0.6,$BI120=0.2),3,(IF(AND($BB120=0.6,$BI120=0.4),8,(IF(AND($BB120=0.6,$BI120=0.6),13,(IF(AND($BB120=0.6,$BI120=0.8),18,(IF(AND($BB120=0.6,$BI120=1),23,(IF(AND($BB120=0.8,$BI120=0.2),4,(IF(AND($BB120=0.8,$BI120=0.4),9,(IF(AND($BB120=0.8,$BI120=0.6),14,(IF(AND($BB120=0.8,$BI120=0.8),19,(IF(AND($BB120=0.8,$BI120=1),24,(IF(AND($BB120=1,$BI120=0.2),5,(IF(AND($BB120=1,$BI120=0.4),10,(IF(AND($BB120=1,$BI120=0.6),15,(IF(AND($BB120=1,$BI120=0.8),20,(IF(AND($BB120=1,$BI120=1),25,"")))))))))))))))))))))))))))))))))))))))))))))))))))))</f>
        <v>R.RESIDUAL
22</v>
      </c>
      <c r="BH120" s="1234" t="s">
        <v>539</v>
      </c>
      <c r="BI120" s="248">
        <f>+(IF(AND($BE120&gt;0,$BE120&lt;=0.2),0.2,(IF(AND($BE120&gt;0.2,$BE120&lt;=0.4),0.4,(IF(AND($BE120&gt;0.4,$BE120&lt;=0.6),0.6,(IF(AND($BE120&gt;0.6,$BE120&lt;=0.8),0.8,(IF($BE120&gt;0.8,1,""))))))))))</f>
        <v>1</v>
      </c>
      <c r="BJ120" s="239">
        <f>+VLOOKUP($BG120,Listas!$G$114:$H$138,2,FALSE)</f>
        <v>22</v>
      </c>
      <c r="BK120" s="462">
        <v>1</v>
      </c>
      <c r="BL120" s="354" t="str">
        <f>IF(ISERROR(IF(Y120="R.INHERENTE
5","R. INHERENTE",(IF(BG120="R.RESIDUAL
5","R. RESIDUAL"," ")))),"",(IF(Y120="R.INHERENTE
5","R. INHERENTE",(IF(BG120="R.RESIDUAL
5","R. RESIDUAL"," ")))))</f>
        <v xml:space="preserve"> </v>
      </c>
      <c r="BM120" s="355" t="str">
        <f>IF(ISERROR(IF(Y120="R.INHERENTE
10","R. INHERENTE",(IF(BG120="R.RESIDUAL
10","R. RESIDUAL"," ")))),"",(IF(Y120="R.INHERENTE
10","R. INHERENTE",(IF(BG120="R.RESIDUAL
10","R. RESIDUAL"," ")))))</f>
        <v xml:space="preserve"> </v>
      </c>
      <c r="BN120" s="360" t="str">
        <f>IF(ISERROR(IF(Y120="R.INHERENTE
15","R. INHERENTE",(IF(BG120="R.RESIDUAL
15","R. RESIDUAL"," ")))),"",(IF(Y120="R.INHERENTE
15","R. INHERENTE",(IF(BG120="R.RESIDUAL
15","R. RESIDUAL"," ")))))</f>
        <v xml:space="preserve"> </v>
      </c>
      <c r="BO120" s="360" t="str">
        <f>IF(ISERROR(IF(Y120="R.INHERENTE
20","R. INHERENTE",(IF(BG120="R.RESIDUAL
20","R. RESIDUAL"," ")))),"",(IF(Y120="R.INHERENTE
20","R. INHERENTE",(IF(BG120="R.RESIDUAL
20","R. RESIDUAL"," ")))))</f>
        <v xml:space="preserve"> </v>
      </c>
      <c r="BP120" s="240" t="str">
        <f>IF(ISERROR(IF(Y120="R.INHERENTE
25","R. INHERENTE",(IF(BG120="R.RESIDUAL
25","R. RESIDUAL"," ")))),"",(IF(Y120="R.INHERENTE
25","R. INHERENTE",(IF(BG120="R.RESIDUAL
25","R. RESIDUAL"," ")))))</f>
        <v xml:space="preserve"> </v>
      </c>
      <c r="BQ120" s="311"/>
      <c r="BR120" s="1285" t="s">
        <v>1549</v>
      </c>
      <c r="BS120" s="1196" t="s">
        <v>1550</v>
      </c>
      <c r="BT120" s="1304" t="s">
        <v>1300</v>
      </c>
      <c r="BU120" s="1184" t="s">
        <v>586</v>
      </c>
      <c r="BV120" s="311"/>
      <c r="BW120" s="1199" t="s">
        <v>1551</v>
      </c>
      <c r="BX120" s="1196" t="s">
        <v>1552</v>
      </c>
      <c r="BY120" s="1181" t="s">
        <v>1249</v>
      </c>
      <c r="BZ120" s="311"/>
      <c r="CA120" s="1165" t="s">
        <v>1250</v>
      </c>
      <c r="CB120" s="1168" t="s">
        <v>1251</v>
      </c>
      <c r="CC120" s="1171" t="s">
        <v>1252</v>
      </c>
      <c r="CD120" s="1159" t="s">
        <v>1253</v>
      </c>
      <c r="CE120" s="1174"/>
      <c r="CF120" s="1174"/>
      <c r="CG120" s="1174"/>
      <c r="CH120" s="1174"/>
      <c r="CI120" s="1174"/>
      <c r="CJ120" s="1174"/>
      <c r="CK120" s="1174"/>
      <c r="CL120" s="1174"/>
      <c r="CM120" s="1174"/>
      <c r="CN120" s="1174"/>
      <c r="CO120" s="1174"/>
      <c r="CP120" s="1174"/>
      <c r="CQ120" s="1174"/>
      <c r="CR120" s="1174"/>
      <c r="CS120" s="1174"/>
      <c r="CT120" s="1174"/>
      <c r="CU120" s="1162" t="s">
        <v>1254</v>
      </c>
      <c r="CW120" s="1165" t="s">
        <v>1250</v>
      </c>
      <c r="CX120" s="1168" t="s">
        <v>1251</v>
      </c>
      <c r="CY120" s="1171" t="s">
        <v>1252</v>
      </c>
      <c r="CZ120" s="1159" t="s">
        <v>1253</v>
      </c>
      <c r="DA120" s="1205"/>
      <c r="DB120" s="1206"/>
      <c r="DC120" s="1205"/>
      <c r="DD120" s="1206"/>
      <c r="DE120" s="1156"/>
      <c r="DF120" s="1156"/>
      <c r="DG120" s="1156"/>
      <c r="DH120" s="1156"/>
      <c r="DI120" s="1156"/>
      <c r="DJ120" s="1156"/>
      <c r="DK120" s="1156"/>
      <c r="DL120" s="1156"/>
      <c r="DM120" s="1156"/>
      <c r="DN120" s="1156"/>
      <c r="DO120" s="1156"/>
      <c r="DP120" s="1156"/>
      <c r="DQ120" s="1156"/>
      <c r="DR120" s="1156"/>
      <c r="DS120" s="1156"/>
      <c r="DT120" s="1156"/>
      <c r="DU120" s="1162" t="s">
        <v>1255</v>
      </c>
      <c r="DW120" s="1593"/>
      <c r="DX120" s="1596"/>
      <c r="DY120" s="1596"/>
      <c r="DZ120" s="1599"/>
    </row>
    <row r="121" spans="2:130" s="247" customFormat="1" ht="48" customHeight="1" thickBot="1" x14ac:dyDescent="0.3">
      <c r="B121" s="1298"/>
      <c r="C121" s="1132"/>
      <c r="D121" s="1129"/>
      <c r="E121" s="1120"/>
      <c r="F121" s="1120"/>
      <c r="G121" s="1129"/>
      <c r="H121" s="1126"/>
      <c r="I121" s="1123"/>
      <c r="J121" s="402" t="s">
        <v>1553</v>
      </c>
      <c r="K121" s="381" t="s">
        <v>1257</v>
      </c>
      <c r="L121" s="404" t="s">
        <v>1554</v>
      </c>
      <c r="M121" s="379" t="s">
        <v>575</v>
      </c>
      <c r="N121" s="1114"/>
      <c r="O121" s="1282"/>
      <c r="P121" s="1292"/>
      <c r="Q121" s="1258"/>
      <c r="R121" s="1261"/>
      <c r="S121" s="311"/>
      <c r="T121" s="1264"/>
      <c r="U121" s="1267"/>
      <c r="V121" s="1270"/>
      <c r="W121" s="1273"/>
      <c r="X121" s="1276"/>
      <c r="Y121" s="1246"/>
      <c r="Z121" s="387"/>
      <c r="AA121" s="416" t="s">
        <v>1555</v>
      </c>
      <c r="AB121" s="226" t="s">
        <v>614</v>
      </c>
      <c r="AC121" s="1249"/>
      <c r="AD121" s="1177">
        <v>25</v>
      </c>
      <c r="AE121" s="1178"/>
      <c r="AF121" s="1177"/>
      <c r="AG121" s="1178"/>
      <c r="AH121" s="1177"/>
      <c r="AI121" s="1178"/>
      <c r="AJ121" s="1177"/>
      <c r="AK121" s="1178"/>
      <c r="AL121" s="1177">
        <v>15</v>
      </c>
      <c r="AM121" s="1178"/>
      <c r="AN121" s="457">
        <f t="shared" si="15"/>
        <v>0.4</v>
      </c>
      <c r="AO121" s="444">
        <f>AO120-(AO120*AN121)</f>
        <v>0.28799999999999998</v>
      </c>
      <c r="AP121" s="1289"/>
      <c r="AQ121" s="1189" t="s">
        <v>236</v>
      </c>
      <c r="AR121" s="1190"/>
      <c r="AS121" s="1191" t="s">
        <v>592</v>
      </c>
      <c r="AT121" s="1192"/>
      <c r="AU121" s="1189" t="s">
        <v>236</v>
      </c>
      <c r="AV121" s="1190"/>
      <c r="AW121" s="415" t="s">
        <v>1556</v>
      </c>
      <c r="AX121" s="396" t="s">
        <v>580</v>
      </c>
      <c r="AY121" s="421" t="s">
        <v>1547</v>
      </c>
      <c r="AZ121" s="429" t="s">
        <v>1557</v>
      </c>
      <c r="BA121" s="429" t="s">
        <v>1557</v>
      </c>
      <c r="BB121" s="248"/>
      <c r="BC121" s="1223"/>
      <c r="BD121" s="1226"/>
      <c r="BE121" s="1229"/>
      <c r="BF121" s="1226"/>
      <c r="BG121" s="1232"/>
      <c r="BH121" s="1235"/>
      <c r="BI121" s="248"/>
      <c r="BJ121" s="465"/>
      <c r="BK121" s="462">
        <v>0.8</v>
      </c>
      <c r="BL121" s="356" t="str">
        <f>IF(ISERROR(IF(Y120="R.INHERENTE
4","R. INHERENTE",(IF(BG120="R.RESIDUAL
4","R. RESIDUAL"," ")))),"",(IF(Y120="R.INHERENTE
4","R. INHERENTE",(IF(BG120="R.RESIDUAL
4","R. RESIDUAL"," ")))))</f>
        <v xml:space="preserve"> </v>
      </c>
      <c r="BM121" s="357" t="str">
        <f>IF(ISERROR(IF(Y120="R.INHERENTE
9","R. INHERENTE",(IF(BG120="R.RESIDUAL
9","R. RESIDUAL"," ")))),"",(IF(Y120="R.INHERENTE
9","R. INHERENTE",(IF(BG120="R.RESIDUAL
9","R. RESIDUAL"," ")))))</f>
        <v xml:space="preserve"> </v>
      </c>
      <c r="BN121" s="242" t="str">
        <f>IF(ISERROR(IF(Y120="R.INHERENTE
14","R. INHERENTE",(IF(BG120="R.RESIDUAL
14","R. RESIDUAL"," ")))),"",(IF(Y120="R.INHERENTE
14","R. INHERENTE",(IF(BG120="R.RESIDUAL
14","R. RESIDUAL"," ")))))</f>
        <v xml:space="preserve"> </v>
      </c>
      <c r="BO121" s="361" t="str">
        <f>IF(ISERROR(IF(Y120="R.INHERENTE
19","R. INHERENTE",(IF(BG120="R.RESIDUAL
19","R. RESIDUAL"," ")))),"",(IF(Y120="R.INHERENTE
19","R. INHERENTE",(IF(BG120="R.RESIDUAL
19","R. RESIDUAL"," ")))))</f>
        <v xml:space="preserve"> </v>
      </c>
      <c r="BP121" s="243" t="str">
        <f>IF(ISERROR(IF(Y120="R.INHERENTE
24","R. INHERENTE",(IF(BG120="R.RESIDUAL
24","R. RESIDUAL"," ")))),"",(IF(Y120="R.INHERENTE
24","R. INHERENTE",(IF(BG120="R.RESIDUAL
24","R. RESIDUAL"," ")))))</f>
        <v>R. INHERENTE</v>
      </c>
      <c r="BQ121" s="311"/>
      <c r="BR121" s="1286"/>
      <c r="BS121" s="1197"/>
      <c r="BT121" s="1305"/>
      <c r="BU121" s="1185"/>
      <c r="BV121" s="311"/>
      <c r="BW121" s="1200"/>
      <c r="BX121" s="1197"/>
      <c r="BY121" s="1182"/>
      <c r="BZ121" s="311"/>
      <c r="CA121" s="1166"/>
      <c r="CB121" s="1169"/>
      <c r="CC121" s="1172"/>
      <c r="CD121" s="1160"/>
      <c r="CE121" s="1175"/>
      <c r="CF121" s="1175"/>
      <c r="CG121" s="1175"/>
      <c r="CH121" s="1175"/>
      <c r="CI121" s="1175"/>
      <c r="CJ121" s="1175"/>
      <c r="CK121" s="1175"/>
      <c r="CL121" s="1175"/>
      <c r="CM121" s="1175"/>
      <c r="CN121" s="1175"/>
      <c r="CO121" s="1175"/>
      <c r="CP121" s="1175"/>
      <c r="CQ121" s="1175"/>
      <c r="CR121" s="1175"/>
      <c r="CS121" s="1175"/>
      <c r="CT121" s="1175"/>
      <c r="CU121" s="1163"/>
      <c r="CW121" s="1166"/>
      <c r="CX121" s="1169"/>
      <c r="CY121" s="1172"/>
      <c r="CZ121" s="1160"/>
      <c r="DA121" s="1207"/>
      <c r="DB121" s="1208"/>
      <c r="DC121" s="1207"/>
      <c r="DD121" s="1208"/>
      <c r="DE121" s="1157"/>
      <c r="DF121" s="1157"/>
      <c r="DG121" s="1157"/>
      <c r="DH121" s="1157"/>
      <c r="DI121" s="1157"/>
      <c r="DJ121" s="1157"/>
      <c r="DK121" s="1157"/>
      <c r="DL121" s="1157"/>
      <c r="DM121" s="1157"/>
      <c r="DN121" s="1157"/>
      <c r="DO121" s="1157"/>
      <c r="DP121" s="1157"/>
      <c r="DQ121" s="1157"/>
      <c r="DR121" s="1157"/>
      <c r="DS121" s="1157"/>
      <c r="DT121" s="1157"/>
      <c r="DU121" s="1163"/>
      <c r="DW121" s="1594"/>
      <c r="DX121" s="1597"/>
      <c r="DY121" s="1597"/>
      <c r="DZ121" s="1600"/>
    </row>
    <row r="122" spans="2:130" s="247" customFormat="1" ht="48" customHeight="1" x14ac:dyDescent="0.25">
      <c r="B122" s="1298"/>
      <c r="C122" s="1132"/>
      <c r="D122" s="1129"/>
      <c r="E122" s="1120"/>
      <c r="F122" s="1120"/>
      <c r="G122" s="1129"/>
      <c r="H122" s="1126"/>
      <c r="I122" s="1123"/>
      <c r="J122" s="378"/>
      <c r="K122" s="381" t="s">
        <v>1263</v>
      </c>
      <c r="L122" s="404" t="s">
        <v>1558</v>
      </c>
      <c r="M122" s="379" t="s">
        <v>575</v>
      </c>
      <c r="N122" s="1114"/>
      <c r="O122" s="1282"/>
      <c r="P122" s="1292"/>
      <c r="Q122" s="1258"/>
      <c r="R122" s="1261"/>
      <c r="S122" s="311"/>
      <c r="T122" s="1264"/>
      <c r="U122" s="1267"/>
      <c r="V122" s="1270"/>
      <c r="W122" s="1273"/>
      <c r="X122" s="1276"/>
      <c r="Y122" s="1246"/>
      <c r="Z122" s="387"/>
      <c r="AA122" s="409"/>
      <c r="AB122" s="226"/>
      <c r="AC122" s="1249"/>
      <c r="AD122" s="1177"/>
      <c r="AE122" s="1178"/>
      <c r="AF122" s="1177"/>
      <c r="AG122" s="1178"/>
      <c r="AH122" s="1177"/>
      <c r="AI122" s="1178"/>
      <c r="AJ122" s="1177"/>
      <c r="AK122" s="1178"/>
      <c r="AL122" s="1177"/>
      <c r="AM122" s="1178"/>
      <c r="AN122" s="318">
        <f>AD122+AF122+AH122+AJ122+AL122</f>
        <v>0</v>
      </c>
      <c r="AO122" s="312"/>
      <c r="AP122" s="1289"/>
      <c r="AQ122" s="1189"/>
      <c r="AR122" s="1190"/>
      <c r="AS122" s="1191"/>
      <c r="AT122" s="1192"/>
      <c r="AU122" s="1189"/>
      <c r="AV122" s="1190"/>
      <c r="AW122" s="415"/>
      <c r="AX122" s="396"/>
      <c r="AY122" s="421"/>
      <c r="AZ122" s="429"/>
      <c r="BA122" s="430"/>
      <c r="BB122" s="248"/>
      <c r="BC122" s="1223"/>
      <c r="BD122" s="1226"/>
      <c r="BE122" s="1229"/>
      <c r="BF122" s="1226"/>
      <c r="BG122" s="1232"/>
      <c r="BH122" s="1235"/>
      <c r="BI122" s="248"/>
      <c r="BJ122" s="465"/>
      <c r="BK122" s="462">
        <v>0.60000000000000009</v>
      </c>
      <c r="BL122" s="356" t="str">
        <f>IF(ISERROR(IF(Y120="R.INHERENTE
3","R. INHERENTE",(IF(BG120="R.RESIDUAL
3","R. RESIDUAL"," ")))),"",(IF(Y120="R.INHERENTE
3","R. INHERENTE",(IF(BG120="R.RESIDUAL
3","R. RESIDUAL"," ")))))</f>
        <v xml:space="preserve"> </v>
      </c>
      <c r="BM122" s="357" t="str">
        <f>IF(ISERROR(IF(Y120="R.INHERENTE
8","R. INHERENTE",(IF(BG120="R.RESIDUAL
8","R. RESIDUAL"," ")))),"",(IF(Y120="R.INHERENTE
8","R. INHERENTE",(IF(BG120="R.RESIDUAL
8","R. RESIDUAL"," ")))))</f>
        <v xml:space="preserve"> </v>
      </c>
      <c r="BN122" s="242" t="str">
        <f>IF(ISERROR(IF(Y120="R.INHERENTE
13","R. INHERENTE",(IF(BG120="R.RESIDUAL
13","R. RESIDUAL"," ")))),"",(IF(Y120="R.INHERENTE
13","R. INHERENTE",(IF(BG120="R.RESIDUAL
13","R. RESIDUAL"," ")))))</f>
        <v xml:space="preserve"> </v>
      </c>
      <c r="BO122" s="361" t="str">
        <f>IF(ISERROR(IF(Y120="R.INHERENTE
18","R. INHERENTE",(IF(BG120="R.RESIDUAL
18","R. RESIDUAL"," ")))),"",(IF(Y120="R.INHERENTE
18","R. INHERENTE",(IF(BG120="R.RESIDUAL
18","R. RESIDUAL"," ")))))</f>
        <v xml:space="preserve"> </v>
      </c>
      <c r="BP122" s="243" t="str">
        <f>IF(ISERROR(IF(Y120="R.INHERENTE
23","R. INHERENTE",(IF(BG120="R.RESIDUAL
23","R. RESIDUAL"," ")))),"",(IF(Y120="R.INHERENTE
23","R. INHERENTE",(IF(BG120="R.RESIDUAL
23","R. RESIDUAL"," ")))))</f>
        <v xml:space="preserve"> </v>
      </c>
      <c r="BQ122" s="311"/>
      <c r="BR122" s="1286"/>
      <c r="BS122" s="1197"/>
      <c r="BT122" s="1305"/>
      <c r="BU122" s="1185"/>
      <c r="BV122" s="311"/>
      <c r="BW122" s="1200"/>
      <c r="BX122" s="1197"/>
      <c r="BY122" s="1182"/>
      <c r="BZ122" s="311"/>
      <c r="CA122" s="1166"/>
      <c r="CB122" s="1169"/>
      <c r="CC122" s="1172"/>
      <c r="CD122" s="1160"/>
      <c r="CE122" s="1175"/>
      <c r="CF122" s="1175"/>
      <c r="CG122" s="1175"/>
      <c r="CH122" s="1175"/>
      <c r="CI122" s="1175"/>
      <c r="CJ122" s="1175"/>
      <c r="CK122" s="1175"/>
      <c r="CL122" s="1175"/>
      <c r="CM122" s="1175"/>
      <c r="CN122" s="1175"/>
      <c r="CO122" s="1175"/>
      <c r="CP122" s="1175"/>
      <c r="CQ122" s="1175"/>
      <c r="CR122" s="1175"/>
      <c r="CS122" s="1175"/>
      <c r="CT122" s="1175"/>
      <c r="CU122" s="1163"/>
      <c r="CW122" s="1166"/>
      <c r="CX122" s="1169"/>
      <c r="CY122" s="1172"/>
      <c r="CZ122" s="1160"/>
      <c r="DA122" s="1207"/>
      <c r="DB122" s="1208"/>
      <c r="DC122" s="1207"/>
      <c r="DD122" s="1208"/>
      <c r="DE122" s="1157"/>
      <c r="DF122" s="1157"/>
      <c r="DG122" s="1157"/>
      <c r="DH122" s="1157"/>
      <c r="DI122" s="1157"/>
      <c r="DJ122" s="1157"/>
      <c r="DK122" s="1157"/>
      <c r="DL122" s="1157"/>
      <c r="DM122" s="1157"/>
      <c r="DN122" s="1157"/>
      <c r="DO122" s="1157"/>
      <c r="DP122" s="1157"/>
      <c r="DQ122" s="1157"/>
      <c r="DR122" s="1157"/>
      <c r="DS122" s="1157"/>
      <c r="DT122" s="1157"/>
      <c r="DU122" s="1163"/>
      <c r="DW122" s="1594"/>
      <c r="DX122" s="1597"/>
      <c r="DY122" s="1597"/>
      <c r="DZ122" s="1600"/>
    </row>
    <row r="123" spans="2:130" s="247" customFormat="1" ht="48" customHeight="1" x14ac:dyDescent="0.25">
      <c r="B123" s="1298"/>
      <c r="C123" s="1132"/>
      <c r="D123" s="1129"/>
      <c r="E123" s="1120"/>
      <c r="F123" s="1120"/>
      <c r="G123" s="1129"/>
      <c r="H123" s="1126"/>
      <c r="I123" s="1123"/>
      <c r="J123" s="378"/>
      <c r="K123" s="381" t="s">
        <v>1268</v>
      </c>
      <c r="L123" s="337"/>
      <c r="M123" s="379"/>
      <c r="N123" s="1114"/>
      <c r="O123" s="1282"/>
      <c r="P123" s="1292"/>
      <c r="Q123" s="1258"/>
      <c r="R123" s="1261"/>
      <c r="S123" s="311"/>
      <c r="T123" s="1264"/>
      <c r="U123" s="1267"/>
      <c r="V123" s="1270"/>
      <c r="W123" s="1273"/>
      <c r="X123" s="1276"/>
      <c r="Y123" s="1246"/>
      <c r="Z123" s="387"/>
      <c r="AA123" s="227"/>
      <c r="AB123" s="226"/>
      <c r="AC123" s="1249"/>
      <c r="AD123" s="1177"/>
      <c r="AE123" s="1178"/>
      <c r="AF123" s="1177"/>
      <c r="AG123" s="1178"/>
      <c r="AH123" s="1177"/>
      <c r="AI123" s="1178"/>
      <c r="AJ123" s="1177"/>
      <c r="AK123" s="1178"/>
      <c r="AL123" s="1177"/>
      <c r="AM123" s="1178"/>
      <c r="AN123" s="318">
        <f>AD123+AF123+AH123+AJ123+AL123</f>
        <v>0</v>
      </c>
      <c r="AO123" s="312"/>
      <c r="AP123" s="1289"/>
      <c r="AQ123" s="1189"/>
      <c r="AR123" s="1190"/>
      <c r="AS123" s="1191"/>
      <c r="AT123" s="1192"/>
      <c r="AU123" s="1189"/>
      <c r="AV123" s="1190"/>
      <c r="AW123" s="376"/>
      <c r="AX123" s="377"/>
      <c r="AY123" s="234"/>
      <c r="AZ123" s="232"/>
      <c r="BA123" s="228"/>
      <c r="BB123" s="248"/>
      <c r="BC123" s="1223"/>
      <c r="BD123" s="1226"/>
      <c r="BE123" s="1229"/>
      <c r="BF123" s="1226"/>
      <c r="BG123" s="1232"/>
      <c r="BH123" s="1235"/>
      <c r="BI123" s="248"/>
      <c r="BJ123" s="465"/>
      <c r="BK123" s="462">
        <v>0.4</v>
      </c>
      <c r="BL123" s="356" t="str">
        <f>IF(ISERROR(IF(Y120="R.INHERENTE
2","R. INHERENTE",(IF(BG120="R.RESIDUAL
2","R. RESIDUAL"," ")))),"",(IF(Y120="R.INHERENTE
2","R. INHERENTE",(IF(BG120="R.RESIDUAL
2","R. RESIDUAL"," ")))))</f>
        <v xml:space="preserve"> </v>
      </c>
      <c r="BM123" s="357" t="str">
        <f>IF(ISERROR(IF(Y120="R.INHERENTE
7","R. INHERENTE",(IF(BG120="R.RESIDUAL
7","R. RESIDUAL"," ")))),"",(IF(Y120="R.INHERENTE
7","R. INHERENTE",(IF(BG120="R.RESIDUAL
7","R. RESIDUAL"," ")))))</f>
        <v xml:space="preserve"> </v>
      </c>
      <c r="BN123" s="241" t="str">
        <f>IF(ISERROR(IF(Y120="R.INHERENTE
12","R. INHERENTE",(IF(BG120="R.RESIDUAL
12","R. RESIDUAL"," ")))),"",(IF(Y120="R.INHERENTE
12","R. INHERENTE",(IF(BG120="R.RESIDUAL
12","R. RESIDUAL"," ")))))</f>
        <v xml:space="preserve"> </v>
      </c>
      <c r="BO123" s="242" t="str">
        <f>IF(ISERROR(IF(Y120="R.INHERENTE
17","R. INHERENTE",(IF(BG120="R.RESIDUAL
17","R. RESIDUAL"," ")))),"",(IF(Y120="R.INHERENTE
17","R. INHERENTE",(IF(BG120="R.RESIDUAL
17","R. RESIDUAL"," ")))))</f>
        <v xml:space="preserve"> </v>
      </c>
      <c r="BP123" s="243" t="str">
        <f>IF(ISERROR(IF(Y120="R.INHERENTE
22","R. INHERENTE",(IF(BG120="R.RESIDUAL
22","R. RESIDUAL"," ")))),"",(IF(Y120="R.INHERENTE
22","R. INHERENTE",(IF(BG120="R.RESIDUAL
22","R. RESIDUAL"," ")))))</f>
        <v>R. RESIDUAL</v>
      </c>
      <c r="BQ123" s="311"/>
      <c r="BR123" s="1286"/>
      <c r="BS123" s="1197"/>
      <c r="BT123" s="1305"/>
      <c r="BU123" s="1185"/>
      <c r="BV123" s="311"/>
      <c r="BW123" s="1200"/>
      <c r="BX123" s="1197"/>
      <c r="BY123" s="1182"/>
      <c r="BZ123" s="311"/>
      <c r="CA123" s="1166"/>
      <c r="CB123" s="1169"/>
      <c r="CC123" s="1172"/>
      <c r="CD123" s="1160"/>
      <c r="CE123" s="1175"/>
      <c r="CF123" s="1175"/>
      <c r="CG123" s="1175"/>
      <c r="CH123" s="1175"/>
      <c r="CI123" s="1175"/>
      <c r="CJ123" s="1175"/>
      <c r="CK123" s="1175"/>
      <c r="CL123" s="1175"/>
      <c r="CM123" s="1175"/>
      <c r="CN123" s="1175"/>
      <c r="CO123" s="1175"/>
      <c r="CP123" s="1175"/>
      <c r="CQ123" s="1175"/>
      <c r="CR123" s="1175"/>
      <c r="CS123" s="1175"/>
      <c r="CT123" s="1175"/>
      <c r="CU123" s="1163"/>
      <c r="CW123" s="1166"/>
      <c r="CX123" s="1169"/>
      <c r="CY123" s="1172"/>
      <c r="CZ123" s="1160"/>
      <c r="DA123" s="1207"/>
      <c r="DB123" s="1208"/>
      <c r="DC123" s="1207"/>
      <c r="DD123" s="1208"/>
      <c r="DE123" s="1157"/>
      <c r="DF123" s="1157"/>
      <c r="DG123" s="1157"/>
      <c r="DH123" s="1157"/>
      <c r="DI123" s="1157"/>
      <c r="DJ123" s="1157"/>
      <c r="DK123" s="1157"/>
      <c r="DL123" s="1157"/>
      <c r="DM123" s="1157"/>
      <c r="DN123" s="1157"/>
      <c r="DO123" s="1157"/>
      <c r="DP123" s="1157"/>
      <c r="DQ123" s="1157"/>
      <c r="DR123" s="1157"/>
      <c r="DS123" s="1157"/>
      <c r="DT123" s="1157"/>
      <c r="DU123" s="1163"/>
      <c r="DW123" s="1594"/>
      <c r="DX123" s="1597"/>
      <c r="DY123" s="1597"/>
      <c r="DZ123" s="1600"/>
    </row>
    <row r="124" spans="2:130" s="247" customFormat="1" ht="48" customHeight="1" thickBot="1" x14ac:dyDescent="0.3">
      <c r="B124" s="1299"/>
      <c r="C124" s="1133"/>
      <c r="D124" s="1130"/>
      <c r="E124" s="1121"/>
      <c r="F124" s="1121"/>
      <c r="G124" s="1130"/>
      <c r="H124" s="1127"/>
      <c r="I124" s="1124"/>
      <c r="J124" s="423"/>
      <c r="K124" s="382" t="s">
        <v>1269</v>
      </c>
      <c r="L124" s="338"/>
      <c r="M124" s="380"/>
      <c r="N124" s="1115"/>
      <c r="O124" s="1283"/>
      <c r="P124" s="1293"/>
      <c r="Q124" s="1259"/>
      <c r="R124" s="1262"/>
      <c r="S124" s="311"/>
      <c r="T124" s="1265"/>
      <c r="U124" s="1268"/>
      <c r="V124" s="1271"/>
      <c r="W124" s="1274"/>
      <c r="X124" s="1277"/>
      <c r="Y124" s="1247"/>
      <c r="Z124" s="387"/>
      <c r="AA124" s="229"/>
      <c r="AB124" s="230"/>
      <c r="AC124" s="1250"/>
      <c r="AD124" s="1187"/>
      <c r="AE124" s="1188"/>
      <c r="AF124" s="1187"/>
      <c r="AG124" s="1188"/>
      <c r="AH124" s="1187"/>
      <c r="AI124" s="1188"/>
      <c r="AJ124" s="1187"/>
      <c r="AK124" s="1188"/>
      <c r="AL124" s="1187"/>
      <c r="AM124" s="1188"/>
      <c r="AN124" s="319">
        <f>AD124+AF124+AH124+AJ124+AL124</f>
        <v>0</v>
      </c>
      <c r="AO124" s="313"/>
      <c r="AP124" s="1290"/>
      <c r="AQ124" s="1179"/>
      <c r="AR124" s="1180"/>
      <c r="AS124" s="1243"/>
      <c r="AT124" s="1244"/>
      <c r="AU124" s="1179"/>
      <c r="AV124" s="1180"/>
      <c r="AW124" s="236"/>
      <c r="AX124" s="393"/>
      <c r="AY124" s="235"/>
      <c r="AZ124" s="233"/>
      <c r="BA124" s="231"/>
      <c r="BB124" s="248"/>
      <c r="BC124" s="1224"/>
      <c r="BD124" s="1227"/>
      <c r="BE124" s="1230"/>
      <c r="BF124" s="1227"/>
      <c r="BG124" s="1233"/>
      <c r="BH124" s="1236"/>
      <c r="BI124" s="248"/>
      <c r="BJ124" s="465"/>
      <c r="BK124" s="463">
        <v>0.2</v>
      </c>
      <c r="BL124" s="358" t="str">
        <f>IF(ISERROR(IF(Y120="R.INHERENTE
1","R. INHERENTE",(IF(BG120="R.RESIDUAL
1","R. RESIDUAL"," ")))),"",(IF(Y120="R.INHERENTE
1","R. INHERENTE",(IF(BG120="R.RESIDUAL
1","R. RESIDUAL"," ")))))</f>
        <v xml:space="preserve"> </v>
      </c>
      <c r="BM124" s="359" t="str">
        <f>IF(ISERROR(IF(Y120="R.INHERENTE
6","R. INHERENTE",(IF(BG120="R.RESIDUAL
6","R. RESIDUAL"," ")))),"",(IF(Y120="R.INHERENTE
6","R. INHERENTE",(IF(BG120="R.RESIDUAL
6","R. RESIDUAL"," ")))))</f>
        <v xml:space="preserve"> </v>
      </c>
      <c r="BN124" s="244" t="str">
        <f>IF(ISERROR(IF(Y120="R.INHERENTE
11","R. INHERENTE",(IF(BG120="R.RESIDUAL
11","R. RESIDUAL"," ")))),"",(IF(Y120="R.INHERENTE
11","R. INHERENTE",(IF(BG120="R.RESIDUAL
11","R. RESIDUAL"," ")))))</f>
        <v xml:space="preserve"> </v>
      </c>
      <c r="BO124" s="245" t="str">
        <f>IF(ISERROR(IF(Y120="R.INHERENTE
16","R. INHERENTE",(IF(BG120="R.RESIDUAL
16","R. RESIDUAL"," ")))),"",(IF(Y120="R.INHERENTE
16","R. INHERENTE",(IF(BG120="R.RESIDUAL
16","R. RESIDUAL"," ")))))</f>
        <v xml:space="preserve"> </v>
      </c>
      <c r="BP124" s="246" t="str">
        <f>IF(ISERROR(IF(Y120="R.INHERENTE
21","R. INHERENTE",(IF(BG120="R.RESIDUAL
21","R. RESIDUAL"," ")))),"",(IF(Y120="R.INHERENTE
21","R. INHERENTE",(IF(BG120="R.RESIDUAL
21","R. RESIDUAL"," ")))))</f>
        <v xml:space="preserve"> </v>
      </c>
      <c r="BQ124" s="311"/>
      <c r="BR124" s="1287"/>
      <c r="BS124" s="1198"/>
      <c r="BT124" s="1306"/>
      <c r="BU124" s="1186"/>
      <c r="BV124" s="311"/>
      <c r="BW124" s="1201"/>
      <c r="BX124" s="1198"/>
      <c r="BY124" s="1183"/>
      <c r="BZ124" s="311"/>
      <c r="CA124" s="1167"/>
      <c r="CB124" s="1170"/>
      <c r="CC124" s="1173"/>
      <c r="CD124" s="1161"/>
      <c r="CE124" s="1176"/>
      <c r="CF124" s="1176"/>
      <c r="CG124" s="1176"/>
      <c r="CH124" s="1176"/>
      <c r="CI124" s="1176"/>
      <c r="CJ124" s="1176"/>
      <c r="CK124" s="1176"/>
      <c r="CL124" s="1176"/>
      <c r="CM124" s="1176"/>
      <c r="CN124" s="1176"/>
      <c r="CO124" s="1176"/>
      <c r="CP124" s="1176"/>
      <c r="CQ124" s="1176"/>
      <c r="CR124" s="1176"/>
      <c r="CS124" s="1176"/>
      <c r="CT124" s="1176"/>
      <c r="CU124" s="1164"/>
      <c r="CW124" s="1167"/>
      <c r="CX124" s="1170"/>
      <c r="CY124" s="1173"/>
      <c r="CZ124" s="1161"/>
      <c r="DA124" s="1209"/>
      <c r="DB124" s="1210"/>
      <c r="DC124" s="1209"/>
      <c r="DD124" s="1210"/>
      <c r="DE124" s="1158"/>
      <c r="DF124" s="1158"/>
      <c r="DG124" s="1158"/>
      <c r="DH124" s="1158"/>
      <c r="DI124" s="1158"/>
      <c r="DJ124" s="1158"/>
      <c r="DK124" s="1158"/>
      <c r="DL124" s="1158"/>
      <c r="DM124" s="1158"/>
      <c r="DN124" s="1158"/>
      <c r="DO124" s="1158"/>
      <c r="DP124" s="1158"/>
      <c r="DQ124" s="1158"/>
      <c r="DR124" s="1158"/>
      <c r="DS124" s="1158"/>
      <c r="DT124" s="1158"/>
      <c r="DU124" s="1164"/>
      <c r="DW124" s="1595"/>
      <c r="DX124" s="1598"/>
      <c r="DY124" s="1598"/>
      <c r="DZ124" s="1601"/>
    </row>
    <row r="125" spans="2:130" ht="12.75" customHeight="1" thickBot="1" x14ac:dyDescent="0.3">
      <c r="Z125" s="387"/>
      <c r="BL125" s="316">
        <v>0.2</v>
      </c>
      <c r="BM125" s="317">
        <v>0.4</v>
      </c>
      <c r="BN125" s="317">
        <v>0.60000000000000009</v>
      </c>
      <c r="BO125" s="317">
        <v>0.8</v>
      </c>
      <c r="BP125" s="317">
        <v>1</v>
      </c>
    </row>
    <row r="126" spans="2:130" s="247" customFormat="1" ht="48" customHeight="1" thickBot="1" x14ac:dyDescent="0.3">
      <c r="B126" s="1297" t="s">
        <v>1540</v>
      </c>
      <c r="C126" s="1131">
        <v>18</v>
      </c>
      <c r="D126" s="1128" t="s">
        <v>485</v>
      </c>
      <c r="E126" s="1119" t="s">
        <v>486</v>
      </c>
      <c r="F126" s="1119" t="s">
        <v>529</v>
      </c>
      <c r="G126" s="1128" t="s">
        <v>528</v>
      </c>
      <c r="H126" s="1125" t="s">
        <v>476</v>
      </c>
      <c r="I126" s="1122" t="s">
        <v>1559</v>
      </c>
      <c r="J126" s="401" t="s">
        <v>1560</v>
      </c>
      <c r="K126" s="383" t="s">
        <v>1237</v>
      </c>
      <c r="L126" s="403" t="s">
        <v>1543</v>
      </c>
      <c r="M126" s="384" t="s">
        <v>575</v>
      </c>
      <c r="N126" s="1111" t="s">
        <v>1561</v>
      </c>
      <c r="O126" s="1281" t="str">
        <f>IF(H126="","",(CONCATENATE("Posibilidad de afectación ",H126," ",I126," ",J126," ",J127," ",J128," ",J129," ",J130)))</f>
        <v xml:space="preserve">Posibilidad de afectación económica y reputacional por apropiación del dinero recaudado en las cajas de la institución para beneficio propio o de terceros, debido a la no adherencia al procedimiento, manipulación de información del registro  y comportamientos no eticos.   </v>
      </c>
      <c r="P126" s="1291" t="s">
        <v>1240</v>
      </c>
      <c r="Q126" s="1257" t="s">
        <v>620</v>
      </c>
      <c r="R126" s="1260" t="s">
        <v>550</v>
      </c>
      <c r="S126" s="311"/>
      <c r="T126" s="1263" t="s">
        <v>512</v>
      </c>
      <c r="U126" s="1266">
        <f>IF(ISERROR(VLOOKUP($T126,Listas!$F$21:$G$25,2,FALSE)),"",(VLOOKUP($T126,Listas!$F$21:$G$25,2,FALSE)))</f>
        <v>0.8</v>
      </c>
      <c r="V126" s="1269" t="str">
        <f>IF(ISERROR(VLOOKUP($U126,Listas!$F$4:$G$8,2,FALSE)),"",(VLOOKUP($U126,Listas!$F$4:$G$8,2,FALSE)))</f>
        <v>ALTA
Es viable que el evento ocurra en la mayoria de las circunstancias.</v>
      </c>
      <c r="W126" s="1272" t="s">
        <v>447</v>
      </c>
      <c r="X126" s="1275">
        <f>IF(ISERROR(VLOOKUP($W126,Listas!$F$30:$G$37,2,FALSE)),"",(VLOOKUP($W126,Listas!$F$30:$G$37,2,FALSE)))</f>
        <v>1</v>
      </c>
      <c r="Y126" s="1245" t="str">
        <f>IF(U126="","",(CONCATENATE("R.INHERENTE
",(IF(AND($U126=0.2,$X126=0.2),1,(IF(AND($U126=0.2,$X126=0.4),6,(IF(AND($U126=0.2,$X126=0.6),11,(IF(AND($U126=0.2,$X126=0.8),16,(IF(AND($U126=0.2,$X126=1),21,(IF(AND($U126=0.4,$X126=0.2),2,(IF(AND($U126=0.4,$X126=0.4),7,(IF(AND($U126=0.4,$X126=0.6),12,(IF(AND($U126=0.4,$X126=0.8),17,(IF(AND($U126=0.4,$X126=1),22,(IF(AND($U126=0.6,$X126=0.2),3,(IF(AND($U126=0.6,$X126=0.4),8,(IF(AND($U126=0.6,$X126=0.6),13,(IF(AND($U126=0.6,$X126=0.8),18,(IF(AND($U126=0.6,$X126=1),23,(IF(AND($U126=0.8,$X126=0.2),4,(IF(AND($U126=0.8,$X126=0.4),9,(IF(AND($U126=0.8,$X126=0.6),14,(IF(AND($U126=0.8,$X126=0.8),19,(IF(AND($U126=0.8,$X126=1),24,(IF(AND($U126=1,$X126=0.2),5,(IF(AND($U126=1,$X126=0.4),10,(IF(AND($U126=1,$X126=0.6),15,(IF(AND($U126=1,$X126=0.8),20,(IF(AND($U126=1,$X126=1),25,"")))))))))))))))))))))))))))))))))))))))))))))))))))))</f>
        <v>R.INHERENTE
24</v>
      </c>
      <c r="Z126" s="387"/>
      <c r="AA126" s="409" t="s">
        <v>1562</v>
      </c>
      <c r="AB126" s="249" t="s">
        <v>614</v>
      </c>
      <c r="AC126" s="1248" t="s">
        <v>318</v>
      </c>
      <c r="AD126" s="1213">
        <v>25</v>
      </c>
      <c r="AE126" s="1214"/>
      <c r="AF126" s="1213"/>
      <c r="AG126" s="1214"/>
      <c r="AH126" s="1213"/>
      <c r="AI126" s="1214"/>
      <c r="AJ126" s="1213"/>
      <c r="AK126" s="1214"/>
      <c r="AL126" s="1213">
        <v>15</v>
      </c>
      <c r="AM126" s="1214"/>
      <c r="AN126" s="457">
        <f t="shared" ref="AN126:AN128" si="16">(SUM(AD126:AM126))/100</f>
        <v>0.4</v>
      </c>
      <c r="AO126" s="443">
        <f>U126-((U126-AN126))</f>
        <v>0.4</v>
      </c>
      <c r="AP126" s="1288">
        <f>X126</f>
        <v>1</v>
      </c>
      <c r="AQ126" s="1218" t="s">
        <v>236</v>
      </c>
      <c r="AR126" s="1219"/>
      <c r="AS126" s="1220" t="s">
        <v>592</v>
      </c>
      <c r="AT126" s="1221"/>
      <c r="AU126" s="1218" t="s">
        <v>236</v>
      </c>
      <c r="AV126" s="1219"/>
      <c r="AW126" s="422" t="s">
        <v>1563</v>
      </c>
      <c r="AX126" s="395" t="s">
        <v>559</v>
      </c>
      <c r="AY126" s="412" t="s">
        <v>1564</v>
      </c>
      <c r="AZ126" s="427" t="s">
        <v>1557</v>
      </c>
      <c r="BA126" s="427" t="s">
        <v>1557</v>
      </c>
      <c r="BB126" s="248">
        <f>+(IF(AND($BC126&gt;0,$BC126&lt;=0.2),0.2,(IF(AND($BC126&gt;0.2,$BC126&lt;=0.4),0.4,(IF(AND($BC126&gt;0.4,$BC126&lt;=0.6),0.6,(IF(AND($BC126&gt;0.6,$BC126&lt;=0.8),0.8,(IF($BC126&gt;0.8,1,""))))))))))</f>
        <v>0.2</v>
      </c>
      <c r="BC126" s="1301">
        <f>+MIN(AO126:AO130)</f>
        <v>0.16800000000000001</v>
      </c>
      <c r="BD126" s="1225" t="str">
        <f>+(IF($BB126=0.2,"MUY BAJA",(IF($BB126=0.4,"BAJA",(IF($BB126=0.6,"MEDIA",(IF($BB126=0.8,"ALTA",(IF($BB126=1,"MUY ALTA",""))))))))))</f>
        <v>MUY BAJA</v>
      </c>
      <c r="BE126" s="1228">
        <f>+MIN(AP126:AP130)</f>
        <v>1</v>
      </c>
      <c r="BF126" s="1225" t="str">
        <f>+(IF($BI126=0.2,"MUY BAJA",(IF($BI126=0.4,"BAJA",(IF($BI126=0.6,"MEDIA",(IF($BI126=0.8,"ALTA",(IF($BI126=1,"MUY ALTA",""))))))))))</f>
        <v>MUY ALTA</v>
      </c>
      <c r="BG126" s="1231" t="str">
        <f>IF($BB126="","",(CONCATENATE("R.RESIDUAL
",(IF(AND($BB126=0.2,$BI126=0.2),1,(IF(AND($BB126=0.2,$BI126=0.4),6,(IF(AND($BB126=0.2,$BI126=0.6),11,(IF(AND($BB126=0.2,$BI126=0.8),16,(IF(AND($BB126=0.2,$BI126=1),21,(IF(AND($BB126=0.4,$BI126=0.2),2,(IF(AND($BB126=0.4,$BI126=0.4),7,(IF(AND($BB126=0.4,$BI126=0.6),12,(IF(AND($BB126=0.4,$BI126=0.8),17,(IF(AND($BB126=0.4,$BI126=1),22,(IF(AND($BB126=0.6,$BI126=0.2),3,(IF(AND($BB126=0.6,$BI126=0.4),8,(IF(AND($BB126=0.6,$BI126=0.6),13,(IF(AND($BB126=0.6,$BI126=0.8),18,(IF(AND($BB126=0.6,$BI126=1),23,(IF(AND($BB126=0.8,$BI126=0.2),4,(IF(AND($BB126=0.8,$BI126=0.4),9,(IF(AND($BB126=0.8,$BI126=0.6),14,(IF(AND($BB126=0.8,$BI126=0.8),19,(IF(AND($BB126=0.8,$BI126=1),24,(IF(AND($BB126=1,$BI126=0.2),5,(IF(AND($BB126=1,$BI126=0.4),10,(IF(AND($BB126=1,$BI126=0.6),15,(IF(AND($BB126=1,$BI126=0.8),20,(IF(AND($BB126=1,$BI126=1),25,"")))))))))))))))))))))))))))))))))))))))))))))))))))))</f>
        <v>R.RESIDUAL
21</v>
      </c>
      <c r="BH126" s="1234" t="s">
        <v>539</v>
      </c>
      <c r="BI126" s="248">
        <f>+(IF(AND($BE126&gt;0,$BE126&lt;=0.2),0.2,(IF(AND($BE126&gt;0.2,$BE126&lt;=0.4),0.4,(IF(AND($BE126&gt;0.4,$BE126&lt;=0.6),0.6,(IF(AND($BE126&gt;0.6,$BE126&lt;=0.8),0.8,(IF($BE126&gt;0.8,1,""))))))))))</f>
        <v>1</v>
      </c>
      <c r="BJ126" s="239">
        <f>+VLOOKUP($BG126,Listas!$G$114:$H$138,2,FALSE)</f>
        <v>21</v>
      </c>
      <c r="BK126" s="462">
        <v>1</v>
      </c>
      <c r="BL126" s="354" t="str">
        <f>IF(ISERROR(IF(Y126="R.INHERENTE
5","R. INHERENTE",(IF(BG126="R.RESIDUAL
5","R. RESIDUAL"," ")))),"",(IF(Y126="R.INHERENTE
5","R. INHERENTE",(IF(BG126="R.RESIDUAL
5","R. RESIDUAL"," ")))))</f>
        <v xml:space="preserve"> </v>
      </c>
      <c r="BM126" s="355" t="str">
        <f>IF(ISERROR(IF(Y126="R.INHERENTE
10","R. INHERENTE",(IF(BG126="R.RESIDUAL
10","R. RESIDUAL"," ")))),"",(IF(Y126="R.INHERENTE
10","R. INHERENTE",(IF(BG126="R.RESIDUAL
10","R. RESIDUAL"," ")))))</f>
        <v xml:space="preserve"> </v>
      </c>
      <c r="BN126" s="360" t="str">
        <f>IF(ISERROR(IF(Y126="R.INHERENTE
15","R. INHERENTE",(IF(BG126="R.RESIDUAL
15","R. RESIDUAL"," ")))),"",(IF(Y126="R.INHERENTE
15","R. INHERENTE",(IF(BG126="R.RESIDUAL
15","R. RESIDUAL"," ")))))</f>
        <v xml:space="preserve"> </v>
      </c>
      <c r="BO126" s="360" t="str">
        <f>IF(ISERROR(IF(Y126="R.INHERENTE
20","R. INHERENTE",(IF(BG126="R.RESIDUAL
20","R. RESIDUAL"," ")))),"",(IF(Y126="R.INHERENTE
20","R. INHERENTE",(IF(BG126="R.RESIDUAL
20","R. RESIDUAL"," ")))))</f>
        <v xml:space="preserve"> </v>
      </c>
      <c r="BP126" s="240" t="str">
        <f>IF(ISERROR(IF(Y126="R.INHERENTE
25","R. INHERENTE",(IF(BG126="R.RESIDUAL
25","R. RESIDUAL"," ")))),"",(IF(Y126="R.INHERENTE
25","R. INHERENTE",(IF(BG126="R.RESIDUAL
25","R. RESIDUAL"," ")))))</f>
        <v xml:space="preserve"> </v>
      </c>
      <c r="BQ126" s="311"/>
      <c r="BR126" s="1285" t="s">
        <v>1565</v>
      </c>
      <c r="BS126" s="1196" t="s">
        <v>1566</v>
      </c>
      <c r="BT126" s="1196" t="s">
        <v>1300</v>
      </c>
      <c r="BU126" s="1184" t="s">
        <v>605</v>
      </c>
      <c r="BV126" s="311"/>
      <c r="BW126" s="1199" t="s">
        <v>1567</v>
      </c>
      <c r="BX126" s="1196" t="s">
        <v>1552</v>
      </c>
      <c r="BY126" s="1181" t="s">
        <v>1249</v>
      </c>
      <c r="BZ126" s="311"/>
      <c r="CA126" s="1165" t="s">
        <v>1250</v>
      </c>
      <c r="CB126" s="1168" t="s">
        <v>1251</v>
      </c>
      <c r="CC126" s="1171" t="s">
        <v>1252</v>
      </c>
      <c r="CD126" s="1159" t="s">
        <v>1253</v>
      </c>
      <c r="CE126" s="1174"/>
      <c r="CF126" s="1174"/>
      <c r="CG126" s="1174"/>
      <c r="CH126" s="1174"/>
      <c r="CI126" s="1174"/>
      <c r="CJ126" s="1174"/>
      <c r="CK126" s="1174"/>
      <c r="CL126" s="1174"/>
      <c r="CM126" s="1174"/>
      <c r="CN126" s="1174"/>
      <c r="CO126" s="1174"/>
      <c r="CP126" s="1174"/>
      <c r="CQ126" s="1174"/>
      <c r="CR126" s="1174"/>
      <c r="CS126" s="1174"/>
      <c r="CT126" s="1174"/>
      <c r="CU126" s="1162" t="s">
        <v>1254</v>
      </c>
      <c r="CW126" s="1165" t="s">
        <v>1250</v>
      </c>
      <c r="CX126" s="1168" t="s">
        <v>1251</v>
      </c>
      <c r="CY126" s="1171" t="s">
        <v>1252</v>
      </c>
      <c r="CZ126" s="1159" t="s">
        <v>1253</v>
      </c>
      <c r="DA126" s="1205"/>
      <c r="DB126" s="1206"/>
      <c r="DC126" s="1205"/>
      <c r="DD126" s="1206"/>
      <c r="DE126" s="1156"/>
      <c r="DF126" s="1156"/>
      <c r="DG126" s="1156"/>
      <c r="DH126" s="1156"/>
      <c r="DI126" s="1156"/>
      <c r="DJ126" s="1156"/>
      <c r="DK126" s="1156"/>
      <c r="DL126" s="1156"/>
      <c r="DM126" s="1156"/>
      <c r="DN126" s="1156"/>
      <c r="DO126" s="1156"/>
      <c r="DP126" s="1156"/>
      <c r="DQ126" s="1156"/>
      <c r="DR126" s="1156"/>
      <c r="DS126" s="1156"/>
      <c r="DT126" s="1156"/>
      <c r="DU126" s="1162" t="s">
        <v>1255</v>
      </c>
      <c r="DW126" s="1593"/>
      <c r="DX126" s="1596"/>
      <c r="DY126" s="1596"/>
      <c r="DZ126" s="1599"/>
    </row>
    <row r="127" spans="2:130" s="247" customFormat="1" ht="48" customHeight="1" thickBot="1" x14ac:dyDescent="0.3">
      <c r="B127" s="1298"/>
      <c r="C127" s="1132"/>
      <c r="D127" s="1129"/>
      <c r="E127" s="1120"/>
      <c r="F127" s="1120"/>
      <c r="G127" s="1129"/>
      <c r="H127" s="1126"/>
      <c r="I127" s="1123"/>
      <c r="J127" s="402" t="s">
        <v>1568</v>
      </c>
      <c r="K127" s="381" t="s">
        <v>1257</v>
      </c>
      <c r="L127" s="404" t="s">
        <v>1554</v>
      </c>
      <c r="M127" s="379" t="s">
        <v>575</v>
      </c>
      <c r="N127" s="1114"/>
      <c r="O127" s="1282"/>
      <c r="P127" s="1292"/>
      <c r="Q127" s="1258"/>
      <c r="R127" s="1261"/>
      <c r="S127" s="311"/>
      <c r="T127" s="1264"/>
      <c r="U127" s="1267"/>
      <c r="V127" s="1270"/>
      <c r="W127" s="1273"/>
      <c r="X127" s="1276"/>
      <c r="Y127" s="1246"/>
      <c r="Z127" s="387"/>
      <c r="AA127" s="409" t="s">
        <v>1569</v>
      </c>
      <c r="AB127" s="226" t="s">
        <v>614</v>
      </c>
      <c r="AC127" s="1249"/>
      <c r="AD127" s="1177"/>
      <c r="AE127" s="1178"/>
      <c r="AF127" s="1177">
        <v>15</v>
      </c>
      <c r="AG127" s="1178"/>
      <c r="AH127" s="1177"/>
      <c r="AI127" s="1178"/>
      <c r="AJ127" s="1177"/>
      <c r="AK127" s="1178"/>
      <c r="AL127" s="1177">
        <v>15</v>
      </c>
      <c r="AM127" s="1178"/>
      <c r="AN127" s="457">
        <f t="shared" si="16"/>
        <v>0.3</v>
      </c>
      <c r="AO127" s="444">
        <f>AO126-(AO126*AN127)</f>
        <v>0.28000000000000003</v>
      </c>
      <c r="AP127" s="1289"/>
      <c r="AQ127" s="1189" t="s">
        <v>236</v>
      </c>
      <c r="AR127" s="1190"/>
      <c r="AS127" s="1191" t="s">
        <v>592</v>
      </c>
      <c r="AT127" s="1192"/>
      <c r="AU127" s="1189" t="s">
        <v>236</v>
      </c>
      <c r="AV127" s="1190"/>
      <c r="AW127" s="415" t="s">
        <v>1570</v>
      </c>
      <c r="AX127" s="396" t="s">
        <v>554</v>
      </c>
      <c r="AY127" s="421" t="s">
        <v>1571</v>
      </c>
      <c r="AZ127" s="429" t="s">
        <v>1557</v>
      </c>
      <c r="BA127" s="429" t="s">
        <v>1557</v>
      </c>
      <c r="BB127" s="248"/>
      <c r="BC127" s="1302"/>
      <c r="BD127" s="1226"/>
      <c r="BE127" s="1229"/>
      <c r="BF127" s="1226"/>
      <c r="BG127" s="1232"/>
      <c r="BH127" s="1235"/>
      <c r="BI127" s="248"/>
      <c r="BJ127" s="465"/>
      <c r="BK127" s="462">
        <v>0.8</v>
      </c>
      <c r="BL127" s="356" t="str">
        <f>IF(ISERROR(IF(Y126="R.INHERENTE
4","R. INHERENTE",(IF(BG126="R.RESIDUAL
4","R. RESIDUAL"," ")))),"",(IF(Y126="R.INHERENTE
4","R. INHERENTE",(IF(BG126="R.RESIDUAL
4","R. RESIDUAL"," ")))))</f>
        <v xml:space="preserve"> </v>
      </c>
      <c r="BM127" s="357" t="str">
        <f>IF(ISERROR(IF(Y126="R.INHERENTE
9","R. INHERENTE",(IF(BG126="R.RESIDUAL
9","R. RESIDUAL"," ")))),"",(IF(Y126="R.INHERENTE
9","R. INHERENTE",(IF(BG126="R.RESIDUAL
9","R. RESIDUAL"," ")))))</f>
        <v xml:space="preserve"> </v>
      </c>
      <c r="BN127" s="242" t="str">
        <f>IF(ISERROR(IF(Y126="R.INHERENTE
14","R. INHERENTE",(IF(BG126="R.RESIDUAL
14","R. RESIDUAL"," ")))),"",(IF(Y126="R.INHERENTE
14","R. INHERENTE",(IF(BG126="R.RESIDUAL
14","R. RESIDUAL"," ")))))</f>
        <v xml:space="preserve"> </v>
      </c>
      <c r="BO127" s="361" t="str">
        <f>IF(ISERROR(IF(Y126="R.INHERENTE
19","R. INHERENTE",(IF(BG126="R.RESIDUAL
19","R. RESIDUAL"," ")))),"",(IF(Y126="R.INHERENTE
19","R. INHERENTE",(IF(BG126="R.RESIDUAL
19","R. RESIDUAL"," ")))))</f>
        <v xml:space="preserve"> </v>
      </c>
      <c r="BP127" s="243" t="str">
        <f>IF(ISERROR(IF(Y126="R.INHERENTE
24","R. INHERENTE",(IF(BG126="R.RESIDUAL
24","R. RESIDUAL"," ")))),"",(IF(Y126="R.INHERENTE
24","R. INHERENTE",(IF(BG126="R.RESIDUAL
24","R. RESIDUAL"," ")))))</f>
        <v>R. INHERENTE</v>
      </c>
      <c r="BQ127" s="311"/>
      <c r="BR127" s="1286"/>
      <c r="BS127" s="1197"/>
      <c r="BT127" s="1197"/>
      <c r="BU127" s="1185"/>
      <c r="BV127" s="311"/>
      <c r="BW127" s="1200"/>
      <c r="BX127" s="1197"/>
      <c r="BY127" s="1182"/>
      <c r="BZ127" s="311"/>
      <c r="CA127" s="1166"/>
      <c r="CB127" s="1169"/>
      <c r="CC127" s="1172"/>
      <c r="CD127" s="1160"/>
      <c r="CE127" s="1175"/>
      <c r="CF127" s="1175"/>
      <c r="CG127" s="1175"/>
      <c r="CH127" s="1175"/>
      <c r="CI127" s="1175"/>
      <c r="CJ127" s="1175"/>
      <c r="CK127" s="1175"/>
      <c r="CL127" s="1175"/>
      <c r="CM127" s="1175"/>
      <c r="CN127" s="1175"/>
      <c r="CO127" s="1175"/>
      <c r="CP127" s="1175"/>
      <c r="CQ127" s="1175"/>
      <c r="CR127" s="1175"/>
      <c r="CS127" s="1175"/>
      <c r="CT127" s="1175"/>
      <c r="CU127" s="1163"/>
      <c r="CW127" s="1166"/>
      <c r="CX127" s="1169"/>
      <c r="CY127" s="1172"/>
      <c r="CZ127" s="1160"/>
      <c r="DA127" s="1207"/>
      <c r="DB127" s="1208"/>
      <c r="DC127" s="1207"/>
      <c r="DD127" s="1208"/>
      <c r="DE127" s="1157"/>
      <c r="DF127" s="1157"/>
      <c r="DG127" s="1157"/>
      <c r="DH127" s="1157"/>
      <c r="DI127" s="1157"/>
      <c r="DJ127" s="1157"/>
      <c r="DK127" s="1157"/>
      <c r="DL127" s="1157"/>
      <c r="DM127" s="1157"/>
      <c r="DN127" s="1157"/>
      <c r="DO127" s="1157"/>
      <c r="DP127" s="1157"/>
      <c r="DQ127" s="1157"/>
      <c r="DR127" s="1157"/>
      <c r="DS127" s="1157"/>
      <c r="DT127" s="1157"/>
      <c r="DU127" s="1163"/>
      <c r="DW127" s="1594"/>
      <c r="DX127" s="1597"/>
      <c r="DY127" s="1597"/>
      <c r="DZ127" s="1600"/>
    </row>
    <row r="128" spans="2:130" s="247" customFormat="1" ht="48" customHeight="1" x14ac:dyDescent="0.25">
      <c r="B128" s="1298"/>
      <c r="C128" s="1132"/>
      <c r="D128" s="1129"/>
      <c r="E128" s="1120"/>
      <c r="F128" s="1120"/>
      <c r="G128" s="1129"/>
      <c r="H128" s="1126"/>
      <c r="I128" s="1123"/>
      <c r="J128" s="402" t="s">
        <v>1572</v>
      </c>
      <c r="K128" s="381" t="s">
        <v>1263</v>
      </c>
      <c r="L128" s="404" t="s">
        <v>1558</v>
      </c>
      <c r="M128" s="379" t="s">
        <v>575</v>
      </c>
      <c r="N128" s="1114"/>
      <c r="O128" s="1282"/>
      <c r="P128" s="1292"/>
      <c r="Q128" s="1258"/>
      <c r="R128" s="1261"/>
      <c r="S128" s="311"/>
      <c r="T128" s="1264"/>
      <c r="U128" s="1267"/>
      <c r="V128" s="1270"/>
      <c r="W128" s="1273"/>
      <c r="X128" s="1276"/>
      <c r="Y128" s="1246"/>
      <c r="Z128" s="387"/>
      <c r="AA128" s="409" t="s">
        <v>1573</v>
      </c>
      <c r="AB128" s="226" t="s">
        <v>614</v>
      </c>
      <c r="AC128" s="1249"/>
      <c r="AD128" s="1177">
        <v>25</v>
      </c>
      <c r="AE128" s="1178"/>
      <c r="AF128" s="1177"/>
      <c r="AG128" s="1178"/>
      <c r="AH128" s="1177"/>
      <c r="AI128" s="1178"/>
      <c r="AJ128" s="1177"/>
      <c r="AK128" s="1178"/>
      <c r="AL128" s="1177">
        <v>15</v>
      </c>
      <c r="AM128" s="1178"/>
      <c r="AN128" s="457">
        <f t="shared" si="16"/>
        <v>0.4</v>
      </c>
      <c r="AO128" s="444">
        <f>AO127-(AO127*AN128)</f>
        <v>0.16800000000000001</v>
      </c>
      <c r="AP128" s="1289"/>
      <c r="AQ128" s="1189" t="s">
        <v>236</v>
      </c>
      <c r="AR128" s="1190"/>
      <c r="AS128" s="1191" t="s">
        <v>592</v>
      </c>
      <c r="AT128" s="1192"/>
      <c r="AU128" s="1189" t="s">
        <v>236</v>
      </c>
      <c r="AV128" s="1190"/>
      <c r="AW128" s="415" t="s">
        <v>1574</v>
      </c>
      <c r="AX128" s="396" t="s">
        <v>564</v>
      </c>
      <c r="AY128" s="421" t="s">
        <v>1575</v>
      </c>
      <c r="AZ128" s="429" t="s">
        <v>620</v>
      </c>
      <c r="BA128" s="429" t="s">
        <v>620</v>
      </c>
      <c r="BB128" s="248"/>
      <c r="BC128" s="1302"/>
      <c r="BD128" s="1226"/>
      <c r="BE128" s="1229"/>
      <c r="BF128" s="1226"/>
      <c r="BG128" s="1232"/>
      <c r="BH128" s="1235"/>
      <c r="BI128" s="248"/>
      <c r="BJ128" s="465"/>
      <c r="BK128" s="462">
        <v>0.60000000000000009</v>
      </c>
      <c r="BL128" s="356" t="str">
        <f>IF(ISERROR(IF(Y126="R.INHERENTE
3","R. INHERENTE",(IF(BG126="R.RESIDUAL
3","R. RESIDUAL"," ")))),"",(IF(Y126="R.INHERENTE
3","R. INHERENTE",(IF(BG126="R.RESIDUAL
3","R. RESIDUAL"," ")))))</f>
        <v xml:space="preserve"> </v>
      </c>
      <c r="BM128" s="357" t="str">
        <f>IF(ISERROR(IF(Y126="R.INHERENTE
8","R. INHERENTE",(IF(BG126="R.RESIDUAL
8","R. RESIDUAL"," ")))),"",(IF(Y126="R.INHERENTE
8","R. INHERENTE",(IF(BG126="R.RESIDUAL
8","R. RESIDUAL"," ")))))</f>
        <v xml:space="preserve"> </v>
      </c>
      <c r="BN128" s="242" t="str">
        <f>IF(ISERROR(IF(Y126="R.INHERENTE
13","R. INHERENTE",(IF(BG126="R.RESIDUAL
13","R. RESIDUAL"," ")))),"",(IF(Y126="R.INHERENTE
13","R. INHERENTE",(IF(BG126="R.RESIDUAL
13","R. RESIDUAL"," ")))))</f>
        <v xml:space="preserve"> </v>
      </c>
      <c r="BO128" s="361" t="str">
        <f>IF(ISERROR(IF(Y126="R.INHERENTE
18","R. INHERENTE",(IF(BG126="R.RESIDUAL
18","R. RESIDUAL"," ")))),"",(IF(Y126="R.INHERENTE
18","R. INHERENTE",(IF(BG126="R.RESIDUAL
18","R. RESIDUAL"," ")))))</f>
        <v xml:space="preserve"> </v>
      </c>
      <c r="BP128" s="243" t="str">
        <f>IF(ISERROR(IF(Y126="R.INHERENTE
23","R. INHERENTE",(IF(BG126="R.RESIDUAL
23","R. RESIDUAL"," ")))),"",(IF(Y126="R.INHERENTE
23","R. INHERENTE",(IF(BG126="R.RESIDUAL
23","R. RESIDUAL"," ")))))</f>
        <v xml:space="preserve"> </v>
      </c>
      <c r="BQ128" s="311"/>
      <c r="BR128" s="1286"/>
      <c r="BS128" s="1197"/>
      <c r="BT128" s="1197"/>
      <c r="BU128" s="1185"/>
      <c r="BV128" s="311"/>
      <c r="BW128" s="1200"/>
      <c r="BX128" s="1197"/>
      <c r="BY128" s="1182"/>
      <c r="BZ128" s="311"/>
      <c r="CA128" s="1166"/>
      <c r="CB128" s="1169"/>
      <c r="CC128" s="1172"/>
      <c r="CD128" s="1160"/>
      <c r="CE128" s="1175"/>
      <c r="CF128" s="1175"/>
      <c r="CG128" s="1175"/>
      <c r="CH128" s="1175"/>
      <c r="CI128" s="1175"/>
      <c r="CJ128" s="1175"/>
      <c r="CK128" s="1175"/>
      <c r="CL128" s="1175"/>
      <c r="CM128" s="1175"/>
      <c r="CN128" s="1175"/>
      <c r="CO128" s="1175"/>
      <c r="CP128" s="1175"/>
      <c r="CQ128" s="1175"/>
      <c r="CR128" s="1175"/>
      <c r="CS128" s="1175"/>
      <c r="CT128" s="1175"/>
      <c r="CU128" s="1163"/>
      <c r="CW128" s="1166"/>
      <c r="CX128" s="1169"/>
      <c r="CY128" s="1172"/>
      <c r="CZ128" s="1160"/>
      <c r="DA128" s="1207"/>
      <c r="DB128" s="1208"/>
      <c r="DC128" s="1207"/>
      <c r="DD128" s="1208"/>
      <c r="DE128" s="1157"/>
      <c r="DF128" s="1157"/>
      <c r="DG128" s="1157"/>
      <c r="DH128" s="1157"/>
      <c r="DI128" s="1157"/>
      <c r="DJ128" s="1157"/>
      <c r="DK128" s="1157"/>
      <c r="DL128" s="1157"/>
      <c r="DM128" s="1157"/>
      <c r="DN128" s="1157"/>
      <c r="DO128" s="1157"/>
      <c r="DP128" s="1157"/>
      <c r="DQ128" s="1157"/>
      <c r="DR128" s="1157"/>
      <c r="DS128" s="1157"/>
      <c r="DT128" s="1157"/>
      <c r="DU128" s="1163"/>
      <c r="DW128" s="1594"/>
      <c r="DX128" s="1597"/>
      <c r="DY128" s="1597"/>
      <c r="DZ128" s="1600"/>
    </row>
    <row r="129" spans="2:130" s="247" customFormat="1" ht="48" customHeight="1" x14ac:dyDescent="0.25">
      <c r="B129" s="1298"/>
      <c r="C129" s="1132"/>
      <c r="D129" s="1129"/>
      <c r="E129" s="1120"/>
      <c r="F129" s="1120"/>
      <c r="G129" s="1129"/>
      <c r="H129" s="1126"/>
      <c r="I129" s="1123"/>
      <c r="J129" s="378"/>
      <c r="K129" s="381" t="s">
        <v>1268</v>
      </c>
      <c r="L129" s="337"/>
      <c r="M129" s="379"/>
      <c r="N129" s="1114"/>
      <c r="O129" s="1282"/>
      <c r="P129" s="1292"/>
      <c r="Q129" s="1258"/>
      <c r="R129" s="1261"/>
      <c r="S129" s="311"/>
      <c r="T129" s="1264"/>
      <c r="U129" s="1267"/>
      <c r="V129" s="1270"/>
      <c r="W129" s="1273"/>
      <c r="X129" s="1276"/>
      <c r="Y129" s="1246"/>
      <c r="Z129" s="387"/>
      <c r="AA129" s="227"/>
      <c r="AB129" s="226"/>
      <c r="AC129" s="1249"/>
      <c r="AD129" s="1177"/>
      <c r="AE129" s="1178"/>
      <c r="AF129" s="1177"/>
      <c r="AG129" s="1178"/>
      <c r="AH129" s="1177"/>
      <c r="AI129" s="1178"/>
      <c r="AJ129" s="1177"/>
      <c r="AK129" s="1178"/>
      <c r="AL129" s="1177"/>
      <c r="AM129" s="1178"/>
      <c r="AN129" s="318">
        <f>AD129+AF129+AH129+AJ129+AL129</f>
        <v>0</v>
      </c>
      <c r="AO129" s="312"/>
      <c r="AP129" s="1289"/>
      <c r="AQ129" s="1189"/>
      <c r="AR129" s="1190"/>
      <c r="AS129" s="1191"/>
      <c r="AT129" s="1192"/>
      <c r="AU129" s="1189"/>
      <c r="AV129" s="1190"/>
      <c r="AW129" s="376"/>
      <c r="AX129" s="377"/>
      <c r="AY129" s="234"/>
      <c r="AZ129" s="232"/>
      <c r="BA129" s="228"/>
      <c r="BB129" s="248"/>
      <c r="BC129" s="1302"/>
      <c r="BD129" s="1226"/>
      <c r="BE129" s="1229"/>
      <c r="BF129" s="1226"/>
      <c r="BG129" s="1232"/>
      <c r="BH129" s="1235"/>
      <c r="BI129" s="248"/>
      <c r="BJ129" s="465"/>
      <c r="BK129" s="462">
        <v>0.4</v>
      </c>
      <c r="BL129" s="356" t="str">
        <f>IF(ISERROR(IF(Y126="R.INHERENTE
2","R. INHERENTE",(IF(BG126="R.RESIDUAL
2","R. RESIDUAL"," ")))),"",(IF(Y126="R.INHERENTE
2","R. INHERENTE",(IF(BG126="R.RESIDUAL
2","R. RESIDUAL"," ")))))</f>
        <v xml:space="preserve"> </v>
      </c>
      <c r="BM129" s="357" t="str">
        <f>IF(ISERROR(IF(Y126="R.INHERENTE
7","R. INHERENTE",(IF(BG126="R.RESIDUAL
7","R. RESIDUAL"," ")))),"",(IF(Y126="R.INHERENTE
7","R. INHERENTE",(IF(BG126="R.RESIDUAL
7","R. RESIDUAL"," ")))))</f>
        <v xml:space="preserve"> </v>
      </c>
      <c r="BN129" s="241" t="str">
        <f>IF(ISERROR(IF(Y126="R.INHERENTE
12","R. INHERENTE",(IF(BG126="R.RESIDUAL
12","R. RESIDUAL"," ")))),"",(IF(Y126="R.INHERENTE
12","R. INHERENTE",(IF(BG126="R.RESIDUAL
12","R. RESIDUAL"," ")))))</f>
        <v xml:space="preserve"> </v>
      </c>
      <c r="BO129" s="242" t="str">
        <f>IF(ISERROR(IF(Y126="R.INHERENTE
17","R. INHERENTE",(IF(BG126="R.RESIDUAL
17","R. RESIDUAL"," ")))),"",(IF(Y126="R.INHERENTE
17","R. INHERENTE",(IF(BG126="R.RESIDUAL
17","R. RESIDUAL"," ")))))</f>
        <v xml:space="preserve"> </v>
      </c>
      <c r="BP129" s="243" t="str">
        <f>IF(ISERROR(IF(Y126="R.INHERENTE
22","R. INHERENTE",(IF(BG126="R.RESIDUAL
22","R. RESIDUAL"," ")))),"",(IF(Y126="R.INHERENTE
22","R. INHERENTE",(IF(BG126="R.RESIDUAL
22","R. RESIDUAL"," ")))))</f>
        <v xml:space="preserve"> </v>
      </c>
      <c r="BQ129" s="311"/>
      <c r="BR129" s="1286"/>
      <c r="BS129" s="1197"/>
      <c r="BT129" s="1197"/>
      <c r="BU129" s="1185"/>
      <c r="BV129" s="311"/>
      <c r="BW129" s="1200"/>
      <c r="BX129" s="1197"/>
      <c r="BY129" s="1182"/>
      <c r="BZ129" s="311"/>
      <c r="CA129" s="1166"/>
      <c r="CB129" s="1169"/>
      <c r="CC129" s="1172"/>
      <c r="CD129" s="1160"/>
      <c r="CE129" s="1175"/>
      <c r="CF129" s="1175"/>
      <c r="CG129" s="1175"/>
      <c r="CH129" s="1175"/>
      <c r="CI129" s="1175"/>
      <c r="CJ129" s="1175"/>
      <c r="CK129" s="1175"/>
      <c r="CL129" s="1175"/>
      <c r="CM129" s="1175"/>
      <c r="CN129" s="1175"/>
      <c r="CO129" s="1175"/>
      <c r="CP129" s="1175"/>
      <c r="CQ129" s="1175"/>
      <c r="CR129" s="1175"/>
      <c r="CS129" s="1175"/>
      <c r="CT129" s="1175"/>
      <c r="CU129" s="1163"/>
      <c r="CW129" s="1166"/>
      <c r="CX129" s="1169"/>
      <c r="CY129" s="1172"/>
      <c r="CZ129" s="1160"/>
      <c r="DA129" s="1207"/>
      <c r="DB129" s="1208"/>
      <c r="DC129" s="1207"/>
      <c r="DD129" s="1208"/>
      <c r="DE129" s="1157"/>
      <c r="DF129" s="1157"/>
      <c r="DG129" s="1157"/>
      <c r="DH129" s="1157"/>
      <c r="DI129" s="1157"/>
      <c r="DJ129" s="1157"/>
      <c r="DK129" s="1157"/>
      <c r="DL129" s="1157"/>
      <c r="DM129" s="1157"/>
      <c r="DN129" s="1157"/>
      <c r="DO129" s="1157"/>
      <c r="DP129" s="1157"/>
      <c r="DQ129" s="1157"/>
      <c r="DR129" s="1157"/>
      <c r="DS129" s="1157"/>
      <c r="DT129" s="1157"/>
      <c r="DU129" s="1163"/>
      <c r="DW129" s="1594"/>
      <c r="DX129" s="1597"/>
      <c r="DY129" s="1597"/>
      <c r="DZ129" s="1600"/>
    </row>
    <row r="130" spans="2:130" s="247" customFormat="1" ht="48" customHeight="1" thickBot="1" x14ac:dyDescent="0.3">
      <c r="B130" s="1299"/>
      <c r="C130" s="1133"/>
      <c r="D130" s="1130"/>
      <c r="E130" s="1121"/>
      <c r="F130" s="1121"/>
      <c r="G130" s="1130"/>
      <c r="H130" s="1127"/>
      <c r="I130" s="1124"/>
      <c r="J130" s="423"/>
      <c r="K130" s="382" t="s">
        <v>1269</v>
      </c>
      <c r="L130" s="338"/>
      <c r="M130" s="380"/>
      <c r="N130" s="1115"/>
      <c r="O130" s="1283"/>
      <c r="P130" s="1293"/>
      <c r="Q130" s="1259"/>
      <c r="R130" s="1262"/>
      <c r="S130" s="311"/>
      <c r="T130" s="1265"/>
      <c r="U130" s="1268"/>
      <c r="V130" s="1271"/>
      <c r="W130" s="1274"/>
      <c r="X130" s="1277"/>
      <c r="Y130" s="1247"/>
      <c r="Z130" s="387"/>
      <c r="AA130" s="229"/>
      <c r="AB130" s="230"/>
      <c r="AC130" s="1250"/>
      <c r="AD130" s="1187"/>
      <c r="AE130" s="1188"/>
      <c r="AF130" s="1187"/>
      <c r="AG130" s="1188"/>
      <c r="AH130" s="1187"/>
      <c r="AI130" s="1188"/>
      <c r="AJ130" s="1187"/>
      <c r="AK130" s="1188"/>
      <c r="AL130" s="1187"/>
      <c r="AM130" s="1188"/>
      <c r="AN130" s="319">
        <f>AD130+AF130+AH130+AJ130+AL130</f>
        <v>0</v>
      </c>
      <c r="AO130" s="313"/>
      <c r="AP130" s="1290"/>
      <c r="AQ130" s="1179"/>
      <c r="AR130" s="1180"/>
      <c r="AS130" s="1243"/>
      <c r="AT130" s="1244"/>
      <c r="AU130" s="1179"/>
      <c r="AV130" s="1180"/>
      <c r="AW130" s="236"/>
      <c r="AX130" s="393"/>
      <c r="AY130" s="235"/>
      <c r="AZ130" s="233"/>
      <c r="BA130" s="231"/>
      <c r="BB130" s="248"/>
      <c r="BC130" s="1303"/>
      <c r="BD130" s="1227"/>
      <c r="BE130" s="1230"/>
      <c r="BF130" s="1227"/>
      <c r="BG130" s="1233"/>
      <c r="BH130" s="1236"/>
      <c r="BI130" s="248"/>
      <c r="BJ130" s="465"/>
      <c r="BK130" s="463">
        <v>0.2</v>
      </c>
      <c r="BL130" s="358" t="str">
        <f>IF(ISERROR(IF(Y126="R.INHERENTE
1","R. INHERENTE",(IF(BG126="R.RESIDUAL
1","R. RESIDUAL"," ")))),"",(IF(Y126="R.INHERENTE
1","R. INHERENTE",(IF(BG126="R.RESIDUAL
1","R. RESIDUAL"," ")))))</f>
        <v xml:space="preserve"> </v>
      </c>
      <c r="BM130" s="359" t="str">
        <f>IF(ISERROR(IF(Y126="R.INHERENTE
6","R. INHERENTE",(IF(BG126="R.RESIDUAL
6","R. RESIDUAL"," ")))),"",(IF(Y126="R.INHERENTE
6","R. INHERENTE",(IF(BG126="R.RESIDUAL
6","R. RESIDUAL"," ")))))</f>
        <v xml:space="preserve"> </v>
      </c>
      <c r="BN130" s="244" t="str">
        <f>IF(ISERROR(IF(Y126="R.INHERENTE
11","R. INHERENTE",(IF(BG126="R.RESIDUAL
11","R. RESIDUAL"," ")))),"",(IF(Y126="R.INHERENTE
11","R. INHERENTE",(IF(BG126="R.RESIDUAL
11","R. RESIDUAL"," ")))))</f>
        <v xml:space="preserve"> </v>
      </c>
      <c r="BO130" s="245" t="str">
        <f>IF(ISERROR(IF(Y126="R.INHERENTE
16","R. INHERENTE",(IF(BG126="R.RESIDUAL
16","R. RESIDUAL"," ")))),"",(IF(Y126="R.INHERENTE
16","R. INHERENTE",(IF(BG126="R.RESIDUAL
16","R. RESIDUAL"," ")))))</f>
        <v xml:space="preserve"> </v>
      </c>
      <c r="BP130" s="246" t="str">
        <f>IF(ISERROR(IF(Y126="R.INHERENTE
21","R. INHERENTE",(IF(BG126="R.RESIDUAL
21","R. RESIDUAL"," ")))),"",(IF(Y126="R.INHERENTE
21","R. INHERENTE",(IF(BG126="R.RESIDUAL
21","R. RESIDUAL"," ")))))</f>
        <v>R. RESIDUAL</v>
      </c>
      <c r="BQ130" s="311"/>
      <c r="BR130" s="1287"/>
      <c r="BS130" s="1198"/>
      <c r="BT130" s="1198"/>
      <c r="BU130" s="1186"/>
      <c r="BV130" s="311"/>
      <c r="BW130" s="1201"/>
      <c r="BX130" s="1198"/>
      <c r="BY130" s="1183"/>
      <c r="BZ130" s="311"/>
      <c r="CA130" s="1167"/>
      <c r="CB130" s="1170"/>
      <c r="CC130" s="1173"/>
      <c r="CD130" s="1161"/>
      <c r="CE130" s="1176"/>
      <c r="CF130" s="1176"/>
      <c r="CG130" s="1176"/>
      <c r="CH130" s="1176"/>
      <c r="CI130" s="1176"/>
      <c r="CJ130" s="1176"/>
      <c r="CK130" s="1176"/>
      <c r="CL130" s="1176"/>
      <c r="CM130" s="1176"/>
      <c r="CN130" s="1176"/>
      <c r="CO130" s="1176"/>
      <c r="CP130" s="1176"/>
      <c r="CQ130" s="1176"/>
      <c r="CR130" s="1176"/>
      <c r="CS130" s="1176"/>
      <c r="CT130" s="1176"/>
      <c r="CU130" s="1164"/>
      <c r="CW130" s="1167"/>
      <c r="CX130" s="1170"/>
      <c r="CY130" s="1173"/>
      <c r="CZ130" s="1161"/>
      <c r="DA130" s="1209"/>
      <c r="DB130" s="1210"/>
      <c r="DC130" s="1209"/>
      <c r="DD130" s="1210"/>
      <c r="DE130" s="1158"/>
      <c r="DF130" s="1158"/>
      <c r="DG130" s="1158"/>
      <c r="DH130" s="1158"/>
      <c r="DI130" s="1158"/>
      <c r="DJ130" s="1158"/>
      <c r="DK130" s="1158"/>
      <c r="DL130" s="1158"/>
      <c r="DM130" s="1158"/>
      <c r="DN130" s="1158"/>
      <c r="DO130" s="1158"/>
      <c r="DP130" s="1158"/>
      <c r="DQ130" s="1158"/>
      <c r="DR130" s="1158"/>
      <c r="DS130" s="1158"/>
      <c r="DT130" s="1158"/>
      <c r="DU130" s="1164"/>
      <c r="DW130" s="1595"/>
      <c r="DX130" s="1598"/>
      <c r="DY130" s="1598"/>
      <c r="DZ130" s="1601"/>
    </row>
    <row r="131" spans="2:130" ht="12.75" customHeight="1" thickBot="1" x14ac:dyDescent="0.3">
      <c r="Z131" s="387"/>
      <c r="BL131" s="316">
        <v>0.2</v>
      </c>
      <c r="BM131" s="317">
        <v>0.4</v>
      </c>
      <c r="BN131" s="317">
        <v>0.60000000000000009</v>
      </c>
      <c r="BO131" s="317">
        <v>0.8</v>
      </c>
      <c r="BP131" s="317">
        <v>1</v>
      </c>
    </row>
    <row r="132" spans="2:130" s="247" customFormat="1" ht="48" customHeight="1" thickBot="1" x14ac:dyDescent="0.3">
      <c r="B132" s="1297" t="s">
        <v>1540</v>
      </c>
      <c r="C132" s="1131">
        <v>19</v>
      </c>
      <c r="D132" s="1128" t="s">
        <v>491</v>
      </c>
      <c r="E132" s="1119" t="s">
        <v>492</v>
      </c>
      <c r="F132" s="1119" t="s">
        <v>529</v>
      </c>
      <c r="G132" s="1128" t="s">
        <v>533</v>
      </c>
      <c r="H132" s="1125" t="s">
        <v>482</v>
      </c>
      <c r="I132" s="1122" t="s">
        <v>1576</v>
      </c>
      <c r="J132" s="401" t="s">
        <v>1577</v>
      </c>
      <c r="K132" s="383" t="s">
        <v>1237</v>
      </c>
      <c r="L132" s="403" t="s">
        <v>1578</v>
      </c>
      <c r="M132" s="384" t="s">
        <v>563</v>
      </c>
      <c r="N132" s="1111" t="s">
        <v>1579</v>
      </c>
      <c r="O132" s="1281" t="str">
        <f>IF(H132="","",(CONCATENATE("Posibilidad de afectación ",H132," ",I132," ",J132," ",J133," ",J134," ",J135," ",J136)))</f>
        <v xml:space="preserve">Posibilidad de afectación reputacional y económica por investigaciones y/o sanciones en la contratación de un bien o servicio a beneficio propio o de terceros, debido a modificaciones intencionales en las condiciones generales desde la etapa precontractual.    </v>
      </c>
      <c r="P132" s="1291" t="s">
        <v>1240</v>
      </c>
      <c r="Q132" s="1257" t="s">
        <v>620</v>
      </c>
      <c r="R132" s="1260" t="s">
        <v>550</v>
      </c>
      <c r="S132" s="311"/>
      <c r="T132" s="1263" t="s">
        <v>507</v>
      </c>
      <c r="U132" s="1266">
        <f>IF(ISERROR(VLOOKUP($T132,Listas!$F$21:$G$25,2,FALSE)),"",(VLOOKUP($T132,Listas!$F$21:$G$25,2,FALSE)))</f>
        <v>0.6</v>
      </c>
      <c r="V132" s="1269" t="str">
        <f>IF(ISERROR(VLOOKUP($U132,Listas!$F$4:$G$8,2,FALSE)),"",(VLOOKUP($U132,Listas!$F$4:$G$8,2,FALSE)))</f>
        <v>MEDIA
El evento podrá ocurrir en algún momento.</v>
      </c>
      <c r="W132" s="1272" t="s">
        <v>441</v>
      </c>
      <c r="X132" s="1275">
        <f>IF(ISERROR(VLOOKUP($W132,Listas!$F$30:$G$37,2,FALSE)),"",(VLOOKUP($W132,Listas!$F$30:$G$37,2,FALSE)))</f>
        <v>0.8</v>
      </c>
      <c r="Y132" s="1245" t="str">
        <f>IF(U132="","",(CONCATENATE("R.INHERENTE
",(IF(AND($U132=0.2,$X132=0.2),1,(IF(AND($U132=0.2,$X132=0.4),6,(IF(AND($U132=0.2,$X132=0.6),11,(IF(AND($U132=0.2,$X132=0.8),16,(IF(AND($U132=0.2,$X132=1),21,(IF(AND($U132=0.4,$X132=0.2),2,(IF(AND($U132=0.4,$X132=0.4),7,(IF(AND($U132=0.4,$X132=0.6),12,(IF(AND($U132=0.4,$X132=0.8),17,(IF(AND($U132=0.4,$X132=1),22,(IF(AND($U132=0.6,$X132=0.2),3,(IF(AND($U132=0.6,$X132=0.4),8,(IF(AND($U132=0.6,$X132=0.6),13,(IF(AND($U132=0.6,$X132=0.8),18,(IF(AND($U132=0.6,$X132=1),23,(IF(AND($U132=0.8,$X132=0.2),4,(IF(AND($U132=0.8,$X132=0.4),9,(IF(AND($U132=0.8,$X132=0.6),14,(IF(AND($U132=0.8,$X132=0.8),19,(IF(AND($U132=0.8,$X132=1),24,(IF(AND($U132=1,$X132=0.2),5,(IF(AND($U132=1,$X132=0.4),10,(IF(AND($U132=1,$X132=0.6),15,(IF(AND($U132=1,$X132=0.8),20,(IF(AND($U132=1,$X132=1),25,"")))))))))))))))))))))))))))))))))))))))))))))))))))))</f>
        <v>R.INHERENTE
18</v>
      </c>
      <c r="Z132" s="387"/>
      <c r="AA132" s="409" t="s">
        <v>1580</v>
      </c>
      <c r="AB132" s="249" t="s">
        <v>614</v>
      </c>
      <c r="AC132" s="1248" t="s">
        <v>318</v>
      </c>
      <c r="AD132" s="1213"/>
      <c r="AE132" s="1214"/>
      <c r="AF132" s="1213">
        <v>15</v>
      </c>
      <c r="AG132" s="1214"/>
      <c r="AH132" s="1213"/>
      <c r="AI132" s="1214"/>
      <c r="AJ132" s="1213"/>
      <c r="AK132" s="1214"/>
      <c r="AL132" s="1213">
        <v>15</v>
      </c>
      <c r="AM132" s="1214"/>
      <c r="AN132" s="457">
        <f>(SUM(AD132:AM132))/100</f>
        <v>0.3</v>
      </c>
      <c r="AO132" s="443">
        <f>((U132-(U132*AN132)))</f>
        <v>0.42</v>
      </c>
      <c r="AP132" s="1288">
        <f>X132</f>
        <v>0.8</v>
      </c>
      <c r="AQ132" s="1218" t="s">
        <v>236</v>
      </c>
      <c r="AR132" s="1219"/>
      <c r="AS132" s="1220" t="s">
        <v>592</v>
      </c>
      <c r="AT132" s="1221"/>
      <c r="AU132" s="1218" t="s">
        <v>236</v>
      </c>
      <c r="AV132" s="1219"/>
      <c r="AW132" s="422" t="s">
        <v>1581</v>
      </c>
      <c r="AX132" s="395" t="s">
        <v>554</v>
      </c>
      <c r="AY132" s="412" t="s">
        <v>1582</v>
      </c>
      <c r="AZ132" s="427" t="s">
        <v>1583</v>
      </c>
      <c r="BA132" s="428" t="s">
        <v>1375</v>
      </c>
      <c r="BB132" s="248">
        <f>+(IF(AND($BC132&gt;0,$BC132&lt;=0.2),0.2,(IF(AND($BC132&gt;0.2,$BC132&lt;=0.4),0.4,(IF(AND($BC132&gt;0.4,$BC132&lt;=0.6),0.6,(IF(AND($BC132&gt;0.6,$BC132&lt;=0.8),0.8,(IF($BC132&gt;0.8,1,""))))))))))</f>
        <v>0.2</v>
      </c>
      <c r="BC132" s="1222">
        <f>+MIN(AO132:AO136)</f>
        <v>0.14405999999999999</v>
      </c>
      <c r="BD132" s="1225" t="str">
        <f>+(IF($BB132=0.2,"MUY BAJA",(IF($BB132=0.4,"BAJA",(IF($BB132=0.6,"MEDIA",(IF($BB132=0.8,"ALTA",(IF($BB132=1,"MUY ALTA",""))))))))))</f>
        <v>MUY BAJA</v>
      </c>
      <c r="BE132" s="1228">
        <f>+MIN(AP132:AP136)</f>
        <v>0.8</v>
      </c>
      <c r="BF132" s="1225" t="str">
        <f>+(IF($BI132=0.2,"MUY BAJA",(IF($BI132=0.4,"BAJA",(IF($BI132=0.6,"MEDIA",(IF($BI132=0.8,"ALTA",(IF($BI132=1,"MUY ALTA",""))))))))))</f>
        <v>ALTA</v>
      </c>
      <c r="BG132" s="1231" t="str">
        <f>IF($BB132="","",(CONCATENATE("R.RESIDUAL
",(IF(AND($BB132=0.2,$BI132=0.2),1,(IF(AND($BB132=0.2,$BI132=0.4),6,(IF(AND($BB132=0.2,$BI132=0.6),11,(IF(AND($BB132=0.2,$BI132=0.8),16,(IF(AND($BB132=0.2,$BI132=1),21,(IF(AND($BB132=0.4,$BI132=0.2),2,(IF(AND($BB132=0.4,$BI132=0.4),7,(IF(AND($BB132=0.4,$BI132=0.6),12,(IF(AND($BB132=0.4,$BI132=0.8),17,(IF(AND($BB132=0.4,$BI132=1),22,(IF(AND($BB132=0.6,$BI132=0.2),3,(IF(AND($BB132=0.6,$BI132=0.4),8,(IF(AND($BB132=0.6,$BI132=0.6),13,(IF(AND($BB132=0.6,$BI132=0.8),18,(IF(AND($BB132=0.6,$BI132=1),23,(IF(AND($BB132=0.8,$BI132=0.2),4,(IF(AND($BB132=0.8,$BI132=0.4),9,(IF(AND($BB132=0.8,$BI132=0.6),14,(IF(AND($BB132=0.8,$BI132=0.8),19,(IF(AND($BB132=0.8,$BI132=1),24,(IF(AND($BB132=1,$BI132=0.2),5,(IF(AND($BB132=1,$BI132=0.4),10,(IF(AND($BB132=1,$BI132=0.6),15,(IF(AND($BB132=1,$BI132=0.8),20,(IF(AND($BB132=1,$BI132=1),25,"")))))))))))))))))))))))))))))))))))))))))))))))))))))</f>
        <v>R.RESIDUAL
16</v>
      </c>
      <c r="BH132" s="1234" t="s">
        <v>539</v>
      </c>
      <c r="BI132" s="248">
        <f>+(IF(AND($BE132&gt;0,$BE132&lt;=0.2),0.2,(IF(AND($BE132&gt;0.2,$BE132&lt;=0.4),0.4,(IF(AND($BE132&gt;0.4,$BE132&lt;=0.6),0.6,(IF(AND($BE132&gt;0.6,$BE132&lt;=0.8),0.8,(IF($BE132&gt;0.8,1,""))))))))))</f>
        <v>0.8</v>
      </c>
      <c r="BJ132" s="239">
        <f>+VLOOKUP($BG132,Listas!$G$114:$H$138,2,FALSE)</f>
        <v>16</v>
      </c>
      <c r="BK132" s="462">
        <v>1</v>
      </c>
      <c r="BL132" s="354" t="str">
        <f>IF(ISERROR(IF(Y132="R.INHERENTE
5","R. INHERENTE",(IF(BG132="R.RESIDUAL
5","R. RESIDUAL"," ")))),"",(IF(Y132="R.INHERENTE
5","R. INHERENTE",(IF(BG132="R.RESIDUAL
5","R. RESIDUAL"," ")))))</f>
        <v xml:space="preserve"> </v>
      </c>
      <c r="BM132" s="355" t="str">
        <f>IF(ISERROR(IF(Y132="R.INHERENTE
10","R. INHERENTE",(IF(BG132="R.RESIDUAL
10","R. RESIDUAL"," ")))),"",(IF(Y132="R.INHERENTE
10","R. INHERENTE",(IF(BG132="R.RESIDUAL
10","R. RESIDUAL"," ")))))</f>
        <v xml:space="preserve"> </v>
      </c>
      <c r="BN132" s="360" t="str">
        <f>IF(ISERROR(IF(Y132="R.INHERENTE
15","R. INHERENTE",(IF(BG132="R.RESIDUAL
15","R. RESIDUAL"," ")))),"",(IF(Y132="R.INHERENTE
15","R. INHERENTE",(IF(BG132="R.RESIDUAL
15","R. RESIDUAL"," ")))))</f>
        <v xml:space="preserve"> </v>
      </c>
      <c r="BO132" s="360" t="str">
        <f>IF(ISERROR(IF(Y132="R.INHERENTE
20","R. INHERENTE",(IF(BG132="R.RESIDUAL
20","R. RESIDUAL"," ")))),"",(IF(Y132="R.INHERENTE
20","R. INHERENTE",(IF(BG132="R.RESIDUAL
20","R. RESIDUAL"," ")))))</f>
        <v xml:space="preserve"> </v>
      </c>
      <c r="BP132" s="240" t="str">
        <f>IF(ISERROR(IF(Y132="R.INHERENTE
25","R. INHERENTE",(IF(BG132="R.RESIDUAL
25","R. RESIDUAL"," ")))),"",(IF(Y132="R.INHERENTE
25","R. INHERENTE",(IF(BG132="R.RESIDUAL
25","R. RESIDUAL"," ")))))</f>
        <v xml:space="preserve"> </v>
      </c>
      <c r="BQ132" s="311"/>
      <c r="BR132" s="1285" t="s">
        <v>1584</v>
      </c>
      <c r="BS132" s="1196" t="s">
        <v>1585</v>
      </c>
      <c r="BT132" s="1196" t="s">
        <v>1300</v>
      </c>
      <c r="BU132" s="1184" t="s">
        <v>605</v>
      </c>
      <c r="BV132" s="311"/>
      <c r="BW132" s="1199" t="s">
        <v>1586</v>
      </c>
      <c r="BX132" s="1196" t="s">
        <v>1587</v>
      </c>
      <c r="BY132" s="1181" t="s">
        <v>1249</v>
      </c>
      <c r="BZ132" s="311"/>
      <c r="CA132" s="1165" t="s">
        <v>1250</v>
      </c>
      <c r="CB132" s="1168" t="s">
        <v>1251</v>
      </c>
      <c r="CC132" s="1171" t="s">
        <v>1252</v>
      </c>
      <c r="CD132" s="1159" t="s">
        <v>1253</v>
      </c>
      <c r="CE132" s="1174"/>
      <c r="CF132" s="1174"/>
      <c r="CG132" s="1174"/>
      <c r="CH132" s="1174"/>
      <c r="CI132" s="1174"/>
      <c r="CJ132" s="1174"/>
      <c r="CK132" s="1174"/>
      <c r="CL132" s="1174"/>
      <c r="CM132" s="1174"/>
      <c r="CN132" s="1174"/>
      <c r="CO132" s="1174"/>
      <c r="CP132" s="1174"/>
      <c r="CQ132" s="1174"/>
      <c r="CR132" s="1174"/>
      <c r="CS132" s="1174"/>
      <c r="CT132" s="1174"/>
      <c r="CU132" s="1162" t="s">
        <v>1254</v>
      </c>
      <c r="CW132" s="1165" t="s">
        <v>1250</v>
      </c>
      <c r="CX132" s="1168" t="s">
        <v>1251</v>
      </c>
      <c r="CY132" s="1171" t="s">
        <v>1252</v>
      </c>
      <c r="CZ132" s="1159" t="s">
        <v>1253</v>
      </c>
      <c r="DA132" s="1205"/>
      <c r="DB132" s="1206"/>
      <c r="DC132" s="1205"/>
      <c r="DD132" s="1206"/>
      <c r="DE132" s="1156"/>
      <c r="DF132" s="1156"/>
      <c r="DG132" s="1156"/>
      <c r="DH132" s="1156"/>
      <c r="DI132" s="1156"/>
      <c r="DJ132" s="1156"/>
      <c r="DK132" s="1156"/>
      <c r="DL132" s="1156"/>
      <c r="DM132" s="1156"/>
      <c r="DN132" s="1156"/>
      <c r="DO132" s="1156"/>
      <c r="DP132" s="1156"/>
      <c r="DQ132" s="1156"/>
      <c r="DR132" s="1156"/>
      <c r="DS132" s="1156"/>
      <c r="DT132" s="1156"/>
      <c r="DU132" s="1162" t="s">
        <v>1255</v>
      </c>
      <c r="DW132" s="1593"/>
      <c r="DX132" s="1596"/>
      <c r="DY132" s="1596"/>
      <c r="DZ132" s="1599"/>
    </row>
    <row r="133" spans="2:130" s="247" customFormat="1" ht="48" customHeight="1" thickBot="1" x14ac:dyDescent="0.3">
      <c r="B133" s="1298"/>
      <c r="C133" s="1132"/>
      <c r="D133" s="1129"/>
      <c r="E133" s="1120"/>
      <c r="F133" s="1120"/>
      <c r="G133" s="1129"/>
      <c r="H133" s="1126"/>
      <c r="I133" s="1123"/>
      <c r="J133" s="402"/>
      <c r="K133" s="381" t="s">
        <v>1257</v>
      </c>
      <c r="L133" s="337"/>
      <c r="M133" s="379"/>
      <c r="N133" s="1114"/>
      <c r="O133" s="1282"/>
      <c r="P133" s="1292"/>
      <c r="Q133" s="1258"/>
      <c r="R133" s="1261"/>
      <c r="S133" s="311"/>
      <c r="T133" s="1264"/>
      <c r="U133" s="1267"/>
      <c r="V133" s="1270"/>
      <c r="W133" s="1273"/>
      <c r="X133" s="1276"/>
      <c r="Y133" s="1246"/>
      <c r="Z133" s="387"/>
      <c r="AA133" s="409" t="s">
        <v>1588</v>
      </c>
      <c r="AB133" s="226" t="s">
        <v>614</v>
      </c>
      <c r="AC133" s="1249"/>
      <c r="AD133" s="1177"/>
      <c r="AE133" s="1178"/>
      <c r="AF133" s="1177">
        <v>15</v>
      </c>
      <c r="AG133" s="1178"/>
      <c r="AH133" s="1177"/>
      <c r="AI133" s="1178"/>
      <c r="AJ133" s="1177"/>
      <c r="AK133" s="1178"/>
      <c r="AL133" s="1177">
        <v>15</v>
      </c>
      <c r="AM133" s="1178"/>
      <c r="AN133" s="457">
        <f t="shared" ref="AN133:AN135" si="17">(SUM(AD133:AM133))/100</f>
        <v>0.3</v>
      </c>
      <c r="AO133" s="444">
        <f>AO132-(AO132*AN133)</f>
        <v>0.29399999999999998</v>
      </c>
      <c r="AP133" s="1289"/>
      <c r="AQ133" s="1189" t="s">
        <v>236</v>
      </c>
      <c r="AR133" s="1190"/>
      <c r="AS133" s="1191" t="s">
        <v>592</v>
      </c>
      <c r="AT133" s="1192"/>
      <c r="AU133" s="1189" t="s">
        <v>236</v>
      </c>
      <c r="AV133" s="1190"/>
      <c r="AW133" s="415" t="s">
        <v>1589</v>
      </c>
      <c r="AX133" s="396" t="s">
        <v>588</v>
      </c>
      <c r="AY133" s="421" t="s">
        <v>1590</v>
      </c>
      <c r="AZ133" s="429" t="s">
        <v>1583</v>
      </c>
      <c r="BA133" s="428" t="s">
        <v>1375</v>
      </c>
      <c r="BB133" s="248"/>
      <c r="BC133" s="1223"/>
      <c r="BD133" s="1226"/>
      <c r="BE133" s="1229"/>
      <c r="BF133" s="1226"/>
      <c r="BG133" s="1232"/>
      <c r="BH133" s="1235"/>
      <c r="BI133" s="248"/>
      <c r="BJ133" s="465"/>
      <c r="BK133" s="462">
        <v>0.8</v>
      </c>
      <c r="BL133" s="356" t="str">
        <f>IF(ISERROR(IF(Y132="R.INHERENTE
4","R. INHERENTE",(IF(BG132="R.RESIDUAL
4","R. RESIDUAL"," ")))),"",(IF(Y132="R.INHERENTE
4","R. INHERENTE",(IF(BG132="R.RESIDUAL
4","R. RESIDUAL"," ")))))</f>
        <v xml:space="preserve"> </v>
      </c>
      <c r="BM133" s="357" t="str">
        <f>IF(ISERROR(IF(Y132="R.INHERENTE
9","R. INHERENTE",(IF(BG132="R.RESIDUAL
9","R. RESIDUAL"," ")))),"",(IF(Y132="R.INHERENTE
9","R. INHERENTE",(IF(BG132="R.RESIDUAL
9","R. RESIDUAL"," ")))))</f>
        <v xml:space="preserve"> </v>
      </c>
      <c r="BN133" s="242" t="str">
        <f>IF(ISERROR(IF(Y132="R.INHERENTE
14","R. INHERENTE",(IF(BG132="R.RESIDUAL
14","R. RESIDUAL"," ")))),"",(IF(Y132="R.INHERENTE
14","R. INHERENTE",(IF(BG132="R.RESIDUAL
14","R. RESIDUAL"," ")))))</f>
        <v xml:space="preserve"> </v>
      </c>
      <c r="BO133" s="361" t="str">
        <f>IF(ISERROR(IF(Y132="R.INHERENTE
19","R. INHERENTE",(IF(BG132="R.RESIDUAL
19","R. RESIDUAL"," ")))),"",(IF(Y132="R.INHERENTE
19","R. INHERENTE",(IF(BG132="R.RESIDUAL
19","R. RESIDUAL"," ")))))</f>
        <v xml:space="preserve"> </v>
      </c>
      <c r="BP133" s="243" t="str">
        <f>IF(ISERROR(IF(Y132="R.INHERENTE
24","R. INHERENTE",(IF(BG132="R.RESIDUAL
24","R. RESIDUAL"," ")))),"",(IF(Y132="R.INHERENTE
24","R. INHERENTE",(IF(BG132="R.RESIDUAL
24","R. RESIDUAL"," ")))))</f>
        <v xml:space="preserve"> </v>
      </c>
      <c r="BQ133" s="311"/>
      <c r="BR133" s="1286"/>
      <c r="BS133" s="1197"/>
      <c r="BT133" s="1197"/>
      <c r="BU133" s="1185"/>
      <c r="BV133" s="311"/>
      <c r="BW133" s="1200"/>
      <c r="BX133" s="1197"/>
      <c r="BY133" s="1182"/>
      <c r="BZ133" s="311"/>
      <c r="CA133" s="1166"/>
      <c r="CB133" s="1169"/>
      <c r="CC133" s="1172"/>
      <c r="CD133" s="1160"/>
      <c r="CE133" s="1175"/>
      <c r="CF133" s="1175"/>
      <c r="CG133" s="1175"/>
      <c r="CH133" s="1175"/>
      <c r="CI133" s="1175"/>
      <c r="CJ133" s="1175"/>
      <c r="CK133" s="1175"/>
      <c r="CL133" s="1175"/>
      <c r="CM133" s="1175"/>
      <c r="CN133" s="1175"/>
      <c r="CO133" s="1175"/>
      <c r="CP133" s="1175"/>
      <c r="CQ133" s="1175"/>
      <c r="CR133" s="1175"/>
      <c r="CS133" s="1175"/>
      <c r="CT133" s="1175"/>
      <c r="CU133" s="1163"/>
      <c r="CW133" s="1166"/>
      <c r="CX133" s="1169"/>
      <c r="CY133" s="1172"/>
      <c r="CZ133" s="1160"/>
      <c r="DA133" s="1207"/>
      <c r="DB133" s="1208"/>
      <c r="DC133" s="1207"/>
      <c r="DD133" s="1208"/>
      <c r="DE133" s="1157"/>
      <c r="DF133" s="1157"/>
      <c r="DG133" s="1157"/>
      <c r="DH133" s="1157"/>
      <c r="DI133" s="1157"/>
      <c r="DJ133" s="1157"/>
      <c r="DK133" s="1157"/>
      <c r="DL133" s="1157"/>
      <c r="DM133" s="1157"/>
      <c r="DN133" s="1157"/>
      <c r="DO133" s="1157"/>
      <c r="DP133" s="1157"/>
      <c r="DQ133" s="1157"/>
      <c r="DR133" s="1157"/>
      <c r="DS133" s="1157"/>
      <c r="DT133" s="1157"/>
      <c r="DU133" s="1163"/>
      <c r="DW133" s="1594"/>
      <c r="DX133" s="1597"/>
      <c r="DY133" s="1597"/>
      <c r="DZ133" s="1600"/>
    </row>
    <row r="134" spans="2:130" s="247" customFormat="1" ht="48" customHeight="1" thickBot="1" x14ac:dyDescent="0.3">
      <c r="B134" s="1298"/>
      <c r="C134" s="1132"/>
      <c r="D134" s="1129"/>
      <c r="E134" s="1120"/>
      <c r="F134" s="1120"/>
      <c r="G134" s="1129"/>
      <c r="H134" s="1126"/>
      <c r="I134" s="1123"/>
      <c r="J134" s="378"/>
      <c r="K134" s="381" t="s">
        <v>1263</v>
      </c>
      <c r="L134" s="337"/>
      <c r="M134" s="379"/>
      <c r="N134" s="1114"/>
      <c r="O134" s="1282"/>
      <c r="P134" s="1292"/>
      <c r="Q134" s="1258"/>
      <c r="R134" s="1261"/>
      <c r="S134" s="311"/>
      <c r="T134" s="1264"/>
      <c r="U134" s="1267"/>
      <c r="V134" s="1270"/>
      <c r="W134" s="1273"/>
      <c r="X134" s="1276"/>
      <c r="Y134" s="1246"/>
      <c r="Z134" s="387"/>
      <c r="AA134" s="409" t="s">
        <v>1591</v>
      </c>
      <c r="AB134" s="226" t="s">
        <v>614</v>
      </c>
      <c r="AC134" s="1249"/>
      <c r="AD134" s="1177"/>
      <c r="AE134" s="1178"/>
      <c r="AF134" s="1177">
        <v>15</v>
      </c>
      <c r="AG134" s="1178"/>
      <c r="AH134" s="1177"/>
      <c r="AI134" s="1178"/>
      <c r="AJ134" s="1177"/>
      <c r="AK134" s="1178"/>
      <c r="AL134" s="1177">
        <v>15</v>
      </c>
      <c r="AM134" s="1178"/>
      <c r="AN134" s="457">
        <f t="shared" si="17"/>
        <v>0.3</v>
      </c>
      <c r="AO134" s="444">
        <f>AO133-(AO133*AN134)</f>
        <v>0.20579999999999998</v>
      </c>
      <c r="AP134" s="1289"/>
      <c r="AQ134" s="1189" t="s">
        <v>236</v>
      </c>
      <c r="AR134" s="1190"/>
      <c r="AS134" s="1191" t="s">
        <v>592</v>
      </c>
      <c r="AT134" s="1192"/>
      <c r="AU134" s="1189" t="s">
        <v>236</v>
      </c>
      <c r="AV134" s="1190"/>
      <c r="AW134" s="415" t="s">
        <v>1592</v>
      </c>
      <c r="AX134" s="396" t="s">
        <v>588</v>
      </c>
      <c r="AY134" s="421" t="s">
        <v>1593</v>
      </c>
      <c r="AZ134" s="429" t="s">
        <v>1583</v>
      </c>
      <c r="BA134" s="428" t="s">
        <v>1375</v>
      </c>
      <c r="BB134" s="248"/>
      <c r="BC134" s="1223"/>
      <c r="BD134" s="1226"/>
      <c r="BE134" s="1229"/>
      <c r="BF134" s="1226"/>
      <c r="BG134" s="1232"/>
      <c r="BH134" s="1235"/>
      <c r="BI134" s="248"/>
      <c r="BJ134" s="465"/>
      <c r="BK134" s="462">
        <v>0.60000000000000009</v>
      </c>
      <c r="BL134" s="356" t="str">
        <f>IF(ISERROR(IF(Y132="R.INHERENTE
3","R. INHERENTE",(IF(BG132="R.RESIDUAL
3","R. RESIDUAL"," ")))),"",(IF(Y132="R.INHERENTE
3","R. INHERENTE",(IF(BG132="R.RESIDUAL
3","R. RESIDUAL"," ")))))</f>
        <v xml:space="preserve"> </v>
      </c>
      <c r="BM134" s="357" t="str">
        <f>IF(ISERROR(IF(Y132="R.INHERENTE
8","R. INHERENTE",(IF(BG132="R.RESIDUAL
8","R. RESIDUAL"," ")))),"",(IF(Y132="R.INHERENTE
8","R. INHERENTE",(IF(BG132="R.RESIDUAL
8","R. RESIDUAL"," ")))))</f>
        <v xml:space="preserve"> </v>
      </c>
      <c r="BN134" s="242" t="str">
        <f>IF(ISERROR(IF(Y132="R.INHERENTE
13","R. INHERENTE",(IF(BG132="R.RESIDUAL
13","R. RESIDUAL"," ")))),"",(IF(Y132="R.INHERENTE
13","R. INHERENTE",(IF(BG132="R.RESIDUAL
13","R. RESIDUAL"," ")))))</f>
        <v xml:space="preserve"> </v>
      </c>
      <c r="BO134" s="361" t="str">
        <f>IF(ISERROR(IF(Y132="R.INHERENTE
18","R. INHERENTE",(IF(BG132="R.RESIDUAL
18","R. RESIDUAL"," ")))),"",(IF(Y132="R.INHERENTE
18","R. INHERENTE",(IF(BG132="R.RESIDUAL
18","R. RESIDUAL"," ")))))</f>
        <v>R. INHERENTE</v>
      </c>
      <c r="BP134" s="243" t="str">
        <f>IF(ISERROR(IF(Y132="R.INHERENTE
23","R. INHERENTE",(IF(BG132="R.RESIDUAL
23","R. RESIDUAL"," ")))),"",(IF(Y132="R.INHERENTE
23","R. INHERENTE",(IF(BG132="R.RESIDUAL
23","R. RESIDUAL"," ")))))</f>
        <v xml:space="preserve"> </v>
      </c>
      <c r="BQ134" s="311"/>
      <c r="BR134" s="1286"/>
      <c r="BS134" s="1197"/>
      <c r="BT134" s="1197"/>
      <c r="BU134" s="1185"/>
      <c r="BV134" s="311"/>
      <c r="BW134" s="1200"/>
      <c r="BX134" s="1197"/>
      <c r="BY134" s="1182"/>
      <c r="BZ134" s="311"/>
      <c r="CA134" s="1166"/>
      <c r="CB134" s="1169"/>
      <c r="CC134" s="1172"/>
      <c r="CD134" s="1160"/>
      <c r="CE134" s="1175"/>
      <c r="CF134" s="1175"/>
      <c r="CG134" s="1175"/>
      <c r="CH134" s="1175"/>
      <c r="CI134" s="1175"/>
      <c r="CJ134" s="1175"/>
      <c r="CK134" s="1175"/>
      <c r="CL134" s="1175"/>
      <c r="CM134" s="1175"/>
      <c r="CN134" s="1175"/>
      <c r="CO134" s="1175"/>
      <c r="CP134" s="1175"/>
      <c r="CQ134" s="1175"/>
      <c r="CR134" s="1175"/>
      <c r="CS134" s="1175"/>
      <c r="CT134" s="1175"/>
      <c r="CU134" s="1163"/>
      <c r="CW134" s="1166"/>
      <c r="CX134" s="1169"/>
      <c r="CY134" s="1172"/>
      <c r="CZ134" s="1160"/>
      <c r="DA134" s="1207"/>
      <c r="DB134" s="1208"/>
      <c r="DC134" s="1207"/>
      <c r="DD134" s="1208"/>
      <c r="DE134" s="1157"/>
      <c r="DF134" s="1157"/>
      <c r="DG134" s="1157"/>
      <c r="DH134" s="1157"/>
      <c r="DI134" s="1157"/>
      <c r="DJ134" s="1157"/>
      <c r="DK134" s="1157"/>
      <c r="DL134" s="1157"/>
      <c r="DM134" s="1157"/>
      <c r="DN134" s="1157"/>
      <c r="DO134" s="1157"/>
      <c r="DP134" s="1157"/>
      <c r="DQ134" s="1157"/>
      <c r="DR134" s="1157"/>
      <c r="DS134" s="1157"/>
      <c r="DT134" s="1157"/>
      <c r="DU134" s="1163"/>
      <c r="DW134" s="1594"/>
      <c r="DX134" s="1597"/>
      <c r="DY134" s="1597"/>
      <c r="DZ134" s="1600"/>
    </row>
    <row r="135" spans="2:130" s="247" customFormat="1" ht="48" customHeight="1" x14ac:dyDescent="0.25">
      <c r="B135" s="1298"/>
      <c r="C135" s="1132"/>
      <c r="D135" s="1129"/>
      <c r="E135" s="1120"/>
      <c r="F135" s="1120"/>
      <c r="G135" s="1129"/>
      <c r="H135" s="1126"/>
      <c r="I135" s="1123"/>
      <c r="J135" s="378"/>
      <c r="K135" s="381" t="s">
        <v>1268</v>
      </c>
      <c r="L135" s="337"/>
      <c r="M135" s="379"/>
      <c r="N135" s="1114"/>
      <c r="O135" s="1282"/>
      <c r="P135" s="1292"/>
      <c r="Q135" s="1258"/>
      <c r="R135" s="1261"/>
      <c r="S135" s="311"/>
      <c r="T135" s="1264"/>
      <c r="U135" s="1267"/>
      <c r="V135" s="1270"/>
      <c r="W135" s="1273"/>
      <c r="X135" s="1276"/>
      <c r="Y135" s="1246"/>
      <c r="Z135" s="387"/>
      <c r="AA135" s="409" t="s">
        <v>1594</v>
      </c>
      <c r="AB135" s="226" t="s">
        <v>614</v>
      </c>
      <c r="AC135" s="1249"/>
      <c r="AD135" s="1177"/>
      <c r="AE135" s="1178"/>
      <c r="AF135" s="1177">
        <v>15</v>
      </c>
      <c r="AG135" s="1178"/>
      <c r="AH135" s="1177"/>
      <c r="AI135" s="1178"/>
      <c r="AJ135" s="1177"/>
      <c r="AK135" s="1178"/>
      <c r="AL135" s="1177">
        <v>15</v>
      </c>
      <c r="AM135" s="1178"/>
      <c r="AN135" s="457">
        <f t="shared" si="17"/>
        <v>0.3</v>
      </c>
      <c r="AO135" s="444">
        <f>AO134-(AO134*AN135)</f>
        <v>0.14405999999999999</v>
      </c>
      <c r="AP135" s="1289"/>
      <c r="AQ135" s="1189" t="s">
        <v>236</v>
      </c>
      <c r="AR135" s="1190"/>
      <c r="AS135" s="1191" t="s">
        <v>592</v>
      </c>
      <c r="AT135" s="1192"/>
      <c r="AU135" s="1189" t="s">
        <v>236</v>
      </c>
      <c r="AV135" s="1190"/>
      <c r="AW135" s="415" t="s">
        <v>1595</v>
      </c>
      <c r="AX135" s="396" t="s">
        <v>588</v>
      </c>
      <c r="AY135" s="421" t="s">
        <v>1596</v>
      </c>
      <c r="AZ135" s="429" t="s">
        <v>1597</v>
      </c>
      <c r="BA135" s="428" t="s">
        <v>1375</v>
      </c>
      <c r="BB135" s="248"/>
      <c r="BC135" s="1223"/>
      <c r="BD135" s="1226"/>
      <c r="BE135" s="1229"/>
      <c r="BF135" s="1226"/>
      <c r="BG135" s="1232"/>
      <c r="BH135" s="1235"/>
      <c r="BI135" s="248"/>
      <c r="BJ135" s="465"/>
      <c r="BK135" s="462">
        <v>0.4</v>
      </c>
      <c r="BL135" s="356" t="str">
        <f>IF(ISERROR(IF(Y132="R.INHERENTE
2","R. INHERENTE",(IF(BG132="R.RESIDUAL
2","R. RESIDUAL"," ")))),"",(IF(Y132="R.INHERENTE
2","R. INHERENTE",(IF(BG132="R.RESIDUAL
2","R. RESIDUAL"," ")))))</f>
        <v xml:space="preserve"> </v>
      </c>
      <c r="BM135" s="357" t="str">
        <f>IF(ISERROR(IF(Y132="R.INHERENTE
7","R. INHERENTE",(IF(BG132="R.RESIDUAL
7","R. RESIDUAL"," ")))),"",(IF(Y132="R.INHERENTE
7","R. INHERENTE",(IF(BG132="R.RESIDUAL
7","R. RESIDUAL"," ")))))</f>
        <v xml:space="preserve"> </v>
      </c>
      <c r="BN135" s="241" t="str">
        <f>IF(ISERROR(IF(Y132="R.INHERENTE
12","R. INHERENTE",(IF(BG132="R.RESIDUAL
12","R. RESIDUAL"," ")))),"",(IF(Y132="R.INHERENTE
12","R. INHERENTE",(IF(BG132="R.RESIDUAL
12","R. RESIDUAL"," ")))))</f>
        <v xml:space="preserve"> </v>
      </c>
      <c r="BO135" s="242" t="str">
        <f>IF(ISERROR(IF(Y132="R.INHERENTE
17","R. INHERENTE",(IF(BG132="R.RESIDUAL
17","R. RESIDUAL"," ")))),"",(IF(Y132="R.INHERENTE
17","R. INHERENTE",(IF(BG132="R.RESIDUAL
17","R. RESIDUAL"," ")))))</f>
        <v xml:space="preserve"> </v>
      </c>
      <c r="BP135" s="243" t="str">
        <f>IF(ISERROR(IF(Y132="R.INHERENTE
22","R. INHERENTE",(IF(BG132="R.RESIDUAL
22","R. RESIDUAL"," ")))),"",(IF(Y132="R.INHERENTE
22","R. INHERENTE",(IF(BG132="R.RESIDUAL
22","R. RESIDUAL"," ")))))</f>
        <v xml:space="preserve"> </v>
      </c>
      <c r="BQ135" s="311"/>
      <c r="BR135" s="1286"/>
      <c r="BS135" s="1197"/>
      <c r="BT135" s="1197"/>
      <c r="BU135" s="1185"/>
      <c r="BV135" s="311"/>
      <c r="BW135" s="1200"/>
      <c r="BX135" s="1197"/>
      <c r="BY135" s="1182"/>
      <c r="BZ135" s="311"/>
      <c r="CA135" s="1166"/>
      <c r="CB135" s="1169"/>
      <c r="CC135" s="1172"/>
      <c r="CD135" s="1160"/>
      <c r="CE135" s="1175"/>
      <c r="CF135" s="1175"/>
      <c r="CG135" s="1175"/>
      <c r="CH135" s="1175"/>
      <c r="CI135" s="1175"/>
      <c r="CJ135" s="1175"/>
      <c r="CK135" s="1175"/>
      <c r="CL135" s="1175"/>
      <c r="CM135" s="1175"/>
      <c r="CN135" s="1175"/>
      <c r="CO135" s="1175"/>
      <c r="CP135" s="1175"/>
      <c r="CQ135" s="1175"/>
      <c r="CR135" s="1175"/>
      <c r="CS135" s="1175"/>
      <c r="CT135" s="1175"/>
      <c r="CU135" s="1163"/>
      <c r="CW135" s="1166"/>
      <c r="CX135" s="1169"/>
      <c r="CY135" s="1172"/>
      <c r="CZ135" s="1160"/>
      <c r="DA135" s="1207"/>
      <c r="DB135" s="1208"/>
      <c r="DC135" s="1207"/>
      <c r="DD135" s="1208"/>
      <c r="DE135" s="1157"/>
      <c r="DF135" s="1157"/>
      <c r="DG135" s="1157"/>
      <c r="DH135" s="1157"/>
      <c r="DI135" s="1157"/>
      <c r="DJ135" s="1157"/>
      <c r="DK135" s="1157"/>
      <c r="DL135" s="1157"/>
      <c r="DM135" s="1157"/>
      <c r="DN135" s="1157"/>
      <c r="DO135" s="1157"/>
      <c r="DP135" s="1157"/>
      <c r="DQ135" s="1157"/>
      <c r="DR135" s="1157"/>
      <c r="DS135" s="1157"/>
      <c r="DT135" s="1157"/>
      <c r="DU135" s="1163"/>
      <c r="DW135" s="1594"/>
      <c r="DX135" s="1597"/>
      <c r="DY135" s="1597"/>
      <c r="DZ135" s="1600"/>
    </row>
    <row r="136" spans="2:130" s="247" customFormat="1" ht="48" customHeight="1" thickBot="1" x14ac:dyDescent="0.3">
      <c r="B136" s="1299"/>
      <c r="C136" s="1133"/>
      <c r="D136" s="1130"/>
      <c r="E136" s="1121"/>
      <c r="F136" s="1121"/>
      <c r="G136" s="1130"/>
      <c r="H136" s="1127"/>
      <c r="I136" s="1124"/>
      <c r="J136" s="423"/>
      <c r="K136" s="382" t="s">
        <v>1269</v>
      </c>
      <c r="L136" s="338"/>
      <c r="M136" s="380"/>
      <c r="N136" s="1115"/>
      <c r="O136" s="1283"/>
      <c r="P136" s="1293"/>
      <c r="Q136" s="1259"/>
      <c r="R136" s="1262"/>
      <c r="S136" s="311"/>
      <c r="T136" s="1265"/>
      <c r="U136" s="1268"/>
      <c r="V136" s="1271"/>
      <c r="W136" s="1274"/>
      <c r="X136" s="1277"/>
      <c r="Y136" s="1247"/>
      <c r="Z136" s="387"/>
      <c r="AA136" s="229"/>
      <c r="AB136" s="230"/>
      <c r="AC136" s="1250"/>
      <c r="AD136" s="1187"/>
      <c r="AE136" s="1188"/>
      <c r="AF136" s="1187"/>
      <c r="AG136" s="1188"/>
      <c r="AH136" s="1187"/>
      <c r="AI136" s="1188"/>
      <c r="AJ136" s="1187"/>
      <c r="AK136" s="1188"/>
      <c r="AL136" s="1187"/>
      <c r="AM136" s="1188"/>
      <c r="AN136" s="319">
        <f>AD136+AF136+AH136+AJ136+AL136</f>
        <v>0</v>
      </c>
      <c r="AO136" s="313"/>
      <c r="AP136" s="1290"/>
      <c r="AQ136" s="1179"/>
      <c r="AR136" s="1180"/>
      <c r="AS136" s="1243"/>
      <c r="AT136" s="1244"/>
      <c r="AU136" s="1179"/>
      <c r="AV136" s="1180"/>
      <c r="AW136" s="236"/>
      <c r="AX136" s="393"/>
      <c r="AY136" s="235"/>
      <c r="AZ136" s="233"/>
      <c r="BA136" s="231"/>
      <c r="BB136" s="248"/>
      <c r="BC136" s="1224"/>
      <c r="BD136" s="1227"/>
      <c r="BE136" s="1230"/>
      <c r="BF136" s="1227"/>
      <c r="BG136" s="1233"/>
      <c r="BH136" s="1236"/>
      <c r="BI136" s="248"/>
      <c r="BJ136" s="465"/>
      <c r="BK136" s="463">
        <v>0.2</v>
      </c>
      <c r="BL136" s="358" t="str">
        <f>IF(ISERROR(IF(Y132="R.INHERENTE
1","R. INHERENTE",(IF(BG132="R.RESIDUAL
1","R. RESIDUAL"," ")))),"",(IF(Y132="R.INHERENTE
1","R. INHERENTE",(IF(BG132="R.RESIDUAL
1","R. RESIDUAL"," ")))))</f>
        <v xml:space="preserve"> </v>
      </c>
      <c r="BM136" s="359" t="str">
        <f>IF(ISERROR(IF(Y132="R.INHERENTE
6","R. INHERENTE",(IF(BG132="R.RESIDUAL
6","R. RESIDUAL"," ")))),"",(IF(Y132="R.INHERENTE
6","R. INHERENTE",(IF(BG132="R.RESIDUAL
6","R. RESIDUAL"," ")))))</f>
        <v xml:space="preserve"> </v>
      </c>
      <c r="BN136" s="244" t="str">
        <f>IF(ISERROR(IF(Y132="R.INHERENTE
11","R. INHERENTE",(IF(BG132="R.RESIDUAL
11","R. RESIDUAL"," ")))),"",(IF(Y132="R.INHERENTE
11","R. INHERENTE",(IF(BG132="R.RESIDUAL
11","R. RESIDUAL"," ")))))</f>
        <v xml:space="preserve"> </v>
      </c>
      <c r="BO136" s="245" t="str">
        <f>IF(ISERROR(IF(Y132="R.INHERENTE
16","R. INHERENTE",(IF(BG132="R.RESIDUAL
16","R. RESIDUAL"," ")))),"",(IF(Y132="R.INHERENTE
16","R. INHERENTE",(IF(BG132="R.RESIDUAL
16","R. RESIDUAL"," ")))))</f>
        <v>R. RESIDUAL</v>
      </c>
      <c r="BP136" s="246" t="str">
        <f>IF(ISERROR(IF(Y132="R.INHERENTE
21","R. INHERENTE",(IF(BG132="R.RESIDUAL
21","R. RESIDUAL"," ")))),"",(IF(Y132="R.INHERENTE
21","R. INHERENTE",(IF(BG132="R.RESIDUAL
21","R. RESIDUAL"," ")))))</f>
        <v xml:space="preserve"> </v>
      </c>
      <c r="BQ136" s="311"/>
      <c r="BR136" s="1287"/>
      <c r="BS136" s="1198"/>
      <c r="BT136" s="1198"/>
      <c r="BU136" s="1186"/>
      <c r="BV136" s="311"/>
      <c r="BW136" s="1201"/>
      <c r="BX136" s="1198"/>
      <c r="BY136" s="1183"/>
      <c r="BZ136" s="311"/>
      <c r="CA136" s="1167"/>
      <c r="CB136" s="1170"/>
      <c r="CC136" s="1173"/>
      <c r="CD136" s="1161"/>
      <c r="CE136" s="1176"/>
      <c r="CF136" s="1176"/>
      <c r="CG136" s="1176"/>
      <c r="CH136" s="1176"/>
      <c r="CI136" s="1176"/>
      <c r="CJ136" s="1176"/>
      <c r="CK136" s="1176"/>
      <c r="CL136" s="1176"/>
      <c r="CM136" s="1176"/>
      <c r="CN136" s="1176"/>
      <c r="CO136" s="1176"/>
      <c r="CP136" s="1176"/>
      <c r="CQ136" s="1176"/>
      <c r="CR136" s="1176"/>
      <c r="CS136" s="1176"/>
      <c r="CT136" s="1176"/>
      <c r="CU136" s="1164"/>
      <c r="CW136" s="1167"/>
      <c r="CX136" s="1170"/>
      <c r="CY136" s="1173"/>
      <c r="CZ136" s="1161"/>
      <c r="DA136" s="1209"/>
      <c r="DB136" s="1210"/>
      <c r="DC136" s="1209"/>
      <c r="DD136" s="1210"/>
      <c r="DE136" s="1158"/>
      <c r="DF136" s="1158"/>
      <c r="DG136" s="1158"/>
      <c r="DH136" s="1158"/>
      <c r="DI136" s="1158"/>
      <c r="DJ136" s="1158"/>
      <c r="DK136" s="1158"/>
      <c r="DL136" s="1158"/>
      <c r="DM136" s="1158"/>
      <c r="DN136" s="1158"/>
      <c r="DO136" s="1158"/>
      <c r="DP136" s="1158"/>
      <c r="DQ136" s="1158"/>
      <c r="DR136" s="1158"/>
      <c r="DS136" s="1158"/>
      <c r="DT136" s="1158"/>
      <c r="DU136" s="1164"/>
      <c r="DW136" s="1595"/>
      <c r="DX136" s="1598"/>
      <c r="DY136" s="1598"/>
      <c r="DZ136" s="1601"/>
    </row>
    <row r="137" spans="2:130" ht="12.75" customHeight="1" thickBot="1" x14ac:dyDescent="0.3">
      <c r="Z137" s="387"/>
      <c r="BL137" s="316">
        <v>0.2</v>
      </c>
      <c r="BM137" s="317">
        <v>0.4</v>
      </c>
      <c r="BN137" s="317">
        <v>0.60000000000000009</v>
      </c>
      <c r="BO137" s="317">
        <v>0.8</v>
      </c>
      <c r="BP137" s="317">
        <v>1</v>
      </c>
    </row>
    <row r="138" spans="2:130" s="247" customFormat="1" ht="48" customHeight="1" thickBot="1" x14ac:dyDescent="0.3">
      <c r="B138" s="1297" t="s">
        <v>1540</v>
      </c>
      <c r="C138" s="1131">
        <v>20</v>
      </c>
      <c r="D138" s="1128" t="s">
        <v>495</v>
      </c>
      <c r="E138" s="1119" t="s">
        <v>496</v>
      </c>
      <c r="F138" s="1119" t="s">
        <v>529</v>
      </c>
      <c r="G138" s="1128" t="s">
        <v>533</v>
      </c>
      <c r="H138" s="1125" t="s">
        <v>476</v>
      </c>
      <c r="I138" s="1300" t="s">
        <v>1598</v>
      </c>
      <c r="J138" s="401" t="s">
        <v>1599</v>
      </c>
      <c r="K138" s="383" t="s">
        <v>1237</v>
      </c>
      <c r="L138" s="403" t="s">
        <v>1600</v>
      </c>
      <c r="M138" s="384" t="s">
        <v>563</v>
      </c>
      <c r="N138" s="1111" t="s">
        <v>1601</v>
      </c>
      <c r="O138" s="1281" t="str">
        <f>IF(H138="","",(CONCATENATE("Posibilidad de afectación ",H138," ",I138," ",J138," ",J139," ",J140," ",J141," ",J142)))</f>
        <v xml:space="preserve">Posibilidad de afectación económica y reputacional por sanciones e investigaciones al recibir o solicitar dádivas, beneficios a nombre propio o de terceros por favorecimiento en la evaluación técnica de contratos, debido a la omisión y/o modificación de los criterios habilitantes técnicos definidos en el estudio de necesidad del bien o servicio a contratar.    </v>
      </c>
      <c r="P138" s="1291" t="s">
        <v>1240</v>
      </c>
      <c r="Q138" s="1257" t="s">
        <v>620</v>
      </c>
      <c r="R138" s="1260" t="s">
        <v>550</v>
      </c>
      <c r="S138" s="311"/>
      <c r="T138" s="1263" t="s">
        <v>516</v>
      </c>
      <c r="U138" s="1266">
        <f>IF(ISERROR(VLOOKUP($T138,Listas!$F$21:$G$25,2,FALSE)),"",(VLOOKUP($T138,Listas!$F$21:$G$25,2,FALSE)))</f>
        <v>1</v>
      </c>
      <c r="V138" s="1269" t="str">
        <f>IF(ISERROR(VLOOKUP($U138,Listas!$F$4:$G$8,2,FALSE)),"",(VLOOKUP($U138,Listas!$F$4:$G$8,2,FALSE)))</f>
        <v>MUY ALTA 
Se espera que el evento ocurra en la mayoría de las circunstancias.</v>
      </c>
      <c r="W138" s="1272" t="s">
        <v>447</v>
      </c>
      <c r="X138" s="1275">
        <f>IF(ISERROR(VLOOKUP($W138,Listas!$F$30:$G$37,2,FALSE)),"",(VLOOKUP($W138,Listas!$F$30:$G$37,2,FALSE)))</f>
        <v>1</v>
      </c>
      <c r="Y138" s="1245" t="str">
        <f>IF(U138="","",(CONCATENATE("R.INHERENTE
",(IF(AND($U138=0.2,$X138=0.2),1,(IF(AND($U138=0.2,$X138=0.4),6,(IF(AND($U138=0.2,$X138=0.6),11,(IF(AND($U138=0.2,$X138=0.8),16,(IF(AND($U138=0.2,$X138=1),21,(IF(AND($U138=0.4,$X138=0.2),2,(IF(AND($U138=0.4,$X138=0.4),7,(IF(AND($U138=0.4,$X138=0.6),12,(IF(AND($U138=0.4,$X138=0.8),17,(IF(AND($U138=0.4,$X138=1),22,(IF(AND($U138=0.6,$X138=0.2),3,(IF(AND($U138=0.6,$X138=0.4),8,(IF(AND($U138=0.6,$X138=0.6),13,(IF(AND($U138=0.6,$X138=0.8),18,(IF(AND($U138=0.6,$X138=1),23,(IF(AND($U138=0.8,$X138=0.2),4,(IF(AND($U138=0.8,$X138=0.4),9,(IF(AND($U138=0.8,$X138=0.6),14,(IF(AND($U138=0.8,$X138=0.8),19,(IF(AND($U138=0.8,$X138=1),24,(IF(AND($U138=1,$X138=0.2),5,(IF(AND($U138=1,$X138=0.4),10,(IF(AND($U138=1,$X138=0.6),15,(IF(AND($U138=1,$X138=0.8),20,(IF(AND($U138=1,$X138=1),25,"")))))))))))))))))))))))))))))))))))))))))))))))))))))</f>
        <v>R.INHERENTE
25</v>
      </c>
      <c r="Z138" s="387"/>
      <c r="AA138" s="409" t="s">
        <v>1602</v>
      </c>
      <c r="AB138" s="249" t="s">
        <v>614</v>
      </c>
      <c r="AC138" s="1248" t="s">
        <v>318</v>
      </c>
      <c r="AD138" s="1213"/>
      <c r="AE138" s="1214"/>
      <c r="AF138" s="1213">
        <v>15</v>
      </c>
      <c r="AG138" s="1214"/>
      <c r="AH138" s="1213"/>
      <c r="AI138" s="1214"/>
      <c r="AJ138" s="1213"/>
      <c r="AK138" s="1214"/>
      <c r="AL138" s="1213">
        <v>15</v>
      </c>
      <c r="AM138" s="1214"/>
      <c r="AN138" s="457">
        <f t="shared" ref="AN138:AN140" si="18">(SUM(AD138:AM138))/100</f>
        <v>0.3</v>
      </c>
      <c r="AO138" s="314">
        <v>0.7</v>
      </c>
      <c r="AP138" s="1288">
        <f>X138</f>
        <v>1</v>
      </c>
      <c r="AQ138" s="1218" t="s">
        <v>236</v>
      </c>
      <c r="AR138" s="1219"/>
      <c r="AS138" s="1220" t="s">
        <v>592</v>
      </c>
      <c r="AT138" s="1221"/>
      <c r="AU138" s="1218" t="s">
        <v>236</v>
      </c>
      <c r="AV138" s="1219"/>
      <c r="AW138" s="422" t="s">
        <v>1603</v>
      </c>
      <c r="AX138" s="395" t="s">
        <v>559</v>
      </c>
      <c r="AY138" s="412" t="s">
        <v>1604</v>
      </c>
      <c r="AZ138" s="427" t="s">
        <v>1605</v>
      </c>
      <c r="BA138" s="428" t="s">
        <v>1375</v>
      </c>
      <c r="BB138" s="248">
        <f>+(IF(AND($BC138&gt;0,$BC138&lt;=0.2),0.2,(IF(AND($BC138&gt;0.2,$BC138&lt;=0.4),0.4,(IF(AND($BC138&gt;0.4,$BC138&lt;=0.6),0.6,(IF(AND($BC138&gt;0.6,$BC138&lt;=0.8),0.8,(IF($BC138&gt;0.8,1,""))))))))))</f>
        <v>0.4</v>
      </c>
      <c r="BC138" s="1222">
        <f>+MIN(AO138:AO142)</f>
        <v>0.252</v>
      </c>
      <c r="BD138" s="1225" t="str">
        <f>+(IF($BB138=0.2,"MUY BAJA",(IF($BB138=0.4,"BAJA",(IF($BB138=0.6,"MEDIA",(IF($BB138=0.8,"ALTA",(IF($BB138=1,"MUY ALTA",""))))))))))</f>
        <v>BAJA</v>
      </c>
      <c r="BE138" s="1228">
        <f>+MIN(AP138:AP142)</f>
        <v>1</v>
      </c>
      <c r="BF138" s="1225" t="str">
        <f>+(IF($BI138=0.2,"MUY BAJA",(IF($BI138=0.4,"BAJA",(IF($BI138=0.6,"MEDIA",(IF($BI138=0.8,"ALTA",(IF($BI138=1,"MUY ALTA",""))))))))))</f>
        <v>MUY ALTA</v>
      </c>
      <c r="BG138" s="1231" t="str">
        <f>IF($BB138="","",(CONCATENATE("R.RESIDUAL
",(IF(AND($BB138=0.2,$BI138=0.2),1,(IF(AND($BB138=0.2,$BI138=0.4),6,(IF(AND($BB138=0.2,$BI138=0.6),11,(IF(AND($BB138=0.2,$BI138=0.8),16,(IF(AND($BB138=0.2,$BI138=1),21,(IF(AND($BB138=0.4,$BI138=0.2),2,(IF(AND($BB138=0.4,$BI138=0.4),7,(IF(AND($BB138=0.4,$BI138=0.6),12,(IF(AND($BB138=0.4,$BI138=0.8),17,(IF(AND($BB138=0.4,$BI138=1),22,(IF(AND($BB138=0.6,$BI138=0.2),3,(IF(AND($BB138=0.6,$BI138=0.4),8,(IF(AND($BB138=0.6,$BI138=0.6),13,(IF(AND($BB138=0.6,$BI138=0.8),18,(IF(AND($BB138=0.6,$BI138=1),23,(IF(AND($BB138=0.8,$BI138=0.2),4,(IF(AND($BB138=0.8,$BI138=0.4),9,(IF(AND($BB138=0.8,$BI138=0.6),14,(IF(AND($BB138=0.8,$BI138=0.8),19,(IF(AND($BB138=0.8,$BI138=1),24,(IF(AND($BB138=1,$BI138=0.2),5,(IF(AND($BB138=1,$BI138=0.4),10,(IF(AND($BB138=1,$BI138=0.6),15,(IF(AND($BB138=1,$BI138=0.8),20,(IF(AND($BB138=1,$BI138=1),25,"")))))))))))))))))))))))))))))))))))))))))))))))))))))</f>
        <v>R.RESIDUAL
22</v>
      </c>
      <c r="BH138" s="1234" t="s">
        <v>539</v>
      </c>
      <c r="BI138" s="248">
        <f>+(IF(AND($BE138&gt;0,$BE138&lt;=0.2),0.2,(IF(AND($BE138&gt;0.2,$BE138&lt;=0.4),0.4,(IF(AND($BE138&gt;0.4,$BE138&lt;=0.6),0.6,(IF(AND($BE138&gt;0.6,$BE138&lt;=0.8),0.8,(IF($BE138&gt;0.8,1,""))))))))))</f>
        <v>1</v>
      </c>
      <c r="BJ138" s="239">
        <f>+VLOOKUP($BG138,Listas!$G$114:$H$138,2,FALSE)</f>
        <v>22</v>
      </c>
      <c r="BK138" s="462">
        <v>1</v>
      </c>
      <c r="BL138" s="354" t="str">
        <f>IF(ISERROR(IF(Y138="R.INHERENTE
5","R. INHERENTE",(IF(BG138="R.RESIDUAL
5","R. RESIDUAL"," ")))),"",(IF(Y138="R.INHERENTE
5","R. INHERENTE",(IF(BG138="R.RESIDUAL
5","R. RESIDUAL"," ")))))</f>
        <v xml:space="preserve"> </v>
      </c>
      <c r="BM138" s="355" t="str">
        <f>IF(ISERROR(IF(Y138="R.INHERENTE
10","R. INHERENTE",(IF(BG138="R.RESIDUAL
10","R. RESIDUAL"," ")))),"",(IF(Y138="R.INHERENTE
10","R. INHERENTE",(IF(BG138="R.RESIDUAL
10","R. RESIDUAL"," ")))))</f>
        <v xml:space="preserve"> </v>
      </c>
      <c r="BN138" s="360" t="str">
        <f>IF(ISERROR(IF(Y138="R.INHERENTE
15","R. INHERENTE",(IF(BG138="R.RESIDUAL
15","R. RESIDUAL"," ")))),"",(IF(Y138="R.INHERENTE
15","R. INHERENTE",(IF(BG138="R.RESIDUAL
15","R. RESIDUAL"," ")))))</f>
        <v xml:space="preserve"> </v>
      </c>
      <c r="BO138" s="360" t="str">
        <f>IF(ISERROR(IF(Y138="R.INHERENTE
20","R. INHERENTE",(IF(BG138="R.RESIDUAL
20","R. RESIDUAL"," ")))),"",(IF(Y138="R.INHERENTE
20","R. INHERENTE",(IF(BG138="R.RESIDUAL
20","R. RESIDUAL"," ")))))</f>
        <v xml:space="preserve"> </v>
      </c>
      <c r="BP138" s="240" t="str">
        <f>IF(ISERROR(IF(Y138="R.INHERENTE
25","R. INHERENTE",(IF(BG138="R.RESIDUAL
25","R. RESIDUAL"," ")))),"",(IF(Y138="R.INHERENTE
25","R. INHERENTE",(IF(BG138="R.RESIDUAL
25","R. RESIDUAL"," ")))))</f>
        <v>R. INHERENTE</v>
      </c>
      <c r="BQ138" s="311"/>
      <c r="BR138" s="1237" t="s">
        <v>1606</v>
      </c>
      <c r="BS138" s="1240" t="s">
        <v>1607</v>
      </c>
      <c r="BT138" s="1196" t="s">
        <v>1300</v>
      </c>
      <c r="BU138" s="1184" t="s">
        <v>586</v>
      </c>
      <c r="BV138" s="311"/>
      <c r="BW138" s="1193" t="s">
        <v>1608</v>
      </c>
      <c r="BX138" s="1196" t="s">
        <v>1609</v>
      </c>
      <c r="BY138" s="1181" t="s">
        <v>1249</v>
      </c>
      <c r="BZ138" s="311"/>
      <c r="CA138" s="1165" t="s">
        <v>1250</v>
      </c>
      <c r="CB138" s="1168" t="s">
        <v>1251</v>
      </c>
      <c r="CC138" s="1171" t="s">
        <v>1252</v>
      </c>
      <c r="CD138" s="1159" t="s">
        <v>1253</v>
      </c>
      <c r="CE138" s="1174"/>
      <c r="CF138" s="1174"/>
      <c r="CG138" s="1174"/>
      <c r="CH138" s="1174"/>
      <c r="CI138" s="1174"/>
      <c r="CJ138" s="1174"/>
      <c r="CK138" s="1174"/>
      <c r="CL138" s="1174"/>
      <c r="CM138" s="1174"/>
      <c r="CN138" s="1174"/>
      <c r="CO138" s="1174"/>
      <c r="CP138" s="1174"/>
      <c r="CQ138" s="1174"/>
      <c r="CR138" s="1174"/>
      <c r="CS138" s="1174"/>
      <c r="CT138" s="1174"/>
      <c r="CU138" s="1162" t="s">
        <v>1254</v>
      </c>
      <c r="CW138" s="1165" t="s">
        <v>1250</v>
      </c>
      <c r="CX138" s="1168" t="s">
        <v>1251</v>
      </c>
      <c r="CY138" s="1171" t="s">
        <v>1252</v>
      </c>
      <c r="CZ138" s="1159" t="s">
        <v>1253</v>
      </c>
      <c r="DA138" s="1205"/>
      <c r="DB138" s="1206"/>
      <c r="DC138" s="1205"/>
      <c r="DD138" s="1206"/>
      <c r="DE138" s="1156"/>
      <c r="DF138" s="1156"/>
      <c r="DG138" s="1156"/>
      <c r="DH138" s="1156"/>
      <c r="DI138" s="1156"/>
      <c r="DJ138" s="1156"/>
      <c r="DK138" s="1156"/>
      <c r="DL138" s="1156"/>
      <c r="DM138" s="1156"/>
      <c r="DN138" s="1156"/>
      <c r="DO138" s="1156"/>
      <c r="DP138" s="1156"/>
      <c r="DQ138" s="1156"/>
      <c r="DR138" s="1156"/>
      <c r="DS138" s="1156"/>
      <c r="DT138" s="1156"/>
      <c r="DU138" s="1162" t="s">
        <v>1255</v>
      </c>
      <c r="DW138" s="1593"/>
      <c r="DX138" s="1596"/>
      <c r="DY138" s="1596"/>
      <c r="DZ138" s="1599"/>
    </row>
    <row r="139" spans="2:130" s="247" customFormat="1" ht="48" customHeight="1" thickBot="1" x14ac:dyDescent="0.3">
      <c r="B139" s="1298"/>
      <c r="C139" s="1132"/>
      <c r="D139" s="1129"/>
      <c r="E139" s="1120"/>
      <c r="F139" s="1120"/>
      <c r="G139" s="1129"/>
      <c r="H139" s="1126"/>
      <c r="I139" s="1241"/>
      <c r="J139" s="424"/>
      <c r="K139" s="381" t="s">
        <v>1257</v>
      </c>
      <c r="L139" s="404" t="s">
        <v>1610</v>
      </c>
      <c r="M139" s="379" t="s">
        <v>563</v>
      </c>
      <c r="N139" s="1114"/>
      <c r="O139" s="1282"/>
      <c r="P139" s="1292"/>
      <c r="Q139" s="1258"/>
      <c r="R139" s="1261"/>
      <c r="S139" s="311"/>
      <c r="T139" s="1264"/>
      <c r="U139" s="1267"/>
      <c r="V139" s="1270"/>
      <c r="W139" s="1273"/>
      <c r="X139" s="1276"/>
      <c r="Y139" s="1246"/>
      <c r="Z139" s="387"/>
      <c r="AA139" s="409" t="s">
        <v>1611</v>
      </c>
      <c r="AB139" s="226" t="s">
        <v>614</v>
      </c>
      <c r="AC139" s="1249"/>
      <c r="AD139" s="1177">
        <v>25</v>
      </c>
      <c r="AE139" s="1178"/>
      <c r="AF139" s="1177"/>
      <c r="AG139" s="1178"/>
      <c r="AH139" s="1177"/>
      <c r="AI139" s="1178"/>
      <c r="AJ139" s="1177"/>
      <c r="AK139" s="1178"/>
      <c r="AL139" s="1177">
        <v>15</v>
      </c>
      <c r="AM139" s="1178"/>
      <c r="AN139" s="457">
        <f t="shared" si="18"/>
        <v>0.4</v>
      </c>
      <c r="AO139" s="312">
        <v>0.42</v>
      </c>
      <c r="AP139" s="1289"/>
      <c r="AQ139" s="1189" t="s">
        <v>236</v>
      </c>
      <c r="AR139" s="1190"/>
      <c r="AS139" s="1191" t="s">
        <v>592</v>
      </c>
      <c r="AT139" s="1192"/>
      <c r="AU139" s="1189" t="s">
        <v>236</v>
      </c>
      <c r="AV139" s="1190"/>
      <c r="AW139" s="415" t="s">
        <v>1612</v>
      </c>
      <c r="AX139" s="396" t="s">
        <v>564</v>
      </c>
      <c r="AY139" s="421" t="s">
        <v>1613</v>
      </c>
      <c r="AZ139" s="429" t="s">
        <v>1605</v>
      </c>
      <c r="BA139" s="428" t="s">
        <v>1375</v>
      </c>
      <c r="BB139" s="248"/>
      <c r="BC139" s="1223"/>
      <c r="BD139" s="1226"/>
      <c r="BE139" s="1229"/>
      <c r="BF139" s="1226"/>
      <c r="BG139" s="1232"/>
      <c r="BH139" s="1235"/>
      <c r="BI139" s="248"/>
      <c r="BJ139" s="465"/>
      <c r="BK139" s="462">
        <v>0.8</v>
      </c>
      <c r="BL139" s="356" t="str">
        <f>IF(ISERROR(IF(Y138="R.INHERENTE
4","R. INHERENTE",(IF(BG138="R.RESIDUAL
4","R. RESIDUAL"," ")))),"",(IF(Y138="R.INHERENTE
4","R. INHERENTE",(IF(BG138="R.RESIDUAL
4","R. RESIDUAL"," ")))))</f>
        <v xml:space="preserve"> </v>
      </c>
      <c r="BM139" s="357" t="str">
        <f>IF(ISERROR(IF(Y138="R.INHERENTE
9","R. INHERENTE",(IF(BG138="R.RESIDUAL
9","R. RESIDUAL"," ")))),"",(IF(Y138="R.INHERENTE
9","R. INHERENTE",(IF(BG138="R.RESIDUAL
9","R. RESIDUAL"," ")))))</f>
        <v xml:space="preserve"> </v>
      </c>
      <c r="BN139" s="242" t="str">
        <f>IF(ISERROR(IF(Y138="R.INHERENTE
14","R. INHERENTE",(IF(BG138="R.RESIDUAL
14","R. RESIDUAL"," ")))),"",(IF(Y138="R.INHERENTE
14","R. INHERENTE",(IF(BG138="R.RESIDUAL
14","R. RESIDUAL"," ")))))</f>
        <v xml:space="preserve"> </v>
      </c>
      <c r="BO139" s="361" t="str">
        <f>IF(ISERROR(IF(Y138="R.INHERENTE
19","R. INHERENTE",(IF(BG138="R.RESIDUAL
19","R. RESIDUAL"," ")))),"",(IF(Y138="R.INHERENTE
19","R. INHERENTE",(IF(BG138="R.RESIDUAL
19","R. RESIDUAL"," ")))))</f>
        <v xml:space="preserve"> </v>
      </c>
      <c r="BP139" s="243" t="str">
        <f>IF(ISERROR(IF(Y138="R.INHERENTE
24","R. INHERENTE",(IF(BG138="R.RESIDUAL
24","R. RESIDUAL"," ")))),"",(IF(Y138="R.INHERENTE
24","R. INHERENTE",(IF(BG138="R.RESIDUAL
24","R. RESIDUAL"," ")))))</f>
        <v xml:space="preserve"> </v>
      </c>
      <c r="BQ139" s="311"/>
      <c r="BR139" s="1238"/>
      <c r="BS139" s="1241"/>
      <c r="BT139" s="1197"/>
      <c r="BU139" s="1185"/>
      <c r="BV139" s="311"/>
      <c r="BW139" s="1194"/>
      <c r="BX139" s="1197"/>
      <c r="BY139" s="1182"/>
      <c r="BZ139" s="311"/>
      <c r="CA139" s="1166"/>
      <c r="CB139" s="1169"/>
      <c r="CC139" s="1172"/>
      <c r="CD139" s="1160"/>
      <c r="CE139" s="1175"/>
      <c r="CF139" s="1175"/>
      <c r="CG139" s="1175"/>
      <c r="CH139" s="1175"/>
      <c r="CI139" s="1175"/>
      <c r="CJ139" s="1175"/>
      <c r="CK139" s="1175"/>
      <c r="CL139" s="1175"/>
      <c r="CM139" s="1175"/>
      <c r="CN139" s="1175"/>
      <c r="CO139" s="1175"/>
      <c r="CP139" s="1175"/>
      <c r="CQ139" s="1175"/>
      <c r="CR139" s="1175"/>
      <c r="CS139" s="1175"/>
      <c r="CT139" s="1175"/>
      <c r="CU139" s="1163"/>
      <c r="CW139" s="1166"/>
      <c r="CX139" s="1169"/>
      <c r="CY139" s="1172"/>
      <c r="CZ139" s="1160"/>
      <c r="DA139" s="1207"/>
      <c r="DB139" s="1208"/>
      <c r="DC139" s="1207"/>
      <c r="DD139" s="1208"/>
      <c r="DE139" s="1157"/>
      <c r="DF139" s="1157"/>
      <c r="DG139" s="1157"/>
      <c r="DH139" s="1157"/>
      <c r="DI139" s="1157"/>
      <c r="DJ139" s="1157"/>
      <c r="DK139" s="1157"/>
      <c r="DL139" s="1157"/>
      <c r="DM139" s="1157"/>
      <c r="DN139" s="1157"/>
      <c r="DO139" s="1157"/>
      <c r="DP139" s="1157"/>
      <c r="DQ139" s="1157"/>
      <c r="DR139" s="1157"/>
      <c r="DS139" s="1157"/>
      <c r="DT139" s="1157"/>
      <c r="DU139" s="1163"/>
      <c r="DW139" s="1594"/>
      <c r="DX139" s="1597"/>
      <c r="DY139" s="1597"/>
      <c r="DZ139" s="1600"/>
    </row>
    <row r="140" spans="2:130" s="247" customFormat="1" ht="48" customHeight="1" x14ac:dyDescent="0.25">
      <c r="B140" s="1298"/>
      <c r="C140" s="1132"/>
      <c r="D140" s="1129"/>
      <c r="E140" s="1120"/>
      <c r="F140" s="1120"/>
      <c r="G140" s="1129"/>
      <c r="H140" s="1126"/>
      <c r="I140" s="1241"/>
      <c r="J140" s="425"/>
      <c r="K140" s="381" t="s">
        <v>1263</v>
      </c>
      <c r="L140" s="404" t="s">
        <v>1614</v>
      </c>
      <c r="M140" s="379" t="s">
        <v>568</v>
      </c>
      <c r="N140" s="1114"/>
      <c r="O140" s="1282"/>
      <c r="P140" s="1292"/>
      <c r="Q140" s="1258"/>
      <c r="R140" s="1261"/>
      <c r="S140" s="311"/>
      <c r="T140" s="1264"/>
      <c r="U140" s="1267"/>
      <c r="V140" s="1270"/>
      <c r="W140" s="1273"/>
      <c r="X140" s="1276"/>
      <c r="Y140" s="1246"/>
      <c r="Z140" s="387"/>
      <c r="AA140" s="409" t="s">
        <v>1615</v>
      </c>
      <c r="AB140" s="226" t="s">
        <v>614</v>
      </c>
      <c r="AC140" s="1249"/>
      <c r="AD140" s="1177">
        <v>25</v>
      </c>
      <c r="AE140" s="1178"/>
      <c r="AF140" s="1177"/>
      <c r="AG140" s="1178"/>
      <c r="AH140" s="1177"/>
      <c r="AI140" s="1178"/>
      <c r="AJ140" s="1177"/>
      <c r="AK140" s="1178"/>
      <c r="AL140" s="1177">
        <v>15</v>
      </c>
      <c r="AM140" s="1178"/>
      <c r="AN140" s="457">
        <f t="shared" si="18"/>
        <v>0.4</v>
      </c>
      <c r="AO140" s="312">
        <v>0.252</v>
      </c>
      <c r="AP140" s="1289"/>
      <c r="AQ140" s="1189" t="s">
        <v>236</v>
      </c>
      <c r="AR140" s="1190"/>
      <c r="AS140" s="1191" t="s">
        <v>592</v>
      </c>
      <c r="AT140" s="1192"/>
      <c r="AU140" s="1189" t="s">
        <v>236</v>
      </c>
      <c r="AV140" s="1190"/>
      <c r="AW140" s="415" t="s">
        <v>1616</v>
      </c>
      <c r="AX140" s="396" t="s">
        <v>571</v>
      </c>
      <c r="AY140" s="421" t="s">
        <v>1617</v>
      </c>
      <c r="AZ140" s="429" t="s">
        <v>1605</v>
      </c>
      <c r="BA140" s="428" t="s">
        <v>1375</v>
      </c>
      <c r="BB140" s="248"/>
      <c r="BC140" s="1223"/>
      <c r="BD140" s="1226"/>
      <c r="BE140" s="1229"/>
      <c r="BF140" s="1226"/>
      <c r="BG140" s="1232"/>
      <c r="BH140" s="1235"/>
      <c r="BI140" s="248"/>
      <c r="BJ140" s="465"/>
      <c r="BK140" s="462">
        <v>0.60000000000000009</v>
      </c>
      <c r="BL140" s="356" t="str">
        <f>IF(ISERROR(IF(Y138="R.INHERENTE
3","R. INHERENTE",(IF(BG138="R.RESIDUAL
3","R. RESIDUAL"," ")))),"",(IF(Y138="R.INHERENTE
3","R. INHERENTE",(IF(BG138="R.RESIDUAL
3","R. RESIDUAL"," ")))))</f>
        <v xml:space="preserve"> </v>
      </c>
      <c r="BM140" s="357" t="str">
        <f>IF(ISERROR(IF(Y138="R.INHERENTE
8","R. INHERENTE",(IF(BG138="R.RESIDUAL
8","R. RESIDUAL"," ")))),"",(IF(Y138="R.INHERENTE
8","R. INHERENTE",(IF(BG138="R.RESIDUAL
8","R. RESIDUAL"," ")))))</f>
        <v xml:space="preserve"> </v>
      </c>
      <c r="BN140" s="242" t="str">
        <f>IF(ISERROR(IF(Y138="R.INHERENTE
13","R. INHERENTE",(IF(BG138="R.RESIDUAL
13","R. RESIDUAL"," ")))),"",(IF(Y138="R.INHERENTE
13","R. INHERENTE",(IF(BG138="R.RESIDUAL
13","R. RESIDUAL"," ")))))</f>
        <v xml:space="preserve"> </v>
      </c>
      <c r="BO140" s="361" t="str">
        <f>IF(ISERROR(IF(Y138="R.INHERENTE
18","R. INHERENTE",(IF(BG138="R.RESIDUAL
18","R. RESIDUAL"," ")))),"",(IF(Y138="R.INHERENTE
18","R. INHERENTE",(IF(BG138="R.RESIDUAL
18","R. RESIDUAL"," ")))))</f>
        <v xml:space="preserve"> </v>
      </c>
      <c r="BP140" s="243" t="str">
        <f>IF(ISERROR(IF(Y138="R.INHERENTE
23","R. INHERENTE",(IF(BG138="R.RESIDUAL
23","R. RESIDUAL"," ")))),"",(IF(Y138="R.INHERENTE
23","R. INHERENTE",(IF(BG138="R.RESIDUAL
23","R. RESIDUAL"," ")))))</f>
        <v xml:space="preserve"> </v>
      </c>
      <c r="BQ140" s="311"/>
      <c r="BR140" s="1238"/>
      <c r="BS140" s="1241"/>
      <c r="BT140" s="1197"/>
      <c r="BU140" s="1185"/>
      <c r="BV140" s="311"/>
      <c r="BW140" s="1194"/>
      <c r="BX140" s="1197"/>
      <c r="BY140" s="1182"/>
      <c r="BZ140" s="311"/>
      <c r="CA140" s="1166"/>
      <c r="CB140" s="1169"/>
      <c r="CC140" s="1172"/>
      <c r="CD140" s="1160"/>
      <c r="CE140" s="1175"/>
      <c r="CF140" s="1175"/>
      <c r="CG140" s="1175"/>
      <c r="CH140" s="1175"/>
      <c r="CI140" s="1175"/>
      <c r="CJ140" s="1175"/>
      <c r="CK140" s="1175"/>
      <c r="CL140" s="1175"/>
      <c r="CM140" s="1175"/>
      <c r="CN140" s="1175"/>
      <c r="CO140" s="1175"/>
      <c r="CP140" s="1175"/>
      <c r="CQ140" s="1175"/>
      <c r="CR140" s="1175"/>
      <c r="CS140" s="1175"/>
      <c r="CT140" s="1175"/>
      <c r="CU140" s="1163"/>
      <c r="CW140" s="1166"/>
      <c r="CX140" s="1169"/>
      <c r="CY140" s="1172"/>
      <c r="CZ140" s="1160"/>
      <c r="DA140" s="1207"/>
      <c r="DB140" s="1208"/>
      <c r="DC140" s="1207"/>
      <c r="DD140" s="1208"/>
      <c r="DE140" s="1157"/>
      <c r="DF140" s="1157"/>
      <c r="DG140" s="1157"/>
      <c r="DH140" s="1157"/>
      <c r="DI140" s="1157"/>
      <c r="DJ140" s="1157"/>
      <c r="DK140" s="1157"/>
      <c r="DL140" s="1157"/>
      <c r="DM140" s="1157"/>
      <c r="DN140" s="1157"/>
      <c r="DO140" s="1157"/>
      <c r="DP140" s="1157"/>
      <c r="DQ140" s="1157"/>
      <c r="DR140" s="1157"/>
      <c r="DS140" s="1157"/>
      <c r="DT140" s="1157"/>
      <c r="DU140" s="1163"/>
      <c r="DW140" s="1594"/>
      <c r="DX140" s="1597"/>
      <c r="DY140" s="1597"/>
      <c r="DZ140" s="1600"/>
    </row>
    <row r="141" spans="2:130" s="247" customFormat="1" ht="48" customHeight="1" x14ac:dyDescent="0.25">
      <c r="B141" s="1298"/>
      <c r="C141" s="1132"/>
      <c r="D141" s="1129"/>
      <c r="E141" s="1120"/>
      <c r="F141" s="1120"/>
      <c r="G141" s="1129"/>
      <c r="H141" s="1126"/>
      <c r="I141" s="1241"/>
      <c r="J141" s="425"/>
      <c r="K141" s="381" t="s">
        <v>1268</v>
      </c>
      <c r="L141" s="337"/>
      <c r="M141" s="379"/>
      <c r="N141" s="1114"/>
      <c r="O141" s="1282"/>
      <c r="P141" s="1292"/>
      <c r="Q141" s="1258"/>
      <c r="R141" s="1261"/>
      <c r="S141" s="311"/>
      <c r="T141" s="1264"/>
      <c r="U141" s="1267"/>
      <c r="V141" s="1270"/>
      <c r="W141" s="1273"/>
      <c r="X141" s="1276"/>
      <c r="Y141" s="1246"/>
      <c r="Z141" s="387"/>
      <c r="AA141" s="227"/>
      <c r="AB141" s="226"/>
      <c r="AC141" s="1249"/>
      <c r="AD141" s="1177"/>
      <c r="AE141" s="1178"/>
      <c r="AF141" s="1177"/>
      <c r="AG141" s="1178"/>
      <c r="AH141" s="1177"/>
      <c r="AI141" s="1178"/>
      <c r="AJ141" s="1177"/>
      <c r="AK141" s="1178"/>
      <c r="AL141" s="1177"/>
      <c r="AM141" s="1178"/>
      <c r="AN141" s="318">
        <f>AD141+AF141+AH141+AJ141+AL141</f>
        <v>0</v>
      </c>
      <c r="AO141" s="312"/>
      <c r="AP141" s="1289"/>
      <c r="AQ141" s="1189"/>
      <c r="AR141" s="1190"/>
      <c r="AS141" s="1191"/>
      <c r="AT141" s="1192"/>
      <c r="AU141" s="1189"/>
      <c r="AV141" s="1190"/>
      <c r="AW141" s="376"/>
      <c r="AX141" s="377"/>
      <c r="AY141" s="234"/>
      <c r="AZ141" s="232"/>
      <c r="BA141" s="228"/>
      <c r="BB141" s="248"/>
      <c r="BC141" s="1223"/>
      <c r="BD141" s="1226"/>
      <c r="BE141" s="1229"/>
      <c r="BF141" s="1226"/>
      <c r="BG141" s="1232"/>
      <c r="BH141" s="1235"/>
      <c r="BI141" s="248"/>
      <c r="BJ141" s="465"/>
      <c r="BK141" s="462">
        <v>0.4</v>
      </c>
      <c r="BL141" s="356" t="str">
        <f>IF(ISERROR(IF(Y138="R.INHERENTE
2","R. INHERENTE",(IF(BG138="R.RESIDUAL
2","R. RESIDUAL"," ")))),"",(IF(Y138="R.INHERENTE
2","R. INHERENTE",(IF(BG138="R.RESIDUAL
2","R. RESIDUAL"," ")))))</f>
        <v xml:space="preserve"> </v>
      </c>
      <c r="BM141" s="357" t="str">
        <f>IF(ISERROR(IF(Y138="R.INHERENTE
7","R. INHERENTE",(IF(BG138="R.RESIDUAL
7","R. RESIDUAL"," ")))),"",(IF(Y138="R.INHERENTE
7","R. INHERENTE",(IF(BG138="R.RESIDUAL
7","R. RESIDUAL"," ")))))</f>
        <v xml:space="preserve"> </v>
      </c>
      <c r="BN141" s="241" t="str">
        <f>IF(ISERROR(IF(Y138="R.INHERENTE
12","R. INHERENTE",(IF(BG138="R.RESIDUAL
12","R. RESIDUAL"," ")))),"",(IF(Y138="R.INHERENTE
12","R. INHERENTE",(IF(BG138="R.RESIDUAL
12","R. RESIDUAL"," ")))))</f>
        <v xml:space="preserve"> </v>
      </c>
      <c r="BO141" s="242" t="str">
        <f>IF(ISERROR(IF(Y138="R.INHERENTE
17","R. INHERENTE",(IF(BG138="R.RESIDUAL
17","R. RESIDUAL"," ")))),"",(IF(Y138="R.INHERENTE
17","R. INHERENTE",(IF(BG138="R.RESIDUAL
17","R. RESIDUAL"," ")))))</f>
        <v xml:space="preserve"> </v>
      </c>
      <c r="BP141" s="243" t="str">
        <f>IF(ISERROR(IF(Y138="R.INHERENTE
22","R. INHERENTE",(IF(BG138="R.RESIDUAL
22","R. RESIDUAL"," ")))),"",(IF(Y138="R.INHERENTE
22","R. INHERENTE",(IF(BG138="R.RESIDUAL
22","R. RESIDUAL"," ")))))</f>
        <v>R. RESIDUAL</v>
      </c>
      <c r="BQ141" s="311"/>
      <c r="BR141" s="1238"/>
      <c r="BS141" s="1241"/>
      <c r="BT141" s="1197"/>
      <c r="BU141" s="1185"/>
      <c r="BV141" s="311"/>
      <c r="BW141" s="1194"/>
      <c r="BX141" s="1197"/>
      <c r="BY141" s="1182"/>
      <c r="BZ141" s="311"/>
      <c r="CA141" s="1166"/>
      <c r="CB141" s="1169"/>
      <c r="CC141" s="1172"/>
      <c r="CD141" s="1160"/>
      <c r="CE141" s="1175"/>
      <c r="CF141" s="1175"/>
      <c r="CG141" s="1175"/>
      <c r="CH141" s="1175"/>
      <c r="CI141" s="1175"/>
      <c r="CJ141" s="1175"/>
      <c r="CK141" s="1175"/>
      <c r="CL141" s="1175"/>
      <c r="CM141" s="1175"/>
      <c r="CN141" s="1175"/>
      <c r="CO141" s="1175"/>
      <c r="CP141" s="1175"/>
      <c r="CQ141" s="1175"/>
      <c r="CR141" s="1175"/>
      <c r="CS141" s="1175"/>
      <c r="CT141" s="1175"/>
      <c r="CU141" s="1163"/>
      <c r="CW141" s="1166"/>
      <c r="CX141" s="1169"/>
      <c r="CY141" s="1172"/>
      <c r="CZ141" s="1160"/>
      <c r="DA141" s="1207"/>
      <c r="DB141" s="1208"/>
      <c r="DC141" s="1207"/>
      <c r="DD141" s="1208"/>
      <c r="DE141" s="1157"/>
      <c r="DF141" s="1157"/>
      <c r="DG141" s="1157"/>
      <c r="DH141" s="1157"/>
      <c r="DI141" s="1157"/>
      <c r="DJ141" s="1157"/>
      <c r="DK141" s="1157"/>
      <c r="DL141" s="1157"/>
      <c r="DM141" s="1157"/>
      <c r="DN141" s="1157"/>
      <c r="DO141" s="1157"/>
      <c r="DP141" s="1157"/>
      <c r="DQ141" s="1157"/>
      <c r="DR141" s="1157"/>
      <c r="DS141" s="1157"/>
      <c r="DT141" s="1157"/>
      <c r="DU141" s="1163"/>
      <c r="DW141" s="1594"/>
      <c r="DX141" s="1597"/>
      <c r="DY141" s="1597"/>
      <c r="DZ141" s="1600"/>
    </row>
    <row r="142" spans="2:130" s="247" customFormat="1" ht="48" customHeight="1" thickBot="1" x14ac:dyDescent="0.3">
      <c r="B142" s="1299"/>
      <c r="C142" s="1133"/>
      <c r="D142" s="1130"/>
      <c r="E142" s="1121"/>
      <c r="F142" s="1121"/>
      <c r="G142" s="1130"/>
      <c r="H142" s="1127"/>
      <c r="I142" s="1242"/>
      <c r="J142" s="426"/>
      <c r="K142" s="382" t="s">
        <v>1269</v>
      </c>
      <c r="L142" s="338"/>
      <c r="M142" s="380"/>
      <c r="N142" s="1115"/>
      <c r="O142" s="1283"/>
      <c r="P142" s="1293"/>
      <c r="Q142" s="1259"/>
      <c r="R142" s="1262"/>
      <c r="S142" s="311"/>
      <c r="T142" s="1265"/>
      <c r="U142" s="1268"/>
      <c r="V142" s="1271"/>
      <c r="W142" s="1274"/>
      <c r="X142" s="1277"/>
      <c r="Y142" s="1247"/>
      <c r="Z142" s="387"/>
      <c r="AA142" s="229"/>
      <c r="AB142" s="230"/>
      <c r="AC142" s="1250"/>
      <c r="AD142" s="1187"/>
      <c r="AE142" s="1188"/>
      <c r="AF142" s="1187"/>
      <c r="AG142" s="1188"/>
      <c r="AH142" s="1187"/>
      <c r="AI142" s="1188"/>
      <c r="AJ142" s="1187"/>
      <c r="AK142" s="1188"/>
      <c r="AL142" s="1187"/>
      <c r="AM142" s="1188"/>
      <c r="AN142" s="319">
        <f>AD142+AF142+AH142+AJ142+AL142</f>
        <v>0</v>
      </c>
      <c r="AO142" s="313"/>
      <c r="AP142" s="1290"/>
      <c r="AQ142" s="1179"/>
      <c r="AR142" s="1180"/>
      <c r="AS142" s="1243"/>
      <c r="AT142" s="1244"/>
      <c r="AU142" s="1179"/>
      <c r="AV142" s="1180"/>
      <c r="AW142" s="236"/>
      <c r="AX142" s="393"/>
      <c r="AY142" s="235"/>
      <c r="AZ142" s="233"/>
      <c r="BA142" s="231"/>
      <c r="BB142" s="248"/>
      <c r="BC142" s="1224"/>
      <c r="BD142" s="1227"/>
      <c r="BE142" s="1230"/>
      <c r="BF142" s="1227"/>
      <c r="BG142" s="1233"/>
      <c r="BH142" s="1236"/>
      <c r="BI142" s="248"/>
      <c r="BJ142" s="465"/>
      <c r="BK142" s="463">
        <v>0.2</v>
      </c>
      <c r="BL142" s="358" t="str">
        <f>IF(ISERROR(IF(Y138="R.INHERENTE
1","R. INHERENTE",(IF(BG138="R.RESIDUAL
1","R. RESIDUAL"," ")))),"",(IF(Y138="R.INHERENTE
1","R. INHERENTE",(IF(BG138="R.RESIDUAL
1","R. RESIDUAL"," ")))))</f>
        <v xml:space="preserve"> </v>
      </c>
      <c r="BM142" s="359" t="str">
        <f>IF(ISERROR(IF(Y138="R.INHERENTE
6","R. INHERENTE",(IF(BG138="R.RESIDUAL
6","R. RESIDUAL"," ")))),"",(IF(Y138="R.INHERENTE
6","R. INHERENTE",(IF(BG138="R.RESIDUAL
6","R. RESIDUAL"," ")))))</f>
        <v xml:space="preserve"> </v>
      </c>
      <c r="BN142" s="244" t="str">
        <f>IF(ISERROR(IF(Y138="R.INHERENTE
11","R. INHERENTE",(IF(BG138="R.RESIDUAL
11","R. RESIDUAL"," ")))),"",(IF(Y138="R.INHERENTE
11","R. INHERENTE",(IF(BG138="R.RESIDUAL
11","R. RESIDUAL"," ")))))</f>
        <v xml:space="preserve"> </v>
      </c>
      <c r="BO142" s="245" t="str">
        <f>IF(ISERROR(IF(Y138="R.INHERENTE
16","R. INHERENTE",(IF(BG138="R.RESIDUAL
16","R. RESIDUAL"," ")))),"",(IF(Y138="R.INHERENTE
16","R. INHERENTE",(IF(BG138="R.RESIDUAL
16","R. RESIDUAL"," ")))))</f>
        <v xml:space="preserve"> </v>
      </c>
      <c r="BP142" s="246" t="str">
        <f>IF(ISERROR(IF(Y138="R.INHERENTE
21","R. INHERENTE",(IF(BG138="R.RESIDUAL
21","R. RESIDUAL"," ")))),"",(IF(Y138="R.INHERENTE
21","R. INHERENTE",(IF(BG138="R.RESIDUAL
21","R. RESIDUAL"," ")))))</f>
        <v xml:space="preserve"> </v>
      </c>
      <c r="BQ142" s="311"/>
      <c r="BR142" s="1239"/>
      <c r="BS142" s="1242"/>
      <c r="BT142" s="1198"/>
      <c r="BU142" s="1186"/>
      <c r="BV142" s="311"/>
      <c r="BW142" s="1195"/>
      <c r="BX142" s="1198"/>
      <c r="BY142" s="1183"/>
      <c r="BZ142" s="311"/>
      <c r="CA142" s="1167"/>
      <c r="CB142" s="1170"/>
      <c r="CC142" s="1173"/>
      <c r="CD142" s="1161"/>
      <c r="CE142" s="1176"/>
      <c r="CF142" s="1176"/>
      <c r="CG142" s="1176"/>
      <c r="CH142" s="1176"/>
      <c r="CI142" s="1176"/>
      <c r="CJ142" s="1176"/>
      <c r="CK142" s="1176"/>
      <c r="CL142" s="1176"/>
      <c r="CM142" s="1176"/>
      <c r="CN142" s="1176"/>
      <c r="CO142" s="1176"/>
      <c r="CP142" s="1176"/>
      <c r="CQ142" s="1176"/>
      <c r="CR142" s="1176"/>
      <c r="CS142" s="1176"/>
      <c r="CT142" s="1176"/>
      <c r="CU142" s="1164"/>
      <c r="CW142" s="1167"/>
      <c r="CX142" s="1170"/>
      <c r="CY142" s="1173"/>
      <c r="CZ142" s="1161"/>
      <c r="DA142" s="1209"/>
      <c r="DB142" s="1210"/>
      <c r="DC142" s="1209"/>
      <c r="DD142" s="1210"/>
      <c r="DE142" s="1158"/>
      <c r="DF142" s="1158"/>
      <c r="DG142" s="1158"/>
      <c r="DH142" s="1158"/>
      <c r="DI142" s="1158"/>
      <c r="DJ142" s="1158"/>
      <c r="DK142" s="1158"/>
      <c r="DL142" s="1158"/>
      <c r="DM142" s="1158"/>
      <c r="DN142" s="1158"/>
      <c r="DO142" s="1158"/>
      <c r="DP142" s="1158"/>
      <c r="DQ142" s="1158"/>
      <c r="DR142" s="1158"/>
      <c r="DS142" s="1158"/>
      <c r="DT142" s="1158"/>
      <c r="DU142" s="1164"/>
      <c r="DW142" s="1595"/>
      <c r="DX142" s="1598"/>
      <c r="DY142" s="1598"/>
      <c r="DZ142" s="1601"/>
    </row>
    <row r="143" spans="2:130" ht="12.75" customHeight="1" thickBot="1" x14ac:dyDescent="0.3">
      <c r="Z143" s="387"/>
      <c r="BL143" s="316">
        <v>0.2</v>
      </c>
      <c r="BM143" s="317">
        <v>0.4</v>
      </c>
      <c r="BN143" s="317">
        <v>0.60000000000000009</v>
      </c>
      <c r="BO143" s="317">
        <v>0.8</v>
      </c>
      <c r="BP143" s="317">
        <v>1</v>
      </c>
    </row>
    <row r="144" spans="2:130" s="247" customFormat="1" ht="48" customHeight="1" x14ac:dyDescent="0.25">
      <c r="B144" s="1297" t="s">
        <v>1540</v>
      </c>
      <c r="C144" s="1131">
        <v>21</v>
      </c>
      <c r="D144" s="1128" t="s">
        <v>500</v>
      </c>
      <c r="E144" s="1119" t="s">
        <v>501</v>
      </c>
      <c r="F144" s="1119" t="s">
        <v>529</v>
      </c>
      <c r="G144" s="1128" t="s">
        <v>524</v>
      </c>
      <c r="H144" s="1125" t="s">
        <v>482</v>
      </c>
      <c r="I144" s="1122" t="s">
        <v>1618</v>
      </c>
      <c r="J144" s="401" t="s">
        <v>1619</v>
      </c>
      <c r="K144" s="383" t="s">
        <v>1237</v>
      </c>
      <c r="L144" s="403" t="s">
        <v>1620</v>
      </c>
      <c r="M144" s="384" t="s">
        <v>563</v>
      </c>
      <c r="N144" s="1111" t="s">
        <v>1621</v>
      </c>
      <c r="O144" s="1281" t="str">
        <f>IF(H144="","",(CONCATENATE("Posibilidad de afectación ",H144," ",I144," ",J144," ",J145," ",J146," ",J147," ",J148)))</f>
        <v xml:space="preserve">Posibilidad de afectación reputacional y económica por demandas, sanciones administrativas, penales y disciplinarias  debido a la ejecución del trámite entrega de la copia de Historia Clínica (H.C.) sin el cumplimiento de los requisitos de ley para favorecer a un tercero.    </v>
      </c>
      <c r="P144" s="1291" t="s">
        <v>1240</v>
      </c>
      <c r="Q144" s="1257" t="s">
        <v>620</v>
      </c>
      <c r="R144" s="1260" t="s">
        <v>543</v>
      </c>
      <c r="S144" s="311"/>
      <c r="T144" s="1263" t="s">
        <v>507</v>
      </c>
      <c r="U144" s="1266">
        <f>IF(ISERROR(VLOOKUP($T144,Listas!$F$21:$G$25,2,FALSE)),"",(VLOOKUP($T144,Listas!$F$21:$G$25,2,FALSE)))</f>
        <v>0.6</v>
      </c>
      <c r="V144" s="1269" t="str">
        <f>IF(ISERROR(VLOOKUP($U144,Listas!$F$4:$G$8,2,FALSE)),"",(VLOOKUP($U144,Listas!$F$4:$G$8,2,FALSE)))</f>
        <v>MEDIA
El evento podrá ocurrir en algún momento.</v>
      </c>
      <c r="W144" s="1272" t="s">
        <v>441</v>
      </c>
      <c r="X144" s="1275">
        <f>IF(ISERROR(VLOOKUP($W144,Listas!$F$30:$G$37,2,FALSE)),"",(VLOOKUP($W144,Listas!$F$30:$G$37,2,FALSE)))</f>
        <v>0.8</v>
      </c>
      <c r="Y144" s="1245" t="str">
        <f>IF(U144="","",(CONCATENATE("R.INHERENTE
",(IF(AND($U144=0.2,$X144=0.2),1,(IF(AND($U144=0.2,$X144=0.4),6,(IF(AND($U144=0.2,$X144=0.6),11,(IF(AND($U144=0.2,$X144=0.8),16,(IF(AND($U144=0.2,$X144=1),21,(IF(AND($U144=0.4,$X144=0.2),2,(IF(AND($U144=0.4,$X144=0.4),7,(IF(AND($U144=0.4,$X144=0.6),12,(IF(AND($U144=0.4,$X144=0.8),17,(IF(AND($U144=0.4,$X144=1),22,(IF(AND($U144=0.6,$X144=0.2),3,(IF(AND($U144=0.6,$X144=0.4),8,(IF(AND($U144=0.6,$X144=0.6),13,(IF(AND($U144=0.6,$X144=0.8),18,(IF(AND($U144=0.6,$X144=1),23,(IF(AND($U144=0.8,$X144=0.2),4,(IF(AND($U144=0.8,$X144=0.4),9,(IF(AND($U144=0.8,$X144=0.6),14,(IF(AND($U144=0.8,$X144=0.8),19,(IF(AND($U144=0.8,$X144=1),24,(IF(AND($U144=1,$X144=0.2),5,(IF(AND($U144=1,$X144=0.4),10,(IF(AND($U144=1,$X144=0.6),15,(IF(AND($U144=1,$X144=0.8),20,(IF(AND($U144=1,$X144=1),25,"")))))))))))))))))))))))))))))))))))))))))))))))))))))</f>
        <v>R.INHERENTE
18</v>
      </c>
      <c r="Z144" s="387"/>
      <c r="AA144" s="409" t="s">
        <v>1622</v>
      </c>
      <c r="AB144" s="249" t="s">
        <v>614</v>
      </c>
      <c r="AC144" s="1248" t="s">
        <v>318</v>
      </c>
      <c r="AD144" s="1213">
        <v>25</v>
      </c>
      <c r="AE144" s="1214"/>
      <c r="AF144" s="1213"/>
      <c r="AG144" s="1214"/>
      <c r="AH144" s="1213"/>
      <c r="AI144" s="1214"/>
      <c r="AJ144" s="1213"/>
      <c r="AK144" s="1214"/>
      <c r="AL144" s="1213">
        <v>15</v>
      </c>
      <c r="AM144" s="1214"/>
      <c r="AN144" s="457">
        <f t="shared" ref="AN144" si="19">(SUM(AD144:AM144))/100</f>
        <v>0.4</v>
      </c>
      <c r="AO144" s="314">
        <v>0.36</v>
      </c>
      <c r="AP144" s="1288">
        <f>X144</f>
        <v>0.8</v>
      </c>
      <c r="AQ144" s="1218" t="s">
        <v>236</v>
      </c>
      <c r="AR144" s="1219"/>
      <c r="AS144" s="1220" t="s">
        <v>592</v>
      </c>
      <c r="AT144" s="1221"/>
      <c r="AU144" s="1218" t="s">
        <v>236</v>
      </c>
      <c r="AV144" s="1219"/>
      <c r="AW144" s="422" t="s">
        <v>1623</v>
      </c>
      <c r="AX144" s="395" t="s">
        <v>580</v>
      </c>
      <c r="AY144" s="412" t="s">
        <v>1624</v>
      </c>
      <c r="AZ144" s="427" t="s">
        <v>1625</v>
      </c>
      <c r="BA144" s="428" t="s">
        <v>1375</v>
      </c>
      <c r="BB144" s="248">
        <f>+(IF(AND($BC144&gt;0,$BC144&lt;=0.2),0.2,(IF(AND($BC144&gt;0.2,$BC144&lt;=0.4),0.4,(IF(AND($BC144&gt;0.4,$BC144&lt;=0.6),0.6,(IF(AND($BC144&gt;0.6,$BC144&lt;=0.8),0.8,(IF($BC144&gt;0.8,1,""))))))))))</f>
        <v>0.4</v>
      </c>
      <c r="BC144" s="1222">
        <f>+MIN(AO144:AO148)</f>
        <v>0.36</v>
      </c>
      <c r="BD144" s="1225" t="str">
        <f>+(IF($BB144=0.2,"MUY BAJA",(IF($BB144=0.4,"BAJA",(IF($BB144=0.6,"MEDIA",(IF($BB144=0.8,"ALTA",(IF($BB144=1,"MUY ALTA",""))))))))))</f>
        <v>BAJA</v>
      </c>
      <c r="BE144" s="1228">
        <f>+MIN(AP144:AP148)</f>
        <v>0.8</v>
      </c>
      <c r="BF144" s="1225" t="str">
        <f>+(IF($BI144=0.2,"MUY BAJA",(IF($BI144=0.4,"BAJA",(IF($BI144=0.6,"MEDIA",(IF($BI144=0.8,"ALTA",(IF($BI144=1,"MUY ALTA",""))))))))))</f>
        <v>ALTA</v>
      </c>
      <c r="BG144" s="1231" t="str">
        <f>IF($BB144="","",(CONCATENATE("R.RESIDUAL
",(IF(AND($BB144=0.2,$BI144=0.2),1,(IF(AND($BB144=0.2,$BI144=0.4),6,(IF(AND($BB144=0.2,$BI144=0.6),11,(IF(AND($BB144=0.2,$BI144=0.8),16,(IF(AND($BB144=0.2,$BI144=1),21,(IF(AND($BB144=0.4,$BI144=0.2),2,(IF(AND($BB144=0.4,$BI144=0.4),7,(IF(AND($BB144=0.4,$BI144=0.6),12,(IF(AND($BB144=0.4,$BI144=0.8),17,(IF(AND($BB144=0.4,$BI144=1),22,(IF(AND($BB144=0.6,$BI144=0.2),3,(IF(AND($BB144=0.6,$BI144=0.4),8,(IF(AND($BB144=0.6,$BI144=0.6),13,(IF(AND($BB144=0.6,$BI144=0.8),18,(IF(AND($BB144=0.6,$BI144=1),23,(IF(AND($BB144=0.8,$BI144=0.2),4,(IF(AND($BB144=0.8,$BI144=0.4),9,(IF(AND($BB144=0.8,$BI144=0.6),14,(IF(AND($BB144=0.8,$BI144=0.8),19,(IF(AND($BB144=0.8,$BI144=1),24,(IF(AND($BB144=1,$BI144=0.2),5,(IF(AND($BB144=1,$BI144=0.4),10,(IF(AND($BB144=1,$BI144=0.6),15,(IF(AND($BB144=1,$BI144=0.8),20,(IF(AND($BB144=1,$BI144=1),25,"")))))))))))))))))))))))))))))))))))))))))))))))))))))</f>
        <v>R.RESIDUAL
17</v>
      </c>
      <c r="BH144" s="1234" t="s">
        <v>539</v>
      </c>
      <c r="BI144" s="248">
        <f>+(IF(AND($BE144&gt;0,$BE144&lt;=0.2),0.2,(IF(AND($BE144&gt;0.2,$BE144&lt;=0.4),0.4,(IF(AND($BE144&gt;0.4,$BE144&lt;=0.6),0.6,(IF(AND($BE144&gt;0.6,$BE144&lt;=0.8),0.8,(IF($BE144&gt;0.8,1,""))))))))))</f>
        <v>0.8</v>
      </c>
      <c r="BJ144" s="239">
        <f>+VLOOKUP($BG144,Listas!$G$114:$H$138,2,FALSE)</f>
        <v>17</v>
      </c>
      <c r="BK144" s="462">
        <v>1</v>
      </c>
      <c r="BL144" s="354" t="str">
        <f>IF(ISERROR(IF(Y144="R.INHERENTE
5","R. INHERENTE",(IF(BG144="R.RESIDUAL
5","R. RESIDUAL"," ")))),"",(IF(Y144="R.INHERENTE
5","R. INHERENTE",(IF(BG144="R.RESIDUAL
5","R. RESIDUAL"," ")))))</f>
        <v xml:space="preserve"> </v>
      </c>
      <c r="BM144" s="355" t="str">
        <f>IF(ISERROR(IF(Y144="R.INHERENTE
10","R. INHERENTE",(IF(BG144="R.RESIDUAL
10","R. RESIDUAL"," ")))),"",(IF(Y144="R.INHERENTE
10","R. INHERENTE",(IF(BG144="R.RESIDUAL
10","R. RESIDUAL"," ")))))</f>
        <v xml:space="preserve"> </v>
      </c>
      <c r="BN144" s="360" t="str">
        <f>IF(ISERROR(IF(Y144="R.INHERENTE
15","R. INHERENTE",(IF(BG144="R.RESIDUAL
15","R. RESIDUAL"," ")))),"",(IF(Y144="R.INHERENTE
15","R. INHERENTE",(IF(BG144="R.RESIDUAL
15","R. RESIDUAL"," ")))))</f>
        <v xml:space="preserve"> </v>
      </c>
      <c r="BO144" s="360" t="str">
        <f>IF(ISERROR(IF(Y144="R.INHERENTE
20","R. INHERENTE",(IF(BG144="R.RESIDUAL
20","R. RESIDUAL"," ")))),"",(IF(Y144="R.INHERENTE
20","R. INHERENTE",(IF(BG144="R.RESIDUAL
20","R. RESIDUAL"," ")))))</f>
        <v xml:space="preserve"> </v>
      </c>
      <c r="BP144" s="240" t="str">
        <f>IF(ISERROR(IF(Y144="R.INHERENTE
25","R. INHERENTE",(IF(BG144="R.RESIDUAL
25","R. RESIDUAL"," ")))),"",(IF(Y144="R.INHERENTE
25","R. INHERENTE",(IF(BG144="R.RESIDUAL
25","R. RESIDUAL"," ")))))</f>
        <v xml:space="preserve"> </v>
      </c>
      <c r="BQ144" s="311"/>
      <c r="BR144" s="1237" t="s">
        <v>1626</v>
      </c>
      <c r="BS144" s="1240" t="s">
        <v>1627</v>
      </c>
      <c r="BT144" s="1196" t="s">
        <v>1300</v>
      </c>
      <c r="BU144" s="1184" t="s">
        <v>586</v>
      </c>
      <c r="BV144" s="311"/>
      <c r="BW144" s="1193" t="s">
        <v>1628</v>
      </c>
      <c r="BX144" s="1196" t="s">
        <v>1629</v>
      </c>
      <c r="BY144" s="1181" t="s">
        <v>1249</v>
      </c>
      <c r="BZ144" s="311"/>
      <c r="CA144" s="1165" t="s">
        <v>1250</v>
      </c>
      <c r="CB144" s="1168" t="s">
        <v>1251</v>
      </c>
      <c r="CC144" s="1171" t="s">
        <v>1252</v>
      </c>
      <c r="CD144" s="1159" t="s">
        <v>1253</v>
      </c>
      <c r="CE144" s="1174"/>
      <c r="CF144" s="1174"/>
      <c r="CG144" s="1174"/>
      <c r="CH144" s="1174"/>
      <c r="CI144" s="1174"/>
      <c r="CJ144" s="1174"/>
      <c r="CK144" s="1174"/>
      <c r="CL144" s="1174"/>
      <c r="CM144" s="1174"/>
      <c r="CN144" s="1174"/>
      <c r="CO144" s="1174"/>
      <c r="CP144" s="1174"/>
      <c r="CQ144" s="1174"/>
      <c r="CR144" s="1174"/>
      <c r="CS144" s="1174"/>
      <c r="CT144" s="1174"/>
      <c r="CU144" s="1162" t="s">
        <v>1254</v>
      </c>
      <c r="CW144" s="1165" t="s">
        <v>1250</v>
      </c>
      <c r="CX144" s="1168" t="s">
        <v>1251</v>
      </c>
      <c r="CY144" s="1171" t="s">
        <v>1252</v>
      </c>
      <c r="CZ144" s="1159" t="s">
        <v>1253</v>
      </c>
      <c r="DA144" s="1205"/>
      <c r="DB144" s="1206"/>
      <c r="DC144" s="1205"/>
      <c r="DD144" s="1206"/>
      <c r="DE144" s="1156"/>
      <c r="DF144" s="1156"/>
      <c r="DG144" s="1156"/>
      <c r="DH144" s="1156"/>
      <c r="DI144" s="1156"/>
      <c r="DJ144" s="1156"/>
      <c r="DK144" s="1156"/>
      <c r="DL144" s="1156"/>
      <c r="DM144" s="1156"/>
      <c r="DN144" s="1156"/>
      <c r="DO144" s="1156"/>
      <c r="DP144" s="1156"/>
      <c r="DQ144" s="1156"/>
      <c r="DR144" s="1156"/>
      <c r="DS144" s="1156"/>
      <c r="DT144" s="1156"/>
      <c r="DU144" s="1162" t="s">
        <v>1255</v>
      </c>
      <c r="DW144" s="1593"/>
      <c r="DX144" s="1596"/>
      <c r="DY144" s="1596"/>
      <c r="DZ144" s="1599"/>
    </row>
    <row r="145" spans="2:130" s="247" customFormat="1" ht="48" customHeight="1" x14ac:dyDescent="0.25">
      <c r="B145" s="1298"/>
      <c r="C145" s="1132"/>
      <c r="D145" s="1129"/>
      <c r="E145" s="1120"/>
      <c r="F145" s="1120"/>
      <c r="G145" s="1129"/>
      <c r="H145" s="1126"/>
      <c r="I145" s="1123"/>
      <c r="J145" s="378"/>
      <c r="K145" s="381" t="s">
        <v>1257</v>
      </c>
      <c r="L145" s="404" t="s">
        <v>1630</v>
      </c>
      <c r="M145" s="379" t="s">
        <v>582</v>
      </c>
      <c r="N145" s="1114"/>
      <c r="O145" s="1282"/>
      <c r="P145" s="1292"/>
      <c r="Q145" s="1258"/>
      <c r="R145" s="1261"/>
      <c r="S145" s="311"/>
      <c r="T145" s="1264"/>
      <c r="U145" s="1267"/>
      <c r="V145" s="1270"/>
      <c r="W145" s="1273"/>
      <c r="X145" s="1276"/>
      <c r="Y145" s="1246"/>
      <c r="Z145" s="387"/>
      <c r="AA145" s="315"/>
      <c r="AB145" s="226"/>
      <c r="AC145" s="1249"/>
      <c r="AD145" s="1177"/>
      <c r="AE145" s="1178"/>
      <c r="AF145" s="1177"/>
      <c r="AG145" s="1178"/>
      <c r="AH145" s="1177"/>
      <c r="AI145" s="1178"/>
      <c r="AJ145" s="1177"/>
      <c r="AK145" s="1178"/>
      <c r="AL145" s="1177"/>
      <c r="AM145" s="1178"/>
      <c r="AN145" s="318">
        <f>AD145+AF145+AH145+AJ145+AL145</f>
        <v>0</v>
      </c>
      <c r="AO145" s="312"/>
      <c r="AP145" s="1289"/>
      <c r="AQ145" s="1189"/>
      <c r="AR145" s="1190"/>
      <c r="AS145" s="1191"/>
      <c r="AT145" s="1192"/>
      <c r="AU145" s="1189"/>
      <c r="AV145" s="1190"/>
      <c r="AW145" s="415"/>
      <c r="AX145" s="396"/>
      <c r="AY145" s="421"/>
      <c r="AZ145" s="429"/>
      <c r="BA145" s="430"/>
      <c r="BB145" s="248"/>
      <c r="BC145" s="1223"/>
      <c r="BD145" s="1226"/>
      <c r="BE145" s="1229"/>
      <c r="BF145" s="1226"/>
      <c r="BG145" s="1232"/>
      <c r="BH145" s="1235"/>
      <c r="BI145" s="248"/>
      <c r="BJ145" s="465"/>
      <c r="BK145" s="462">
        <v>0.8</v>
      </c>
      <c r="BL145" s="356" t="str">
        <f>IF(ISERROR(IF(Y144="R.INHERENTE
4","R. INHERENTE",(IF(BG144="R.RESIDUAL
4","R. RESIDUAL"," ")))),"",(IF(Y144="R.INHERENTE
4","R. INHERENTE",(IF(BG144="R.RESIDUAL
4","R. RESIDUAL"," ")))))</f>
        <v xml:space="preserve"> </v>
      </c>
      <c r="BM145" s="357" t="str">
        <f>IF(ISERROR(IF(Y144="R.INHERENTE
9","R. INHERENTE",(IF(BG144="R.RESIDUAL
9","R. RESIDUAL"," ")))),"",(IF(Y144="R.INHERENTE
9","R. INHERENTE",(IF(BG144="R.RESIDUAL
9","R. RESIDUAL"," ")))))</f>
        <v xml:space="preserve"> </v>
      </c>
      <c r="BN145" s="242" t="str">
        <f>IF(ISERROR(IF(Y144="R.INHERENTE
14","R. INHERENTE",(IF(BG144="R.RESIDUAL
14","R. RESIDUAL"," ")))),"",(IF(Y144="R.INHERENTE
14","R. INHERENTE",(IF(BG144="R.RESIDUAL
14","R. RESIDUAL"," ")))))</f>
        <v xml:space="preserve"> </v>
      </c>
      <c r="BO145" s="361" t="str">
        <f>IF(ISERROR(IF(Y144="R.INHERENTE
19","R. INHERENTE",(IF(BG144="R.RESIDUAL
19","R. RESIDUAL"," ")))),"",(IF(Y144="R.INHERENTE
19","R. INHERENTE",(IF(BG144="R.RESIDUAL
19","R. RESIDUAL"," ")))))</f>
        <v xml:space="preserve"> </v>
      </c>
      <c r="BP145" s="243" t="str">
        <f>IF(ISERROR(IF(Y144="R.INHERENTE
24","R. INHERENTE",(IF(BG144="R.RESIDUAL
24","R. RESIDUAL"," ")))),"",(IF(Y144="R.INHERENTE
24","R. INHERENTE",(IF(BG144="R.RESIDUAL
24","R. RESIDUAL"," ")))))</f>
        <v xml:space="preserve"> </v>
      </c>
      <c r="BQ145" s="311"/>
      <c r="BR145" s="1238"/>
      <c r="BS145" s="1241"/>
      <c r="BT145" s="1197"/>
      <c r="BU145" s="1185"/>
      <c r="BV145" s="311"/>
      <c r="BW145" s="1194"/>
      <c r="BX145" s="1197"/>
      <c r="BY145" s="1182"/>
      <c r="BZ145" s="311"/>
      <c r="CA145" s="1166"/>
      <c r="CB145" s="1169"/>
      <c r="CC145" s="1172"/>
      <c r="CD145" s="1160"/>
      <c r="CE145" s="1175"/>
      <c r="CF145" s="1175"/>
      <c r="CG145" s="1175"/>
      <c r="CH145" s="1175"/>
      <c r="CI145" s="1175"/>
      <c r="CJ145" s="1175"/>
      <c r="CK145" s="1175"/>
      <c r="CL145" s="1175"/>
      <c r="CM145" s="1175"/>
      <c r="CN145" s="1175"/>
      <c r="CO145" s="1175"/>
      <c r="CP145" s="1175"/>
      <c r="CQ145" s="1175"/>
      <c r="CR145" s="1175"/>
      <c r="CS145" s="1175"/>
      <c r="CT145" s="1175"/>
      <c r="CU145" s="1163"/>
      <c r="CW145" s="1166"/>
      <c r="CX145" s="1169"/>
      <c r="CY145" s="1172"/>
      <c r="CZ145" s="1160"/>
      <c r="DA145" s="1207"/>
      <c r="DB145" s="1208"/>
      <c r="DC145" s="1207"/>
      <c r="DD145" s="1208"/>
      <c r="DE145" s="1157"/>
      <c r="DF145" s="1157"/>
      <c r="DG145" s="1157"/>
      <c r="DH145" s="1157"/>
      <c r="DI145" s="1157"/>
      <c r="DJ145" s="1157"/>
      <c r="DK145" s="1157"/>
      <c r="DL145" s="1157"/>
      <c r="DM145" s="1157"/>
      <c r="DN145" s="1157"/>
      <c r="DO145" s="1157"/>
      <c r="DP145" s="1157"/>
      <c r="DQ145" s="1157"/>
      <c r="DR145" s="1157"/>
      <c r="DS145" s="1157"/>
      <c r="DT145" s="1157"/>
      <c r="DU145" s="1163"/>
      <c r="DW145" s="1594"/>
      <c r="DX145" s="1597"/>
      <c r="DY145" s="1597"/>
      <c r="DZ145" s="1600"/>
    </row>
    <row r="146" spans="2:130" s="247" customFormat="1" ht="48" customHeight="1" x14ac:dyDescent="0.25">
      <c r="B146" s="1298"/>
      <c r="C146" s="1132"/>
      <c r="D146" s="1129"/>
      <c r="E146" s="1120"/>
      <c r="F146" s="1120"/>
      <c r="G146" s="1129"/>
      <c r="H146" s="1126"/>
      <c r="I146" s="1123"/>
      <c r="J146" s="385"/>
      <c r="K146" s="381" t="s">
        <v>1263</v>
      </c>
      <c r="L146" s="337"/>
      <c r="M146" s="379"/>
      <c r="N146" s="1114"/>
      <c r="O146" s="1282"/>
      <c r="P146" s="1292"/>
      <c r="Q146" s="1258"/>
      <c r="R146" s="1261"/>
      <c r="S146" s="311"/>
      <c r="T146" s="1264"/>
      <c r="U146" s="1267"/>
      <c r="V146" s="1270"/>
      <c r="W146" s="1273"/>
      <c r="X146" s="1276"/>
      <c r="Y146" s="1246"/>
      <c r="Z146" s="387"/>
      <c r="AA146" s="315"/>
      <c r="AB146" s="226"/>
      <c r="AC146" s="1249"/>
      <c r="AD146" s="1177"/>
      <c r="AE146" s="1178"/>
      <c r="AF146" s="1177"/>
      <c r="AG146" s="1178"/>
      <c r="AH146" s="1177"/>
      <c r="AI146" s="1178"/>
      <c r="AJ146" s="1177"/>
      <c r="AK146" s="1178"/>
      <c r="AL146" s="1177"/>
      <c r="AM146" s="1178"/>
      <c r="AN146" s="318">
        <f>AD146+AF146+AH146+AJ146+AL146</f>
        <v>0</v>
      </c>
      <c r="AO146" s="312"/>
      <c r="AP146" s="1289"/>
      <c r="AQ146" s="1189"/>
      <c r="AR146" s="1190"/>
      <c r="AS146" s="1191"/>
      <c r="AT146" s="1192"/>
      <c r="AU146" s="1189"/>
      <c r="AV146" s="1190"/>
      <c r="AW146" s="415"/>
      <c r="AX146" s="396"/>
      <c r="AY146" s="421"/>
      <c r="AZ146" s="429"/>
      <c r="BA146" s="430"/>
      <c r="BB146" s="248"/>
      <c r="BC146" s="1223"/>
      <c r="BD146" s="1226"/>
      <c r="BE146" s="1229"/>
      <c r="BF146" s="1226"/>
      <c r="BG146" s="1232"/>
      <c r="BH146" s="1235"/>
      <c r="BI146" s="248"/>
      <c r="BJ146" s="465"/>
      <c r="BK146" s="462">
        <v>0.60000000000000009</v>
      </c>
      <c r="BL146" s="356" t="str">
        <f>IF(ISERROR(IF(Y144="R.INHERENTE
3","R. INHERENTE",(IF(BG144="R.RESIDUAL
3","R. RESIDUAL"," ")))),"",(IF(Y144="R.INHERENTE
3","R. INHERENTE",(IF(BG144="R.RESIDUAL
3","R. RESIDUAL"," ")))))</f>
        <v xml:space="preserve"> </v>
      </c>
      <c r="BM146" s="357" t="str">
        <f>IF(ISERROR(IF(Y144="R.INHERENTE
8","R. INHERENTE",(IF(BG144="R.RESIDUAL
8","R. RESIDUAL"," ")))),"",(IF(Y144="R.INHERENTE
8","R. INHERENTE",(IF(BG144="R.RESIDUAL
8","R. RESIDUAL"," ")))))</f>
        <v xml:space="preserve"> </v>
      </c>
      <c r="BN146" s="242" t="str">
        <f>IF(ISERROR(IF(Y144="R.INHERENTE
13","R. INHERENTE",(IF(BG144="R.RESIDUAL
13","R. RESIDUAL"," ")))),"",(IF(Y144="R.INHERENTE
13","R. INHERENTE",(IF(BG144="R.RESIDUAL
13","R. RESIDUAL"," ")))))</f>
        <v xml:space="preserve"> </v>
      </c>
      <c r="BO146" s="361" t="str">
        <f>IF(ISERROR(IF(Y144="R.INHERENTE
18","R. INHERENTE",(IF(BG144="R.RESIDUAL
18","R. RESIDUAL"," ")))),"",(IF(Y144="R.INHERENTE
18","R. INHERENTE",(IF(BG144="R.RESIDUAL
18","R. RESIDUAL"," ")))))</f>
        <v>R. INHERENTE</v>
      </c>
      <c r="BP146" s="243" t="str">
        <f>IF(ISERROR(IF(Y144="R.INHERENTE
23","R. INHERENTE",(IF(BG144="R.RESIDUAL
23","R. RESIDUAL"," ")))),"",(IF(Y144="R.INHERENTE
23","R. INHERENTE",(IF(BG144="R.RESIDUAL
23","R. RESIDUAL"," ")))))</f>
        <v xml:space="preserve"> </v>
      </c>
      <c r="BQ146" s="311"/>
      <c r="BR146" s="1238"/>
      <c r="BS146" s="1241"/>
      <c r="BT146" s="1197"/>
      <c r="BU146" s="1185"/>
      <c r="BV146" s="311"/>
      <c r="BW146" s="1194"/>
      <c r="BX146" s="1197"/>
      <c r="BY146" s="1182"/>
      <c r="BZ146" s="311"/>
      <c r="CA146" s="1166"/>
      <c r="CB146" s="1169"/>
      <c r="CC146" s="1172"/>
      <c r="CD146" s="1160"/>
      <c r="CE146" s="1175"/>
      <c r="CF146" s="1175"/>
      <c r="CG146" s="1175"/>
      <c r="CH146" s="1175"/>
      <c r="CI146" s="1175"/>
      <c r="CJ146" s="1175"/>
      <c r="CK146" s="1175"/>
      <c r="CL146" s="1175"/>
      <c r="CM146" s="1175"/>
      <c r="CN146" s="1175"/>
      <c r="CO146" s="1175"/>
      <c r="CP146" s="1175"/>
      <c r="CQ146" s="1175"/>
      <c r="CR146" s="1175"/>
      <c r="CS146" s="1175"/>
      <c r="CT146" s="1175"/>
      <c r="CU146" s="1163"/>
      <c r="CW146" s="1166"/>
      <c r="CX146" s="1169"/>
      <c r="CY146" s="1172"/>
      <c r="CZ146" s="1160"/>
      <c r="DA146" s="1207"/>
      <c r="DB146" s="1208"/>
      <c r="DC146" s="1207"/>
      <c r="DD146" s="1208"/>
      <c r="DE146" s="1157"/>
      <c r="DF146" s="1157"/>
      <c r="DG146" s="1157"/>
      <c r="DH146" s="1157"/>
      <c r="DI146" s="1157"/>
      <c r="DJ146" s="1157"/>
      <c r="DK146" s="1157"/>
      <c r="DL146" s="1157"/>
      <c r="DM146" s="1157"/>
      <c r="DN146" s="1157"/>
      <c r="DO146" s="1157"/>
      <c r="DP146" s="1157"/>
      <c r="DQ146" s="1157"/>
      <c r="DR146" s="1157"/>
      <c r="DS146" s="1157"/>
      <c r="DT146" s="1157"/>
      <c r="DU146" s="1163"/>
      <c r="DW146" s="1594"/>
      <c r="DX146" s="1597"/>
      <c r="DY146" s="1597"/>
      <c r="DZ146" s="1600"/>
    </row>
    <row r="147" spans="2:130" s="247" customFormat="1" ht="48" customHeight="1" x14ac:dyDescent="0.25">
      <c r="B147" s="1298"/>
      <c r="C147" s="1132"/>
      <c r="D147" s="1129"/>
      <c r="E147" s="1120"/>
      <c r="F147" s="1120"/>
      <c r="G147" s="1129"/>
      <c r="H147" s="1126"/>
      <c r="I147" s="1123"/>
      <c r="J147" s="385"/>
      <c r="K147" s="381" t="s">
        <v>1268</v>
      </c>
      <c r="L147" s="337"/>
      <c r="M147" s="379"/>
      <c r="N147" s="1114"/>
      <c r="O147" s="1282"/>
      <c r="P147" s="1292"/>
      <c r="Q147" s="1258"/>
      <c r="R147" s="1261"/>
      <c r="S147" s="311"/>
      <c r="T147" s="1264"/>
      <c r="U147" s="1267"/>
      <c r="V147" s="1270"/>
      <c r="W147" s="1273"/>
      <c r="X147" s="1276"/>
      <c r="Y147" s="1246"/>
      <c r="Z147" s="387"/>
      <c r="AA147" s="227"/>
      <c r="AB147" s="226"/>
      <c r="AC147" s="1249"/>
      <c r="AD147" s="1177"/>
      <c r="AE147" s="1178"/>
      <c r="AF147" s="1177"/>
      <c r="AG147" s="1178"/>
      <c r="AH147" s="1177"/>
      <c r="AI147" s="1178"/>
      <c r="AJ147" s="1177"/>
      <c r="AK147" s="1178"/>
      <c r="AL147" s="1177"/>
      <c r="AM147" s="1178"/>
      <c r="AN147" s="318">
        <f>AD147+AF147+AH147+AJ147+AL147</f>
        <v>0</v>
      </c>
      <c r="AO147" s="312"/>
      <c r="AP147" s="1289"/>
      <c r="AQ147" s="1189"/>
      <c r="AR147" s="1190"/>
      <c r="AS147" s="1191"/>
      <c r="AT147" s="1192"/>
      <c r="AU147" s="1189"/>
      <c r="AV147" s="1190"/>
      <c r="AW147" s="376"/>
      <c r="AX147" s="377"/>
      <c r="AY147" s="234"/>
      <c r="AZ147" s="232"/>
      <c r="BA147" s="228"/>
      <c r="BB147" s="248"/>
      <c r="BC147" s="1223"/>
      <c r="BD147" s="1226"/>
      <c r="BE147" s="1229"/>
      <c r="BF147" s="1226"/>
      <c r="BG147" s="1232"/>
      <c r="BH147" s="1235"/>
      <c r="BI147" s="248"/>
      <c r="BJ147" s="465"/>
      <c r="BK147" s="462">
        <v>0.4</v>
      </c>
      <c r="BL147" s="356" t="str">
        <f>IF(ISERROR(IF(Y144="R.INHERENTE
2","R. INHERENTE",(IF(BG144="R.RESIDUAL
2","R. RESIDUAL"," ")))),"",(IF(Y144="R.INHERENTE
2","R. INHERENTE",(IF(BG144="R.RESIDUAL
2","R. RESIDUAL"," ")))))</f>
        <v xml:space="preserve"> </v>
      </c>
      <c r="BM147" s="357" t="str">
        <f>IF(ISERROR(IF(Y144="R.INHERENTE
7","R. INHERENTE",(IF(BG144="R.RESIDUAL
7","R. RESIDUAL"," ")))),"",(IF(Y144="R.INHERENTE
7","R. INHERENTE",(IF(BG144="R.RESIDUAL
7","R. RESIDUAL"," ")))))</f>
        <v xml:space="preserve"> </v>
      </c>
      <c r="BN147" s="241" t="str">
        <f>IF(ISERROR(IF(Y144="R.INHERENTE
12","R. INHERENTE",(IF(BG144="R.RESIDUAL
12","R. RESIDUAL"," ")))),"",(IF(Y144="R.INHERENTE
12","R. INHERENTE",(IF(BG144="R.RESIDUAL
12","R. RESIDUAL"," ")))))</f>
        <v xml:space="preserve"> </v>
      </c>
      <c r="BO147" s="242" t="str">
        <f>IF(ISERROR(IF(Y144="R.INHERENTE
17","R. INHERENTE",(IF(BG144="R.RESIDUAL
17","R. RESIDUAL"," ")))),"",(IF(Y144="R.INHERENTE
17","R. INHERENTE",(IF(BG144="R.RESIDUAL
17","R. RESIDUAL"," ")))))</f>
        <v>R. RESIDUAL</v>
      </c>
      <c r="BP147" s="243" t="str">
        <f>IF(ISERROR(IF(Y144="R.INHERENTE
22","R. INHERENTE",(IF(BG144="R.RESIDUAL
22","R. RESIDUAL"," ")))),"",(IF(Y144="R.INHERENTE
22","R. INHERENTE",(IF(BG144="R.RESIDUAL
22","R. RESIDUAL"," ")))))</f>
        <v xml:space="preserve"> </v>
      </c>
      <c r="BQ147" s="311"/>
      <c r="BR147" s="1238"/>
      <c r="BS147" s="1241"/>
      <c r="BT147" s="1197"/>
      <c r="BU147" s="1185"/>
      <c r="BV147" s="311"/>
      <c r="BW147" s="1194"/>
      <c r="BX147" s="1197"/>
      <c r="BY147" s="1182"/>
      <c r="BZ147" s="311"/>
      <c r="CA147" s="1166"/>
      <c r="CB147" s="1169"/>
      <c r="CC147" s="1172"/>
      <c r="CD147" s="1160"/>
      <c r="CE147" s="1175"/>
      <c r="CF147" s="1175"/>
      <c r="CG147" s="1175"/>
      <c r="CH147" s="1175"/>
      <c r="CI147" s="1175"/>
      <c r="CJ147" s="1175"/>
      <c r="CK147" s="1175"/>
      <c r="CL147" s="1175"/>
      <c r="CM147" s="1175"/>
      <c r="CN147" s="1175"/>
      <c r="CO147" s="1175"/>
      <c r="CP147" s="1175"/>
      <c r="CQ147" s="1175"/>
      <c r="CR147" s="1175"/>
      <c r="CS147" s="1175"/>
      <c r="CT147" s="1175"/>
      <c r="CU147" s="1163"/>
      <c r="CW147" s="1166"/>
      <c r="CX147" s="1169"/>
      <c r="CY147" s="1172"/>
      <c r="CZ147" s="1160"/>
      <c r="DA147" s="1207"/>
      <c r="DB147" s="1208"/>
      <c r="DC147" s="1207"/>
      <c r="DD147" s="1208"/>
      <c r="DE147" s="1157"/>
      <c r="DF147" s="1157"/>
      <c r="DG147" s="1157"/>
      <c r="DH147" s="1157"/>
      <c r="DI147" s="1157"/>
      <c r="DJ147" s="1157"/>
      <c r="DK147" s="1157"/>
      <c r="DL147" s="1157"/>
      <c r="DM147" s="1157"/>
      <c r="DN147" s="1157"/>
      <c r="DO147" s="1157"/>
      <c r="DP147" s="1157"/>
      <c r="DQ147" s="1157"/>
      <c r="DR147" s="1157"/>
      <c r="DS147" s="1157"/>
      <c r="DT147" s="1157"/>
      <c r="DU147" s="1163"/>
      <c r="DW147" s="1594"/>
      <c r="DX147" s="1597"/>
      <c r="DY147" s="1597"/>
      <c r="DZ147" s="1600"/>
    </row>
    <row r="148" spans="2:130" s="247" customFormat="1" ht="48" customHeight="1" thickBot="1" x14ac:dyDescent="0.3">
      <c r="B148" s="1299"/>
      <c r="C148" s="1133"/>
      <c r="D148" s="1130"/>
      <c r="E148" s="1121"/>
      <c r="F148" s="1121"/>
      <c r="G148" s="1130"/>
      <c r="H148" s="1127"/>
      <c r="I148" s="1124"/>
      <c r="J148" s="386"/>
      <c r="K148" s="382" t="s">
        <v>1269</v>
      </c>
      <c r="L148" s="338"/>
      <c r="M148" s="380"/>
      <c r="N148" s="1115"/>
      <c r="O148" s="1283"/>
      <c r="P148" s="1293"/>
      <c r="Q148" s="1259"/>
      <c r="R148" s="1262"/>
      <c r="S148" s="311"/>
      <c r="T148" s="1265"/>
      <c r="U148" s="1268"/>
      <c r="V148" s="1271"/>
      <c r="W148" s="1274"/>
      <c r="X148" s="1277"/>
      <c r="Y148" s="1247"/>
      <c r="Z148" s="387"/>
      <c r="AA148" s="229"/>
      <c r="AB148" s="230"/>
      <c r="AC148" s="1250"/>
      <c r="AD148" s="1187"/>
      <c r="AE148" s="1188"/>
      <c r="AF148" s="1187"/>
      <c r="AG148" s="1188"/>
      <c r="AH148" s="1187"/>
      <c r="AI148" s="1188"/>
      <c r="AJ148" s="1187"/>
      <c r="AK148" s="1188"/>
      <c r="AL148" s="1187"/>
      <c r="AM148" s="1188"/>
      <c r="AN148" s="319">
        <f>AD148+AF148+AH148+AJ148+AL148</f>
        <v>0</v>
      </c>
      <c r="AO148" s="313"/>
      <c r="AP148" s="1290"/>
      <c r="AQ148" s="1179"/>
      <c r="AR148" s="1180"/>
      <c r="AS148" s="1243"/>
      <c r="AT148" s="1244"/>
      <c r="AU148" s="1179"/>
      <c r="AV148" s="1180"/>
      <c r="AW148" s="236"/>
      <c r="AX148" s="393"/>
      <c r="AY148" s="235"/>
      <c r="AZ148" s="233"/>
      <c r="BA148" s="231"/>
      <c r="BB148" s="248"/>
      <c r="BC148" s="1224"/>
      <c r="BD148" s="1227"/>
      <c r="BE148" s="1230"/>
      <c r="BF148" s="1227"/>
      <c r="BG148" s="1233"/>
      <c r="BH148" s="1236"/>
      <c r="BI148" s="248"/>
      <c r="BJ148" s="465"/>
      <c r="BK148" s="463">
        <v>0.2</v>
      </c>
      <c r="BL148" s="358" t="str">
        <f>IF(ISERROR(IF(Y144="R.INHERENTE
1","R. INHERENTE",(IF(BG144="R.RESIDUAL
1","R. RESIDUAL"," ")))),"",(IF(Y144="R.INHERENTE
1","R. INHERENTE",(IF(BG144="R.RESIDUAL
1","R. RESIDUAL"," ")))))</f>
        <v xml:space="preserve"> </v>
      </c>
      <c r="BM148" s="359" t="str">
        <f>IF(ISERROR(IF(Y144="R.INHERENTE
6","R. INHERENTE",(IF(BG144="R.RESIDUAL
6","R. RESIDUAL"," ")))),"",(IF(Y144="R.INHERENTE
6","R. INHERENTE",(IF(BG144="R.RESIDUAL
6","R. RESIDUAL"," ")))))</f>
        <v xml:space="preserve"> </v>
      </c>
      <c r="BN148" s="244" t="str">
        <f>IF(ISERROR(IF(Y144="R.INHERENTE
11","R. INHERENTE",(IF(BG144="R.RESIDUAL
11","R. RESIDUAL"," ")))),"",(IF(Y144="R.INHERENTE
11","R. INHERENTE",(IF(BG144="R.RESIDUAL
11","R. RESIDUAL"," ")))))</f>
        <v xml:space="preserve"> </v>
      </c>
      <c r="BO148" s="245" t="str">
        <f>IF(ISERROR(IF(Y144="R.INHERENTE
16","R. INHERENTE",(IF(BG144="R.RESIDUAL
16","R. RESIDUAL"," ")))),"",(IF(Y144="R.INHERENTE
16","R. INHERENTE",(IF(BG144="R.RESIDUAL
16","R. RESIDUAL"," ")))))</f>
        <v xml:space="preserve"> </v>
      </c>
      <c r="BP148" s="246" t="str">
        <f>IF(ISERROR(IF(Y144="R.INHERENTE
21","R. INHERENTE",(IF(BG144="R.RESIDUAL
21","R. RESIDUAL"," ")))),"",(IF(Y144="R.INHERENTE
21","R. INHERENTE",(IF(BG144="R.RESIDUAL
21","R. RESIDUAL"," ")))))</f>
        <v xml:space="preserve"> </v>
      </c>
      <c r="BQ148" s="311"/>
      <c r="BR148" s="1239"/>
      <c r="BS148" s="1242"/>
      <c r="BT148" s="1198"/>
      <c r="BU148" s="1186"/>
      <c r="BV148" s="311"/>
      <c r="BW148" s="1195"/>
      <c r="BX148" s="1198"/>
      <c r="BY148" s="1183"/>
      <c r="BZ148" s="311"/>
      <c r="CA148" s="1167"/>
      <c r="CB148" s="1170"/>
      <c r="CC148" s="1173"/>
      <c r="CD148" s="1161"/>
      <c r="CE148" s="1176"/>
      <c r="CF148" s="1176"/>
      <c r="CG148" s="1176"/>
      <c r="CH148" s="1176"/>
      <c r="CI148" s="1176"/>
      <c r="CJ148" s="1176"/>
      <c r="CK148" s="1176"/>
      <c r="CL148" s="1176"/>
      <c r="CM148" s="1176"/>
      <c r="CN148" s="1176"/>
      <c r="CO148" s="1176"/>
      <c r="CP148" s="1176"/>
      <c r="CQ148" s="1176"/>
      <c r="CR148" s="1176"/>
      <c r="CS148" s="1176"/>
      <c r="CT148" s="1176"/>
      <c r="CU148" s="1164"/>
      <c r="CW148" s="1167"/>
      <c r="CX148" s="1170"/>
      <c r="CY148" s="1173"/>
      <c r="CZ148" s="1161"/>
      <c r="DA148" s="1209"/>
      <c r="DB148" s="1210"/>
      <c r="DC148" s="1209"/>
      <c r="DD148" s="1210"/>
      <c r="DE148" s="1158"/>
      <c r="DF148" s="1158"/>
      <c r="DG148" s="1158"/>
      <c r="DH148" s="1158"/>
      <c r="DI148" s="1158"/>
      <c r="DJ148" s="1158"/>
      <c r="DK148" s="1158"/>
      <c r="DL148" s="1158"/>
      <c r="DM148" s="1158"/>
      <c r="DN148" s="1158"/>
      <c r="DO148" s="1158"/>
      <c r="DP148" s="1158"/>
      <c r="DQ148" s="1158"/>
      <c r="DR148" s="1158"/>
      <c r="DS148" s="1158"/>
      <c r="DT148" s="1158"/>
      <c r="DU148" s="1164"/>
      <c r="DW148" s="1595"/>
      <c r="DX148" s="1598"/>
      <c r="DY148" s="1598"/>
      <c r="DZ148" s="1601"/>
    </row>
    <row r="149" spans="2:130" ht="12.75" customHeight="1" x14ac:dyDescent="0.25">
      <c r="Z149" s="387"/>
      <c r="BL149" s="316">
        <v>0.2</v>
      </c>
      <c r="BM149" s="317">
        <v>0.4</v>
      </c>
      <c r="BN149" s="317">
        <v>0.60000000000000009</v>
      </c>
      <c r="BO149" s="317">
        <v>0.8</v>
      </c>
      <c r="BP149" s="317">
        <v>1</v>
      </c>
    </row>
    <row r="150" spans="2:130" s="247" customFormat="1" ht="48" customHeight="1" x14ac:dyDescent="0.25">
      <c r="B150" s="1297" t="s">
        <v>1540</v>
      </c>
      <c r="C150" s="1131">
        <v>22</v>
      </c>
      <c r="D150" s="1128" t="s">
        <v>473</v>
      </c>
      <c r="E150" s="1119" t="s">
        <v>474</v>
      </c>
      <c r="F150" s="1119" t="s">
        <v>529</v>
      </c>
      <c r="G150" s="1128" t="s">
        <v>528</v>
      </c>
      <c r="H150" s="1125" t="s">
        <v>476</v>
      </c>
      <c r="I150" s="1122" t="s">
        <v>1631</v>
      </c>
      <c r="J150" s="401" t="s">
        <v>1632</v>
      </c>
      <c r="K150" s="383" t="s">
        <v>1237</v>
      </c>
      <c r="L150" s="403" t="s">
        <v>1633</v>
      </c>
      <c r="M150" s="384" t="s">
        <v>563</v>
      </c>
      <c r="N150" s="1111" t="s">
        <v>1634</v>
      </c>
      <c r="O150" s="1281" t="str">
        <f>IF(H150="","",(CONCATENATE("Posibilidad de afectación ",H150," ",I150," ",J150," ",J151," ",J152," ",J153," ",J154)))</f>
        <v xml:space="preserve">Posibilidad de afectación económica y reputacional por pagos de nómina no justificados para favorecer intereses propios o de terceros,  debido a inexactitudes voluntarias en el registro o liquidación de novedades y  falta de controles en la liquidación de nómina.   </v>
      </c>
      <c r="P150" s="1504" t="s">
        <v>1635</v>
      </c>
      <c r="Q150" s="1257" t="s">
        <v>620</v>
      </c>
      <c r="R150" s="1260" t="s">
        <v>543</v>
      </c>
      <c r="S150" s="311"/>
      <c r="T150" s="1263" t="s">
        <v>507</v>
      </c>
      <c r="U150" s="1266">
        <f>IF(ISERROR(VLOOKUP($T150,Listas!$F$21:$G$25,2,FALSE)),"",(VLOOKUP($T150,Listas!$F$21:$G$25,2,FALSE)))</f>
        <v>0.6</v>
      </c>
      <c r="V150" s="1269" t="str">
        <f>IF(ISERROR(VLOOKUP($U150,Listas!$F$4:$G$8,2,FALSE)),"",(VLOOKUP($U150,Listas!$F$4:$G$8,2,FALSE)))</f>
        <v>MEDIA
El evento podrá ocurrir en algún momento.</v>
      </c>
      <c r="W150" s="1272" t="s">
        <v>441</v>
      </c>
      <c r="X150" s="1275">
        <f>IF(ISERROR(VLOOKUP($W150,Listas!$F$30:$G$37,2,FALSE)),"",(VLOOKUP($W150,Listas!$F$30:$G$37,2,FALSE)))</f>
        <v>0.8</v>
      </c>
      <c r="Y150" s="1245" t="str">
        <f>IF(U150="","",(CONCATENATE("R.INHERENTE
",(IF(AND($U150=0.2,$X150=0.2),1,(IF(AND($U150=0.2,$X150=0.4),6,(IF(AND($U150=0.2,$X150=0.6),11,(IF(AND($U150=0.2,$X150=0.8),16,(IF(AND($U150=0.2,$X150=1),21,(IF(AND($U150=0.4,$X150=0.2),2,(IF(AND($U150=0.4,$X150=0.4),7,(IF(AND($U150=0.4,$X150=0.6),12,(IF(AND($U150=0.4,$X150=0.8),17,(IF(AND($U150=0.4,$X150=1),22,(IF(AND($U150=0.6,$X150=0.2),3,(IF(AND($U150=0.6,$X150=0.4),8,(IF(AND($U150=0.6,$X150=0.6),13,(IF(AND($U150=0.6,$X150=0.8),18,(IF(AND($U150=0.6,$X150=1),23,(IF(AND($U150=0.8,$X150=0.2),4,(IF(AND($U150=0.8,$X150=0.4),9,(IF(AND($U150=0.8,$X150=0.6),14,(IF(AND($U150=0.8,$X150=0.8),19,(IF(AND($U150=0.8,$X150=1),24,(IF(AND($U150=1,$X150=0.2),5,(IF(AND($U150=1,$X150=0.4),10,(IF(AND($U150=1,$X150=0.6),15,(IF(AND($U150=1,$X150=0.8),20,(IF(AND($U150=1,$X150=1),25,"")))))))))))))))))))))))))))))))))))))))))))))))))))))</f>
        <v>R.INHERENTE
18</v>
      </c>
      <c r="Z150" s="387"/>
      <c r="AA150" s="473" t="s">
        <v>1636</v>
      </c>
      <c r="AB150" s="249" t="s">
        <v>614</v>
      </c>
      <c r="AC150" s="1248" t="s">
        <v>318</v>
      </c>
      <c r="AD150" s="1213">
        <v>25</v>
      </c>
      <c r="AE150" s="1214"/>
      <c r="AF150" s="1213"/>
      <c r="AG150" s="1214"/>
      <c r="AH150" s="1213"/>
      <c r="AI150" s="1214"/>
      <c r="AJ150" s="1213"/>
      <c r="AK150" s="1214"/>
      <c r="AL150" s="1213">
        <v>15</v>
      </c>
      <c r="AM150" s="1214"/>
      <c r="AN150" s="457">
        <f t="shared" ref="AN150:AN154" si="20">(SUM(AD150:AM150))/100</f>
        <v>0.4</v>
      </c>
      <c r="AO150" s="443">
        <f>((U150-(U150*AN150)))</f>
        <v>0.36</v>
      </c>
      <c r="AP150" s="1288">
        <f>X150</f>
        <v>0.8</v>
      </c>
      <c r="AQ150" s="1218" t="s">
        <v>236</v>
      </c>
      <c r="AR150" s="1219"/>
      <c r="AS150" s="1220" t="s">
        <v>592</v>
      </c>
      <c r="AT150" s="1221"/>
      <c r="AU150" s="1218" t="s">
        <v>236</v>
      </c>
      <c r="AV150" s="1219"/>
      <c r="AW150" s="479" t="s">
        <v>1637</v>
      </c>
      <c r="AX150" s="395" t="s">
        <v>554</v>
      </c>
      <c r="AY150" s="476" t="s">
        <v>1638</v>
      </c>
      <c r="AZ150" s="427" t="s">
        <v>1639</v>
      </c>
      <c r="BA150" s="428" t="s">
        <v>1640</v>
      </c>
      <c r="BB150" s="248">
        <f>+(IF(AND($BC150&gt;0,$BC150&lt;=0.2),0.2,(IF(AND($BC150&gt;0.2,$BC150&lt;=0.4),0.4,(IF(AND($BC150&gt;0.4,$BC150&lt;=0.6),0.6,(IF(AND($BC150&gt;0.6,$BC150&lt;=0.8),0.8,(IF($BC150&gt;0.8,1,""))))))))))</f>
        <v>0.2</v>
      </c>
      <c r="BC150" s="1222">
        <f>+MIN(AO150:AO154)</f>
        <v>6.3504000000000005E-2</v>
      </c>
      <c r="BD150" s="1225" t="str">
        <f>+(IF($BB150=0.2,"MUY BAJA",(IF($BB150=0.4,"BAJA",(IF($BB150=0.6,"MEDIA",(IF($BB150=0.8,"ALTA",(IF($BB150=1,"MUY ALTA",""))))))))))</f>
        <v>MUY BAJA</v>
      </c>
      <c r="BE150" s="1228">
        <f>+MIN(AP150:AP154)</f>
        <v>0.8</v>
      </c>
      <c r="BF150" s="1225" t="str">
        <f>+(IF($BI150=0.2,"MUY BAJA",(IF($BI150=0.4,"BAJA",(IF($BI150=0.6,"MEDIA",(IF($BI150=0.8,"ALTA",(IF($BI150=1,"MUY ALTA",""))))))))))</f>
        <v>ALTA</v>
      </c>
      <c r="BG150" s="1231" t="str">
        <f>IF($BB150="","",(CONCATENATE("R.RESIDUAL
",(IF(AND($BB150=0.2,$BI150=0.2),1,(IF(AND($BB150=0.2,$BI150=0.4),6,(IF(AND($BB150=0.2,$BI150=0.6),11,(IF(AND($BB150=0.2,$BI150=0.8),16,(IF(AND($BB150=0.2,$BI150=1),21,(IF(AND($BB150=0.4,$BI150=0.2),2,(IF(AND($BB150=0.4,$BI150=0.4),7,(IF(AND($BB150=0.4,$BI150=0.6),12,(IF(AND($BB150=0.4,$BI150=0.8),17,(IF(AND($BB150=0.4,$BI150=1),22,(IF(AND($BB150=0.6,$BI150=0.2),3,(IF(AND($BB150=0.6,$BI150=0.4),8,(IF(AND($BB150=0.6,$BI150=0.6),13,(IF(AND($BB150=0.6,$BI150=0.8),18,(IF(AND($BB150=0.6,$BI150=1),23,(IF(AND($BB150=0.8,$BI150=0.2),4,(IF(AND($BB150=0.8,$BI150=0.4),9,(IF(AND($BB150=0.8,$BI150=0.6),14,(IF(AND($BB150=0.8,$BI150=0.8),19,(IF(AND($BB150=0.8,$BI150=1),24,(IF(AND($BB150=1,$BI150=0.2),5,(IF(AND($BB150=1,$BI150=0.4),10,(IF(AND($BB150=1,$BI150=0.6),15,(IF(AND($BB150=1,$BI150=0.8),20,(IF(AND($BB150=1,$BI150=1),25,"")))))))))))))))))))))))))))))))))))))))))))))))))))))</f>
        <v>R.RESIDUAL
16</v>
      </c>
      <c r="BH150" s="1234" t="s">
        <v>539</v>
      </c>
      <c r="BI150" s="248">
        <f>+(IF(AND($BE150&gt;0,$BE150&lt;=0.2),0.2,(IF(AND($BE150&gt;0.2,$BE150&lt;=0.4),0.4,(IF(AND($BE150&gt;0.4,$BE150&lt;=0.6),0.6,(IF(AND($BE150&gt;0.6,$BE150&lt;=0.8),0.8,(IF($BE150&gt;0.8,1,""))))))))))</f>
        <v>0.8</v>
      </c>
      <c r="BJ150" s="239">
        <f>+VLOOKUP($BG150,Listas!$G$114:$H$138,2,FALSE)</f>
        <v>16</v>
      </c>
      <c r="BK150" s="462">
        <v>1</v>
      </c>
      <c r="BL150" s="354" t="str">
        <f>IF(ISERROR(IF(Y150="R.INHERENTE
5","R. INHERENTE",(IF(BG150="R.RESIDUAL
5","R. RESIDUAL"," ")))),"",(IF(Y150="R.INHERENTE
5","R. INHERENTE",(IF(BG150="R.RESIDUAL
5","R. RESIDUAL"," ")))))</f>
        <v xml:space="preserve"> </v>
      </c>
      <c r="BM150" s="355" t="str">
        <f>IF(ISERROR(IF(Y150="R.INHERENTE
10","R. INHERENTE",(IF(BG150="R.RESIDUAL
10","R. RESIDUAL"," ")))),"",(IF(Y150="R.INHERENTE
10","R. INHERENTE",(IF(BG150="R.RESIDUAL
10","R. RESIDUAL"," ")))))</f>
        <v xml:space="preserve"> </v>
      </c>
      <c r="BN150" s="360" t="str">
        <f>IF(ISERROR(IF(Y150="R.INHERENTE
15","R. INHERENTE",(IF(BG150="R.RESIDUAL
15","R. RESIDUAL"," ")))),"",(IF(Y150="R.INHERENTE
15","R. INHERENTE",(IF(BG150="R.RESIDUAL
15","R. RESIDUAL"," ")))))</f>
        <v xml:space="preserve"> </v>
      </c>
      <c r="BO150" s="360" t="str">
        <f>IF(ISERROR(IF(Y150="R.INHERENTE
20","R. INHERENTE",(IF(BG150="R.RESIDUAL
20","R. RESIDUAL"," ")))),"",(IF(Y150="R.INHERENTE
20","R. INHERENTE",(IF(BG150="R.RESIDUAL
20","R. RESIDUAL"," ")))))</f>
        <v xml:space="preserve"> </v>
      </c>
      <c r="BP150" s="240" t="str">
        <f>IF(ISERROR(IF(Y150="R.INHERENTE
25","R. INHERENTE",(IF(BG150="R.RESIDUAL
25","R. RESIDUAL"," ")))),"",(IF(Y150="R.INHERENTE
25","R. INHERENTE",(IF(BG150="R.RESIDUAL
25","R. RESIDUAL"," ")))))</f>
        <v xml:space="preserve"> </v>
      </c>
      <c r="BQ150" s="311"/>
      <c r="BR150" s="1237" t="s">
        <v>1641</v>
      </c>
      <c r="BS150" s="1240" t="s">
        <v>1642</v>
      </c>
      <c r="BT150" s="1196" t="s">
        <v>1539</v>
      </c>
      <c r="BU150" s="1184" t="s">
        <v>586</v>
      </c>
      <c r="BV150" s="311"/>
      <c r="BW150" s="1193" t="s">
        <v>1643</v>
      </c>
      <c r="BX150" s="1196" t="s">
        <v>1644</v>
      </c>
      <c r="BY150" s="1181" t="s">
        <v>1249</v>
      </c>
      <c r="BZ150" s="311"/>
      <c r="CA150" s="1165" t="s">
        <v>1250</v>
      </c>
      <c r="CB150" s="1168" t="s">
        <v>1251</v>
      </c>
      <c r="CC150" s="1171" t="s">
        <v>1252</v>
      </c>
      <c r="CD150" s="1159" t="s">
        <v>1253</v>
      </c>
      <c r="CE150" s="1174"/>
      <c r="CF150" s="1174"/>
      <c r="CG150" s="1174"/>
      <c r="CH150" s="1174"/>
      <c r="CI150" s="1174"/>
      <c r="CJ150" s="1174"/>
      <c r="CK150" s="1174"/>
      <c r="CL150" s="1174"/>
      <c r="CM150" s="1174"/>
      <c r="CN150" s="1174"/>
      <c r="CO150" s="1174"/>
      <c r="CP150" s="1174"/>
      <c r="CQ150" s="1174"/>
      <c r="CR150" s="1174"/>
      <c r="CS150" s="1174"/>
      <c r="CT150" s="1174"/>
      <c r="CU150" s="1162" t="s">
        <v>1254</v>
      </c>
      <c r="CW150" s="1165" t="s">
        <v>1250</v>
      </c>
      <c r="CX150" s="1168" t="s">
        <v>1251</v>
      </c>
      <c r="CY150" s="1171" t="s">
        <v>1252</v>
      </c>
      <c r="CZ150" s="1159" t="s">
        <v>1253</v>
      </c>
      <c r="DA150" s="1205"/>
      <c r="DB150" s="1206"/>
      <c r="DC150" s="1205"/>
      <c r="DD150" s="1206"/>
      <c r="DE150" s="1156"/>
      <c r="DF150" s="1156"/>
      <c r="DG150" s="1156"/>
      <c r="DH150" s="1156"/>
      <c r="DI150" s="1156"/>
      <c r="DJ150" s="1156"/>
      <c r="DK150" s="1156"/>
      <c r="DL150" s="1156"/>
      <c r="DM150" s="1156"/>
      <c r="DN150" s="1156"/>
      <c r="DO150" s="1156"/>
      <c r="DP150" s="1156"/>
      <c r="DQ150" s="1156"/>
      <c r="DR150" s="1156"/>
      <c r="DS150" s="1156"/>
      <c r="DT150" s="1156"/>
      <c r="DU150" s="1162" t="s">
        <v>1255</v>
      </c>
      <c r="DW150" s="1593"/>
      <c r="DX150" s="1596"/>
      <c r="DY150" s="1596"/>
      <c r="DZ150" s="1599"/>
    </row>
    <row r="151" spans="2:130" s="247" customFormat="1" ht="48" customHeight="1" x14ac:dyDescent="0.25">
      <c r="B151" s="1298"/>
      <c r="C151" s="1132"/>
      <c r="D151" s="1129"/>
      <c r="E151" s="1120"/>
      <c r="F151" s="1120"/>
      <c r="G151" s="1129"/>
      <c r="H151" s="1126"/>
      <c r="I151" s="1123"/>
      <c r="J151" s="401" t="s">
        <v>1645</v>
      </c>
      <c r="K151" s="381" t="s">
        <v>1257</v>
      </c>
      <c r="L151" s="404" t="s">
        <v>1646</v>
      </c>
      <c r="M151" s="379" t="s">
        <v>563</v>
      </c>
      <c r="N151" s="1112"/>
      <c r="O151" s="1282"/>
      <c r="P151" s="1505"/>
      <c r="Q151" s="1258"/>
      <c r="R151" s="1261"/>
      <c r="S151" s="311"/>
      <c r="T151" s="1264"/>
      <c r="U151" s="1267"/>
      <c r="V151" s="1270"/>
      <c r="W151" s="1273"/>
      <c r="X151" s="1276"/>
      <c r="Y151" s="1246"/>
      <c r="Z151" s="387"/>
      <c r="AA151" s="474" t="s">
        <v>1647</v>
      </c>
      <c r="AB151" s="226" t="s">
        <v>614</v>
      </c>
      <c r="AC151" s="1249"/>
      <c r="AD151" s="1213">
        <v>0</v>
      </c>
      <c r="AE151" s="1214"/>
      <c r="AF151" s="1213">
        <v>15</v>
      </c>
      <c r="AG151" s="1214"/>
      <c r="AH151" s="1213"/>
      <c r="AI151" s="1214"/>
      <c r="AJ151" s="1213"/>
      <c r="AK151" s="1214"/>
      <c r="AL151" s="1213">
        <v>15</v>
      </c>
      <c r="AM151" s="1214"/>
      <c r="AN151" s="457">
        <f t="shared" si="20"/>
        <v>0.3</v>
      </c>
      <c r="AO151" s="444">
        <f>AO150-(AO150*AN151)</f>
        <v>0.252</v>
      </c>
      <c r="AP151" s="1289"/>
      <c r="AQ151" s="1218" t="s">
        <v>236</v>
      </c>
      <c r="AR151" s="1219"/>
      <c r="AS151" s="1220" t="s">
        <v>592</v>
      </c>
      <c r="AT151" s="1221"/>
      <c r="AU151" s="1218" t="s">
        <v>236</v>
      </c>
      <c r="AV151" s="1219"/>
      <c r="AW151" s="422" t="s">
        <v>1648</v>
      </c>
      <c r="AX151" s="396" t="s">
        <v>618</v>
      </c>
      <c r="AY151" s="477" t="s">
        <v>1649</v>
      </c>
      <c r="AZ151" s="427" t="s">
        <v>1639</v>
      </c>
      <c r="BA151" s="428" t="s">
        <v>1640</v>
      </c>
      <c r="BB151" s="248"/>
      <c r="BC151" s="1223"/>
      <c r="BD151" s="1226"/>
      <c r="BE151" s="1229"/>
      <c r="BF151" s="1226"/>
      <c r="BG151" s="1232"/>
      <c r="BH151" s="1235"/>
      <c r="BI151" s="248"/>
      <c r="BJ151" s="465"/>
      <c r="BK151" s="462">
        <v>0.8</v>
      </c>
      <c r="BL151" s="356" t="str">
        <f>IF(ISERROR(IF(Y150="R.INHERENTE
4","R. INHERENTE",(IF(BG150="R.RESIDUAL
4","R. RESIDUAL"," ")))),"",(IF(Y150="R.INHERENTE
4","R. INHERENTE",(IF(BG150="R.RESIDUAL
4","R. RESIDUAL"," ")))))</f>
        <v xml:space="preserve"> </v>
      </c>
      <c r="BM151" s="357" t="str">
        <f>IF(ISERROR(IF(Y150="R.INHERENTE
9","R. INHERENTE",(IF(BG150="R.RESIDUAL
9","R. RESIDUAL"," ")))),"",(IF(Y150="R.INHERENTE
9","R. INHERENTE",(IF(BG150="R.RESIDUAL
9","R. RESIDUAL"," ")))))</f>
        <v xml:space="preserve"> </v>
      </c>
      <c r="BN151" s="242" t="str">
        <f>IF(ISERROR(IF(Y150="R.INHERENTE
14","R. INHERENTE",(IF(BG150="R.RESIDUAL
14","R. RESIDUAL"," ")))),"",(IF(Y150="R.INHERENTE
14","R. INHERENTE",(IF(BG150="R.RESIDUAL
14","R. RESIDUAL"," ")))))</f>
        <v xml:space="preserve"> </v>
      </c>
      <c r="BO151" s="361" t="str">
        <f>IF(ISERROR(IF(Y150="R.INHERENTE
19","R. INHERENTE",(IF(BG150="R.RESIDUAL
19","R. RESIDUAL"," ")))),"",(IF(Y150="R.INHERENTE
19","R. INHERENTE",(IF(BG150="R.RESIDUAL
19","R. RESIDUAL"," ")))))</f>
        <v xml:space="preserve"> </v>
      </c>
      <c r="BP151" s="243" t="str">
        <f>IF(ISERROR(IF(Y150="R.INHERENTE
24","R. INHERENTE",(IF(BG150="R.RESIDUAL
24","R. RESIDUAL"," ")))),"",(IF(Y150="R.INHERENTE
24","R. INHERENTE",(IF(BG150="R.RESIDUAL
24","R. RESIDUAL"," ")))))</f>
        <v xml:space="preserve"> </v>
      </c>
      <c r="BQ151" s="311"/>
      <c r="BR151" s="1238"/>
      <c r="BS151" s="1241"/>
      <c r="BT151" s="1197"/>
      <c r="BU151" s="1185"/>
      <c r="BV151" s="311"/>
      <c r="BW151" s="1194"/>
      <c r="BX151" s="1197"/>
      <c r="BY151" s="1182"/>
      <c r="BZ151" s="311"/>
      <c r="CA151" s="1166"/>
      <c r="CB151" s="1169"/>
      <c r="CC151" s="1172"/>
      <c r="CD151" s="1160"/>
      <c r="CE151" s="1175"/>
      <c r="CF151" s="1175"/>
      <c r="CG151" s="1175"/>
      <c r="CH151" s="1175"/>
      <c r="CI151" s="1175"/>
      <c r="CJ151" s="1175"/>
      <c r="CK151" s="1175"/>
      <c r="CL151" s="1175"/>
      <c r="CM151" s="1175"/>
      <c r="CN151" s="1175"/>
      <c r="CO151" s="1175"/>
      <c r="CP151" s="1175"/>
      <c r="CQ151" s="1175"/>
      <c r="CR151" s="1175"/>
      <c r="CS151" s="1175"/>
      <c r="CT151" s="1175"/>
      <c r="CU151" s="1163"/>
      <c r="CW151" s="1166"/>
      <c r="CX151" s="1169"/>
      <c r="CY151" s="1172"/>
      <c r="CZ151" s="1160"/>
      <c r="DA151" s="1207"/>
      <c r="DB151" s="1208"/>
      <c r="DC151" s="1207"/>
      <c r="DD151" s="1208"/>
      <c r="DE151" s="1157"/>
      <c r="DF151" s="1157"/>
      <c r="DG151" s="1157"/>
      <c r="DH151" s="1157"/>
      <c r="DI151" s="1157"/>
      <c r="DJ151" s="1157"/>
      <c r="DK151" s="1157"/>
      <c r="DL151" s="1157"/>
      <c r="DM151" s="1157"/>
      <c r="DN151" s="1157"/>
      <c r="DO151" s="1157"/>
      <c r="DP151" s="1157"/>
      <c r="DQ151" s="1157"/>
      <c r="DR151" s="1157"/>
      <c r="DS151" s="1157"/>
      <c r="DT151" s="1157"/>
      <c r="DU151" s="1163"/>
      <c r="DW151" s="1594"/>
      <c r="DX151" s="1597"/>
      <c r="DY151" s="1597"/>
      <c r="DZ151" s="1600"/>
    </row>
    <row r="152" spans="2:130" s="247" customFormat="1" ht="48" customHeight="1" x14ac:dyDescent="0.25">
      <c r="B152" s="1298"/>
      <c r="C152" s="1132"/>
      <c r="D152" s="1129"/>
      <c r="E152" s="1120"/>
      <c r="F152" s="1120"/>
      <c r="G152" s="1129"/>
      <c r="H152" s="1126"/>
      <c r="I152" s="1123"/>
      <c r="J152" s="385"/>
      <c r="K152" s="381" t="s">
        <v>1263</v>
      </c>
      <c r="L152" s="337"/>
      <c r="M152" s="379"/>
      <c r="N152" s="1112"/>
      <c r="O152" s="1282"/>
      <c r="P152" s="1505"/>
      <c r="Q152" s="1258"/>
      <c r="R152" s="1261"/>
      <c r="S152" s="311"/>
      <c r="T152" s="1264"/>
      <c r="U152" s="1267"/>
      <c r="V152" s="1270"/>
      <c r="W152" s="1273"/>
      <c r="X152" s="1276"/>
      <c r="Y152" s="1246"/>
      <c r="Z152" s="387"/>
      <c r="AA152" s="474" t="s">
        <v>1650</v>
      </c>
      <c r="AB152" s="226" t="s">
        <v>614</v>
      </c>
      <c r="AC152" s="1249"/>
      <c r="AD152" s="1213">
        <v>0</v>
      </c>
      <c r="AE152" s="1214"/>
      <c r="AF152" s="1213">
        <v>15</v>
      </c>
      <c r="AG152" s="1214"/>
      <c r="AH152" s="1213"/>
      <c r="AI152" s="1214"/>
      <c r="AJ152" s="1213"/>
      <c r="AK152" s="1214"/>
      <c r="AL152" s="1213">
        <v>15</v>
      </c>
      <c r="AM152" s="1214"/>
      <c r="AN152" s="457">
        <f t="shared" si="20"/>
        <v>0.3</v>
      </c>
      <c r="AO152" s="444">
        <f>AO151-(AO151*AN152)</f>
        <v>0.1764</v>
      </c>
      <c r="AP152" s="1289"/>
      <c r="AQ152" s="1218" t="s">
        <v>236</v>
      </c>
      <c r="AR152" s="1219"/>
      <c r="AS152" s="1220" t="s">
        <v>592</v>
      </c>
      <c r="AT152" s="1221"/>
      <c r="AU152" s="1218" t="s">
        <v>236</v>
      </c>
      <c r="AV152" s="1219"/>
      <c r="AW152" s="422" t="s">
        <v>1651</v>
      </c>
      <c r="AX152" s="396" t="s">
        <v>618</v>
      </c>
      <c r="AY152" s="477" t="s">
        <v>1652</v>
      </c>
      <c r="AZ152" s="427" t="s">
        <v>1639</v>
      </c>
      <c r="BA152" s="428" t="s">
        <v>1640</v>
      </c>
      <c r="BB152" s="248"/>
      <c r="BC152" s="1223"/>
      <c r="BD152" s="1226"/>
      <c r="BE152" s="1229"/>
      <c r="BF152" s="1226"/>
      <c r="BG152" s="1232"/>
      <c r="BH152" s="1235"/>
      <c r="BI152" s="248"/>
      <c r="BJ152" s="465"/>
      <c r="BK152" s="462">
        <v>0.60000000000000009</v>
      </c>
      <c r="BL152" s="356" t="str">
        <f>IF(ISERROR(IF(Y150="R.INHERENTE
3","R. INHERENTE",(IF(BG150="R.RESIDUAL
3","R. RESIDUAL"," ")))),"",(IF(Y150="R.INHERENTE
3","R. INHERENTE",(IF(BG150="R.RESIDUAL
3","R. RESIDUAL"," ")))))</f>
        <v xml:space="preserve"> </v>
      </c>
      <c r="BM152" s="357" t="str">
        <f>IF(ISERROR(IF(Y150="R.INHERENTE
8","R. INHERENTE",(IF(BG150="R.RESIDUAL
8","R. RESIDUAL"," ")))),"",(IF(Y150="R.INHERENTE
8","R. INHERENTE",(IF(BG150="R.RESIDUAL
8","R. RESIDUAL"," ")))))</f>
        <v xml:space="preserve"> </v>
      </c>
      <c r="BN152" s="242" t="str">
        <f>IF(ISERROR(IF(Y150="R.INHERENTE
13","R. INHERENTE",(IF(BG150="R.RESIDUAL
13","R. RESIDUAL"," ")))),"",(IF(Y150="R.INHERENTE
13","R. INHERENTE",(IF(BG150="R.RESIDUAL
13","R. RESIDUAL"," ")))))</f>
        <v xml:space="preserve"> </v>
      </c>
      <c r="BO152" s="361" t="str">
        <f>IF(ISERROR(IF(Y150="R.INHERENTE
18","R. INHERENTE",(IF(BG150="R.RESIDUAL
18","R. RESIDUAL"," ")))),"",(IF(Y150="R.INHERENTE
18","R. INHERENTE",(IF(BG150="R.RESIDUAL
18","R. RESIDUAL"," ")))))</f>
        <v>R. INHERENTE</v>
      </c>
      <c r="BP152" s="243" t="str">
        <f>IF(ISERROR(IF(Y150="R.INHERENTE
23","R. INHERENTE",(IF(BG150="R.RESIDUAL
23","R. RESIDUAL"," ")))),"",(IF(Y150="R.INHERENTE
23","R. INHERENTE",(IF(BG150="R.RESIDUAL
23","R. RESIDUAL"," ")))))</f>
        <v xml:space="preserve"> </v>
      </c>
      <c r="BQ152" s="311"/>
      <c r="BR152" s="1238"/>
      <c r="BS152" s="1241"/>
      <c r="BT152" s="1197"/>
      <c r="BU152" s="1185"/>
      <c r="BV152" s="311"/>
      <c r="BW152" s="1194"/>
      <c r="BX152" s="1197"/>
      <c r="BY152" s="1182"/>
      <c r="BZ152" s="311"/>
      <c r="CA152" s="1166"/>
      <c r="CB152" s="1169"/>
      <c r="CC152" s="1172"/>
      <c r="CD152" s="1160"/>
      <c r="CE152" s="1175"/>
      <c r="CF152" s="1175"/>
      <c r="CG152" s="1175"/>
      <c r="CH152" s="1175"/>
      <c r="CI152" s="1175"/>
      <c r="CJ152" s="1175"/>
      <c r="CK152" s="1175"/>
      <c r="CL152" s="1175"/>
      <c r="CM152" s="1175"/>
      <c r="CN152" s="1175"/>
      <c r="CO152" s="1175"/>
      <c r="CP152" s="1175"/>
      <c r="CQ152" s="1175"/>
      <c r="CR152" s="1175"/>
      <c r="CS152" s="1175"/>
      <c r="CT152" s="1175"/>
      <c r="CU152" s="1163"/>
      <c r="CW152" s="1166"/>
      <c r="CX152" s="1169"/>
      <c r="CY152" s="1172"/>
      <c r="CZ152" s="1160"/>
      <c r="DA152" s="1207"/>
      <c r="DB152" s="1208"/>
      <c r="DC152" s="1207"/>
      <c r="DD152" s="1208"/>
      <c r="DE152" s="1157"/>
      <c r="DF152" s="1157"/>
      <c r="DG152" s="1157"/>
      <c r="DH152" s="1157"/>
      <c r="DI152" s="1157"/>
      <c r="DJ152" s="1157"/>
      <c r="DK152" s="1157"/>
      <c r="DL152" s="1157"/>
      <c r="DM152" s="1157"/>
      <c r="DN152" s="1157"/>
      <c r="DO152" s="1157"/>
      <c r="DP152" s="1157"/>
      <c r="DQ152" s="1157"/>
      <c r="DR152" s="1157"/>
      <c r="DS152" s="1157"/>
      <c r="DT152" s="1157"/>
      <c r="DU152" s="1163"/>
      <c r="DW152" s="1594"/>
      <c r="DX152" s="1597"/>
      <c r="DY152" s="1597"/>
      <c r="DZ152" s="1600"/>
    </row>
    <row r="153" spans="2:130" s="247" customFormat="1" ht="48" customHeight="1" x14ac:dyDescent="0.25">
      <c r="B153" s="1298"/>
      <c r="C153" s="1132"/>
      <c r="D153" s="1129"/>
      <c r="E153" s="1120"/>
      <c r="F153" s="1120"/>
      <c r="G153" s="1129"/>
      <c r="H153" s="1126"/>
      <c r="I153" s="1123"/>
      <c r="J153" s="385"/>
      <c r="K153" s="381" t="s">
        <v>1268</v>
      </c>
      <c r="L153" s="337"/>
      <c r="M153" s="379"/>
      <c r="N153" s="1112"/>
      <c r="O153" s="1282"/>
      <c r="P153" s="1505"/>
      <c r="Q153" s="1258"/>
      <c r="R153" s="1261"/>
      <c r="S153" s="311"/>
      <c r="T153" s="1264"/>
      <c r="U153" s="1267"/>
      <c r="V153" s="1270"/>
      <c r="W153" s="1273"/>
      <c r="X153" s="1276"/>
      <c r="Y153" s="1246"/>
      <c r="Z153" s="387"/>
      <c r="AA153" s="474" t="s">
        <v>1653</v>
      </c>
      <c r="AB153" s="226" t="s">
        <v>614</v>
      </c>
      <c r="AC153" s="1249"/>
      <c r="AD153" s="1213">
        <v>25</v>
      </c>
      <c r="AE153" s="1214"/>
      <c r="AF153" s="1213"/>
      <c r="AG153" s="1214"/>
      <c r="AH153" s="1213"/>
      <c r="AI153" s="1214"/>
      <c r="AJ153" s="1213"/>
      <c r="AK153" s="1214"/>
      <c r="AL153" s="1213">
        <v>15</v>
      </c>
      <c r="AM153" s="1214"/>
      <c r="AN153" s="457">
        <f t="shared" si="20"/>
        <v>0.4</v>
      </c>
      <c r="AO153" s="444">
        <f>AO152-(AO152*AN153)</f>
        <v>0.10584</v>
      </c>
      <c r="AP153" s="1289"/>
      <c r="AQ153" s="1218" t="s">
        <v>236</v>
      </c>
      <c r="AR153" s="1219"/>
      <c r="AS153" s="1220" t="s">
        <v>592</v>
      </c>
      <c r="AT153" s="1221"/>
      <c r="AU153" s="1218" t="s">
        <v>236</v>
      </c>
      <c r="AV153" s="1219"/>
      <c r="AW153" s="422" t="s">
        <v>1654</v>
      </c>
      <c r="AX153" s="396" t="s">
        <v>618</v>
      </c>
      <c r="AY153" s="477" t="s">
        <v>1655</v>
      </c>
      <c r="AZ153" s="427" t="s">
        <v>1639</v>
      </c>
      <c r="BA153" s="428" t="s">
        <v>1640</v>
      </c>
      <c r="BB153" s="248"/>
      <c r="BC153" s="1223"/>
      <c r="BD153" s="1226"/>
      <c r="BE153" s="1229"/>
      <c r="BF153" s="1226"/>
      <c r="BG153" s="1232"/>
      <c r="BH153" s="1235"/>
      <c r="BI153" s="248"/>
      <c r="BJ153" s="465"/>
      <c r="BK153" s="462">
        <v>0.4</v>
      </c>
      <c r="BL153" s="356" t="str">
        <f>IF(ISERROR(IF(Y150="R.INHERENTE
2","R. INHERENTE",(IF(BG150="R.RESIDUAL
2","R. RESIDUAL"," ")))),"",(IF(Y150="R.INHERENTE
2","R. INHERENTE",(IF(BG150="R.RESIDUAL
2","R. RESIDUAL"," ")))))</f>
        <v xml:space="preserve"> </v>
      </c>
      <c r="BM153" s="357" t="str">
        <f>IF(ISERROR(IF(Y150="R.INHERENTE
7","R. INHERENTE",(IF(BG150="R.RESIDUAL
7","R. RESIDUAL"," ")))),"",(IF(Y150="R.INHERENTE
7","R. INHERENTE",(IF(BG150="R.RESIDUAL
7","R. RESIDUAL"," ")))))</f>
        <v xml:space="preserve"> </v>
      </c>
      <c r="BN153" s="241" t="str">
        <f>IF(ISERROR(IF(Y150="R.INHERENTE
12","R. INHERENTE",(IF(BG150="R.RESIDUAL
12","R. RESIDUAL"," ")))),"",(IF(Y150="R.INHERENTE
12","R. INHERENTE",(IF(BG150="R.RESIDUAL
12","R. RESIDUAL"," ")))))</f>
        <v xml:space="preserve"> </v>
      </c>
      <c r="BO153" s="242" t="str">
        <f>IF(ISERROR(IF(Y150="R.INHERENTE
17","R. INHERENTE",(IF(BG150="R.RESIDUAL
17","R. RESIDUAL"," ")))),"",(IF(Y150="R.INHERENTE
17","R. INHERENTE",(IF(BG150="R.RESIDUAL
17","R. RESIDUAL"," ")))))</f>
        <v xml:space="preserve"> </v>
      </c>
      <c r="BP153" s="243" t="str">
        <f>IF(ISERROR(IF(Y150="R.INHERENTE
22","R. INHERENTE",(IF(BG150="R.RESIDUAL
22","R. RESIDUAL"," ")))),"",(IF(Y150="R.INHERENTE
22","R. INHERENTE",(IF(BG150="R.RESIDUAL
22","R. RESIDUAL"," ")))))</f>
        <v xml:space="preserve"> </v>
      </c>
      <c r="BQ153" s="311"/>
      <c r="BR153" s="1238"/>
      <c r="BS153" s="1241"/>
      <c r="BT153" s="1197"/>
      <c r="BU153" s="1185"/>
      <c r="BV153" s="311"/>
      <c r="BW153" s="1194"/>
      <c r="BX153" s="1197"/>
      <c r="BY153" s="1182"/>
      <c r="BZ153" s="311"/>
      <c r="CA153" s="1166"/>
      <c r="CB153" s="1169"/>
      <c r="CC153" s="1172"/>
      <c r="CD153" s="1160"/>
      <c r="CE153" s="1175"/>
      <c r="CF153" s="1175"/>
      <c r="CG153" s="1175"/>
      <c r="CH153" s="1175"/>
      <c r="CI153" s="1175"/>
      <c r="CJ153" s="1175"/>
      <c r="CK153" s="1175"/>
      <c r="CL153" s="1175"/>
      <c r="CM153" s="1175"/>
      <c r="CN153" s="1175"/>
      <c r="CO153" s="1175"/>
      <c r="CP153" s="1175"/>
      <c r="CQ153" s="1175"/>
      <c r="CR153" s="1175"/>
      <c r="CS153" s="1175"/>
      <c r="CT153" s="1175"/>
      <c r="CU153" s="1163"/>
      <c r="CW153" s="1166"/>
      <c r="CX153" s="1169"/>
      <c r="CY153" s="1172"/>
      <c r="CZ153" s="1160"/>
      <c r="DA153" s="1207"/>
      <c r="DB153" s="1208"/>
      <c r="DC153" s="1207"/>
      <c r="DD153" s="1208"/>
      <c r="DE153" s="1157"/>
      <c r="DF153" s="1157"/>
      <c r="DG153" s="1157"/>
      <c r="DH153" s="1157"/>
      <c r="DI153" s="1157"/>
      <c r="DJ153" s="1157"/>
      <c r="DK153" s="1157"/>
      <c r="DL153" s="1157"/>
      <c r="DM153" s="1157"/>
      <c r="DN153" s="1157"/>
      <c r="DO153" s="1157"/>
      <c r="DP153" s="1157"/>
      <c r="DQ153" s="1157"/>
      <c r="DR153" s="1157"/>
      <c r="DS153" s="1157"/>
      <c r="DT153" s="1157"/>
      <c r="DU153" s="1163"/>
      <c r="DW153" s="1594"/>
      <c r="DX153" s="1597"/>
      <c r="DY153" s="1597"/>
      <c r="DZ153" s="1600"/>
    </row>
    <row r="154" spans="2:130" s="247" customFormat="1" ht="48" customHeight="1" x14ac:dyDescent="0.25">
      <c r="B154" s="1299"/>
      <c r="C154" s="1133"/>
      <c r="D154" s="1130"/>
      <c r="E154" s="1121"/>
      <c r="F154" s="1121"/>
      <c r="G154" s="1130"/>
      <c r="H154" s="1127"/>
      <c r="I154" s="1124"/>
      <c r="J154" s="386"/>
      <c r="K154" s="382" t="s">
        <v>1269</v>
      </c>
      <c r="L154" s="338"/>
      <c r="M154" s="380"/>
      <c r="N154" s="1113"/>
      <c r="O154" s="1283"/>
      <c r="P154" s="1506"/>
      <c r="Q154" s="1259"/>
      <c r="R154" s="1262"/>
      <c r="S154" s="311"/>
      <c r="T154" s="1265"/>
      <c r="U154" s="1268"/>
      <c r="V154" s="1271"/>
      <c r="W154" s="1274"/>
      <c r="X154" s="1277"/>
      <c r="Y154" s="1247"/>
      <c r="Z154" s="387"/>
      <c r="AA154" s="475" t="s">
        <v>1656</v>
      </c>
      <c r="AB154" s="230" t="s">
        <v>614</v>
      </c>
      <c r="AC154" s="1250"/>
      <c r="AD154" s="1213">
        <v>25</v>
      </c>
      <c r="AE154" s="1214"/>
      <c r="AF154" s="1213"/>
      <c r="AG154" s="1214"/>
      <c r="AH154" s="1213"/>
      <c r="AI154" s="1214"/>
      <c r="AJ154" s="1213"/>
      <c r="AK154" s="1214"/>
      <c r="AL154" s="1213">
        <v>15</v>
      </c>
      <c r="AM154" s="1214"/>
      <c r="AN154" s="457">
        <f t="shared" si="20"/>
        <v>0.4</v>
      </c>
      <c r="AO154" s="444">
        <f>AO153-(AO153*AN154)</f>
        <v>6.3504000000000005E-2</v>
      </c>
      <c r="AP154" s="1290"/>
      <c r="AQ154" s="1218" t="s">
        <v>236</v>
      </c>
      <c r="AR154" s="1219"/>
      <c r="AS154" s="1220" t="s">
        <v>592</v>
      </c>
      <c r="AT154" s="1221"/>
      <c r="AU154" s="1218" t="s">
        <v>236</v>
      </c>
      <c r="AV154" s="1219"/>
      <c r="AW154" s="422" t="s">
        <v>1657</v>
      </c>
      <c r="AX154" s="466" t="s">
        <v>571</v>
      </c>
      <c r="AY154" s="478" t="s">
        <v>1658</v>
      </c>
      <c r="AZ154" s="427" t="s">
        <v>1639</v>
      </c>
      <c r="BA154" s="428" t="s">
        <v>1640</v>
      </c>
      <c r="BB154" s="248"/>
      <c r="BC154" s="1224"/>
      <c r="BD154" s="1227"/>
      <c r="BE154" s="1230"/>
      <c r="BF154" s="1227"/>
      <c r="BG154" s="1233"/>
      <c r="BH154" s="1236"/>
      <c r="BI154" s="248"/>
      <c r="BJ154" s="465"/>
      <c r="BK154" s="463">
        <v>0.2</v>
      </c>
      <c r="BL154" s="358" t="str">
        <f>IF(ISERROR(IF(Y150="R.INHERENTE
1","R. INHERENTE",(IF(BG150="R.RESIDUAL
1","R. RESIDUAL"," ")))),"",(IF(Y150="R.INHERENTE
1","R. INHERENTE",(IF(BG150="R.RESIDUAL
1","R. RESIDUAL"," ")))))</f>
        <v xml:space="preserve"> </v>
      </c>
      <c r="BM154" s="359" t="str">
        <f>IF(ISERROR(IF(Y150="R.INHERENTE
6","R. INHERENTE",(IF(BG150="R.RESIDUAL
6","R. RESIDUAL"," ")))),"",(IF(Y150="R.INHERENTE
6","R. INHERENTE",(IF(BG150="R.RESIDUAL
6","R. RESIDUAL"," ")))))</f>
        <v xml:space="preserve"> </v>
      </c>
      <c r="BN154" s="244" t="str">
        <f>IF(ISERROR(IF(Y150="R.INHERENTE
11","R. INHERENTE",(IF(BG150="R.RESIDUAL
11","R. RESIDUAL"," ")))),"",(IF(Y150="R.INHERENTE
11","R. INHERENTE",(IF(BG150="R.RESIDUAL
11","R. RESIDUAL"," ")))))</f>
        <v xml:space="preserve"> </v>
      </c>
      <c r="BO154" s="245" t="str">
        <f>IF(ISERROR(IF(Y150="R.INHERENTE
16","R. INHERENTE",(IF(BG150="R.RESIDUAL
16","R. RESIDUAL"," ")))),"",(IF(Y150="R.INHERENTE
16","R. INHERENTE",(IF(BG150="R.RESIDUAL
16","R. RESIDUAL"," ")))))</f>
        <v>R. RESIDUAL</v>
      </c>
      <c r="BP154" s="246" t="str">
        <f>IF(ISERROR(IF(Y150="R.INHERENTE
21","R. INHERENTE",(IF(BG150="R.RESIDUAL
21","R. RESIDUAL"," ")))),"",(IF(Y150="R.INHERENTE
21","R. INHERENTE",(IF(BG150="R.RESIDUAL
21","R. RESIDUAL"," ")))))</f>
        <v xml:space="preserve"> </v>
      </c>
      <c r="BQ154" s="311"/>
      <c r="BR154" s="1239"/>
      <c r="BS154" s="1242"/>
      <c r="BT154" s="1198"/>
      <c r="BU154" s="1186"/>
      <c r="BV154" s="311"/>
      <c r="BW154" s="1195"/>
      <c r="BX154" s="1198"/>
      <c r="BY154" s="1183"/>
      <c r="BZ154" s="311"/>
      <c r="CA154" s="1167"/>
      <c r="CB154" s="1170"/>
      <c r="CC154" s="1173"/>
      <c r="CD154" s="1161"/>
      <c r="CE154" s="1176"/>
      <c r="CF154" s="1176"/>
      <c r="CG154" s="1176"/>
      <c r="CH154" s="1176"/>
      <c r="CI154" s="1176"/>
      <c r="CJ154" s="1176"/>
      <c r="CK154" s="1176"/>
      <c r="CL154" s="1176"/>
      <c r="CM154" s="1176"/>
      <c r="CN154" s="1176"/>
      <c r="CO154" s="1176"/>
      <c r="CP154" s="1176"/>
      <c r="CQ154" s="1176"/>
      <c r="CR154" s="1176"/>
      <c r="CS154" s="1176"/>
      <c r="CT154" s="1176"/>
      <c r="CU154" s="1164"/>
      <c r="CW154" s="1167"/>
      <c r="CX154" s="1170"/>
      <c r="CY154" s="1173"/>
      <c r="CZ154" s="1161"/>
      <c r="DA154" s="1209"/>
      <c r="DB154" s="1210"/>
      <c r="DC154" s="1209"/>
      <c r="DD154" s="1210"/>
      <c r="DE154" s="1158"/>
      <c r="DF154" s="1158"/>
      <c r="DG154" s="1158"/>
      <c r="DH154" s="1158"/>
      <c r="DI154" s="1158"/>
      <c r="DJ154" s="1158"/>
      <c r="DK154" s="1158"/>
      <c r="DL154" s="1158"/>
      <c r="DM154" s="1158"/>
      <c r="DN154" s="1158"/>
      <c r="DO154" s="1158"/>
      <c r="DP154" s="1158"/>
      <c r="DQ154" s="1158"/>
      <c r="DR154" s="1158"/>
      <c r="DS154" s="1158"/>
      <c r="DT154" s="1158"/>
      <c r="DU154" s="1164"/>
      <c r="DW154" s="1595"/>
      <c r="DX154" s="1598"/>
      <c r="DY154" s="1598"/>
      <c r="DZ154" s="1601"/>
    </row>
    <row r="155" spans="2:130" ht="12" customHeight="1" x14ac:dyDescent="0.25">
      <c r="Z155" s="387"/>
      <c r="BL155" s="316">
        <v>0.2</v>
      </c>
      <c r="BM155" s="317">
        <v>0.4</v>
      </c>
      <c r="BN155" s="317">
        <v>0.60000000000000009</v>
      </c>
      <c r="BO155" s="317">
        <v>0.8</v>
      </c>
      <c r="BP155" s="317">
        <v>1</v>
      </c>
    </row>
    <row r="156" spans="2:130" s="247" customFormat="1" ht="48" customHeight="1" x14ac:dyDescent="0.25">
      <c r="B156" s="1297" t="s">
        <v>1540</v>
      </c>
      <c r="C156" s="1131">
        <v>23</v>
      </c>
      <c r="D156" s="1128" t="s">
        <v>479</v>
      </c>
      <c r="E156" s="1119" t="s">
        <v>480</v>
      </c>
      <c r="F156" s="1119" t="s">
        <v>529</v>
      </c>
      <c r="G156" s="1128" t="s">
        <v>528</v>
      </c>
      <c r="H156" s="1125" t="s">
        <v>482</v>
      </c>
      <c r="I156" s="1122" t="s">
        <v>1576</v>
      </c>
      <c r="J156" s="401" t="s">
        <v>1659</v>
      </c>
      <c r="K156" s="383" t="s">
        <v>1237</v>
      </c>
      <c r="L156" s="401" t="s">
        <v>1660</v>
      </c>
      <c r="M156" s="384" t="s">
        <v>563</v>
      </c>
      <c r="N156" s="1111" t="s">
        <v>1661</v>
      </c>
      <c r="O156" s="1281" t="str">
        <f>IF(H156="","",(CONCATENATE("Posibilidad de afectación ",H156," ",I156," ",J156," ",J157," ",J158," ",J159," ",J160)))</f>
        <v xml:space="preserve">Posibilidad de afectación reputacional y económica por investigaciones y/o sanciones en la contratación de un bien o servicio a beneficio propio o de terceros, debido a la omisión o aplicación inadecuada de las normas, procesos y procedimientos de la ejecución de contratos y desconocimiento en la supervisión de los mismos.   </v>
      </c>
      <c r="P156" s="1291" t="s">
        <v>1240</v>
      </c>
      <c r="Q156" s="1257" t="s">
        <v>620</v>
      </c>
      <c r="R156" s="1260" t="s">
        <v>550</v>
      </c>
      <c r="S156" s="311"/>
      <c r="T156" s="1263" t="s">
        <v>507</v>
      </c>
      <c r="U156" s="1266">
        <f>IF(ISERROR(VLOOKUP($T156,Listas!$F$21:$G$25,2,FALSE)),"",(VLOOKUP($T156,Listas!$F$21:$G$25,2,FALSE)))</f>
        <v>0.6</v>
      </c>
      <c r="V156" s="1269" t="str">
        <f>IF(ISERROR(VLOOKUP($U156,Listas!$F$4:$G$8,2,FALSE)),"",(VLOOKUP($U156,Listas!$F$4:$G$8,2,FALSE)))</f>
        <v>MEDIA
El evento podrá ocurrir en algún momento.</v>
      </c>
      <c r="W156" s="1272" t="s">
        <v>441</v>
      </c>
      <c r="X156" s="1275">
        <f>IF(ISERROR(VLOOKUP($W156,Listas!$F$30:$G$37,2,FALSE)),"",(VLOOKUP($W156,Listas!$F$30:$G$37,2,FALSE)))</f>
        <v>0.8</v>
      </c>
      <c r="Y156" s="1245" t="str">
        <f>IF(U156="","",(CONCATENATE("R.INHERENTE
",(IF(AND($U156=0.2,$X156=0.2),1,(IF(AND($U156=0.2,$X156=0.4),6,(IF(AND($U156=0.2,$X156=0.6),11,(IF(AND($U156=0.2,$X156=0.8),16,(IF(AND($U156=0.2,$X156=1),21,(IF(AND($U156=0.4,$X156=0.2),2,(IF(AND($U156=0.4,$X156=0.4),7,(IF(AND($U156=0.4,$X156=0.6),12,(IF(AND($U156=0.4,$X156=0.8),17,(IF(AND($U156=0.4,$X156=1),22,(IF(AND($U156=0.6,$X156=0.2),3,(IF(AND($U156=0.6,$X156=0.4),8,(IF(AND($U156=0.6,$X156=0.6),13,(IF(AND($U156=0.6,$X156=0.8),18,(IF(AND($U156=0.6,$X156=1),23,(IF(AND($U156=0.8,$X156=0.2),4,(IF(AND($U156=0.8,$X156=0.4),9,(IF(AND($U156=0.8,$X156=0.6),14,(IF(AND($U156=0.8,$X156=0.8),19,(IF(AND($U156=0.8,$X156=1),24,(IF(AND($U156=1,$X156=0.2),5,(IF(AND($U156=1,$X156=0.4),10,(IF(AND($U156=1,$X156=0.6),15,(IF(AND($U156=1,$X156=0.8),20,(IF(AND($U156=1,$X156=1),25,"")))))))))))))))))))))))))))))))))))))))))))))))))))))</f>
        <v>R.INHERENTE
18</v>
      </c>
      <c r="Z156" s="387"/>
      <c r="AA156" s="409" t="s">
        <v>1662</v>
      </c>
      <c r="AB156" s="249" t="s">
        <v>614</v>
      </c>
      <c r="AC156" s="1248" t="s">
        <v>318</v>
      </c>
      <c r="AD156" s="1213">
        <v>25</v>
      </c>
      <c r="AE156" s="1214"/>
      <c r="AF156" s="1213"/>
      <c r="AG156" s="1214"/>
      <c r="AH156" s="1213"/>
      <c r="AI156" s="1214"/>
      <c r="AJ156" s="1213"/>
      <c r="AK156" s="1214"/>
      <c r="AL156" s="1213">
        <v>15</v>
      </c>
      <c r="AM156" s="1214"/>
      <c r="AN156" s="457">
        <f t="shared" ref="AN156" si="21">(SUM(AD156:AM156))/100</f>
        <v>0.4</v>
      </c>
      <c r="AO156" s="314">
        <v>0.36</v>
      </c>
      <c r="AP156" s="1288">
        <f>X156</f>
        <v>0.8</v>
      </c>
      <c r="AQ156" s="1218" t="s">
        <v>236</v>
      </c>
      <c r="AR156" s="1219"/>
      <c r="AS156" s="1220" t="s">
        <v>592</v>
      </c>
      <c r="AT156" s="1221"/>
      <c r="AU156" s="1218" t="s">
        <v>236</v>
      </c>
      <c r="AV156" s="1219"/>
      <c r="AW156" s="422" t="s">
        <v>1663</v>
      </c>
      <c r="AX156" s="395" t="s">
        <v>559</v>
      </c>
      <c r="AY156" s="412" t="s">
        <v>1664</v>
      </c>
      <c r="AZ156" s="427" t="s">
        <v>1665</v>
      </c>
      <c r="BA156" s="427" t="s">
        <v>1665</v>
      </c>
      <c r="BB156" s="248">
        <f>+(IF(AND($BC156&gt;0,$BC156&lt;=0.2),0.2,(IF(AND($BC156&gt;0.2,$BC156&lt;=0.4),0.4,(IF(AND($BC156&gt;0.4,$BC156&lt;=0.6),0.6,(IF(AND($BC156&gt;0.6,$BC156&lt;=0.8),0.8,(IF($BC156&gt;0.8,1,""))))))))))</f>
        <v>0.4</v>
      </c>
      <c r="BC156" s="1222">
        <f>+MIN(AO156:AO160)</f>
        <v>0.216</v>
      </c>
      <c r="BD156" s="1225" t="str">
        <f>+(IF($BB156=0.2,"MUY BAJA",(IF($BB156=0.4,"BAJA",(IF($BB156=0.6,"MEDIA",(IF($BB156=0.8,"ALTA",(IF($BB156=1,"MUY ALTA",""))))))))))</f>
        <v>BAJA</v>
      </c>
      <c r="BE156" s="1228">
        <f>+MIN(AP156:AP160)</f>
        <v>0.8</v>
      </c>
      <c r="BF156" s="1225" t="str">
        <f>+(IF($BI156=0.2,"MUY BAJA",(IF($BI156=0.4,"BAJA",(IF($BI156=0.6,"MEDIA",(IF($BI156=0.8,"ALTA",(IF($BI156=1,"MUY ALTA",""))))))))))</f>
        <v>ALTA</v>
      </c>
      <c r="BG156" s="1231" t="str">
        <f>IF($BB156="","",(CONCATENATE("R.RESIDUAL
",(IF(AND($BB156=0.2,$BI156=0.2),1,(IF(AND($BB156=0.2,$BI156=0.4),6,(IF(AND($BB156=0.2,$BI156=0.6),11,(IF(AND($BB156=0.2,$BI156=0.8),16,(IF(AND($BB156=0.2,$BI156=1),21,(IF(AND($BB156=0.4,$BI156=0.2),2,(IF(AND($BB156=0.4,$BI156=0.4),7,(IF(AND($BB156=0.4,$BI156=0.6),12,(IF(AND($BB156=0.4,$BI156=0.8),17,(IF(AND($BB156=0.4,$BI156=1),22,(IF(AND($BB156=0.6,$BI156=0.2),3,(IF(AND($BB156=0.6,$BI156=0.4),8,(IF(AND($BB156=0.6,$BI156=0.6),13,(IF(AND($BB156=0.6,$BI156=0.8),18,(IF(AND($BB156=0.6,$BI156=1),23,(IF(AND($BB156=0.8,$BI156=0.2),4,(IF(AND($BB156=0.8,$BI156=0.4),9,(IF(AND($BB156=0.8,$BI156=0.6),14,(IF(AND($BB156=0.8,$BI156=0.8),19,(IF(AND($BB156=0.8,$BI156=1),24,(IF(AND($BB156=1,$BI156=0.2),5,(IF(AND($BB156=1,$BI156=0.4),10,(IF(AND($BB156=1,$BI156=0.6),15,(IF(AND($BB156=1,$BI156=0.8),20,(IF(AND($BB156=1,$BI156=1),25,"")))))))))))))))))))))))))))))))))))))))))))))))))))))</f>
        <v>R.RESIDUAL
17</v>
      </c>
      <c r="BH156" s="1234" t="s">
        <v>546</v>
      </c>
      <c r="BI156" s="248">
        <f>+(IF(AND($BE156&gt;0,$BE156&lt;=0.2),0.2,(IF(AND($BE156&gt;0.2,$BE156&lt;=0.4),0.4,(IF(AND($BE156&gt;0.4,$BE156&lt;=0.6),0.6,(IF(AND($BE156&gt;0.6,$BE156&lt;=0.8),0.8,(IF($BE156&gt;0.8,1,""))))))))))</f>
        <v>0.8</v>
      </c>
      <c r="BJ156" s="239">
        <f>+VLOOKUP($BG156,Listas!$G$114:$H$138,2,FALSE)</f>
        <v>17</v>
      </c>
      <c r="BK156" s="462">
        <v>1</v>
      </c>
      <c r="BL156" s="354" t="str">
        <f>IF(ISERROR(IF(Y156="R.INHERENTE
5","R. INHERENTE",(IF(BG156="R.RESIDUAL
5","R. RESIDUAL"," ")))),"",(IF(Y156="R.INHERENTE
5","R. INHERENTE",(IF(BG156="R.RESIDUAL
5","R. RESIDUAL"," ")))))</f>
        <v xml:space="preserve"> </v>
      </c>
      <c r="BM156" s="355" t="str">
        <f>IF(ISERROR(IF(Y156="R.INHERENTE
10","R. INHERENTE",(IF(BG156="R.RESIDUAL
10","R. RESIDUAL"," ")))),"",(IF(Y156="R.INHERENTE
10","R. INHERENTE",(IF(BG156="R.RESIDUAL
10","R. RESIDUAL"," ")))))</f>
        <v xml:space="preserve"> </v>
      </c>
      <c r="BN156" s="360" t="str">
        <f>IF(ISERROR(IF(Y156="R.INHERENTE
15","R. INHERENTE",(IF(BG156="R.RESIDUAL
15","R. RESIDUAL"," ")))),"",(IF(Y156="R.INHERENTE
15","R. INHERENTE",(IF(BG156="R.RESIDUAL
15","R. RESIDUAL"," ")))))</f>
        <v xml:space="preserve"> </v>
      </c>
      <c r="BO156" s="360" t="str">
        <f>IF(ISERROR(IF(Y156="R.INHERENTE
20","R. INHERENTE",(IF(BG156="R.RESIDUAL
20","R. RESIDUAL"," ")))),"",(IF(Y156="R.INHERENTE
20","R. INHERENTE",(IF(BG156="R.RESIDUAL
20","R. RESIDUAL"," ")))))</f>
        <v xml:space="preserve"> </v>
      </c>
      <c r="BP156" s="240" t="str">
        <f>IF(ISERROR(IF(Y156="R.INHERENTE
25","R. INHERENTE",(IF(BG156="R.RESIDUAL
25","R. RESIDUAL"," ")))),"",(IF(Y156="R.INHERENTE
25","R. INHERENTE",(IF(BG156="R.RESIDUAL
25","R. RESIDUAL"," ")))))</f>
        <v xml:space="preserve"> </v>
      </c>
      <c r="BQ156" s="311"/>
      <c r="BR156" s="1237" t="s">
        <v>1641</v>
      </c>
      <c r="BS156" s="1181" t="s">
        <v>1249</v>
      </c>
      <c r="BT156" s="1196" t="s">
        <v>1300</v>
      </c>
      <c r="BU156" s="1184" t="s">
        <v>586</v>
      </c>
      <c r="BV156" s="311"/>
      <c r="BW156" s="1193" t="s">
        <v>1666</v>
      </c>
      <c r="BX156" s="1181" t="s">
        <v>1249</v>
      </c>
      <c r="BY156" s="1181" t="s">
        <v>1249</v>
      </c>
      <c r="BZ156" s="311"/>
      <c r="CA156" s="1165" t="s">
        <v>1250</v>
      </c>
      <c r="CB156" s="1168" t="s">
        <v>1251</v>
      </c>
      <c r="CC156" s="1171" t="s">
        <v>1252</v>
      </c>
      <c r="CD156" s="1159" t="s">
        <v>1253</v>
      </c>
      <c r="CE156" s="1174"/>
      <c r="CF156" s="1174"/>
      <c r="CG156" s="1174"/>
      <c r="CH156" s="1174"/>
      <c r="CI156" s="1174"/>
      <c r="CJ156" s="1174"/>
      <c r="CK156" s="1174"/>
      <c r="CL156" s="1174"/>
      <c r="CM156" s="1174"/>
      <c r="CN156" s="1174"/>
      <c r="CO156" s="1174"/>
      <c r="CP156" s="1174"/>
      <c r="CQ156" s="1174"/>
      <c r="CR156" s="1174"/>
      <c r="CS156" s="1174"/>
      <c r="CT156" s="1174"/>
      <c r="CU156" s="1162" t="s">
        <v>1254</v>
      </c>
      <c r="CW156" s="1165" t="s">
        <v>1250</v>
      </c>
      <c r="CX156" s="1168" t="s">
        <v>1251</v>
      </c>
      <c r="CY156" s="1171" t="s">
        <v>1252</v>
      </c>
      <c r="CZ156" s="1159" t="s">
        <v>1253</v>
      </c>
      <c r="DA156" s="1205"/>
      <c r="DB156" s="1206"/>
      <c r="DC156" s="1205"/>
      <c r="DD156" s="1206"/>
      <c r="DE156" s="1156"/>
      <c r="DF156" s="1156"/>
      <c r="DG156" s="1156"/>
      <c r="DH156" s="1156"/>
      <c r="DI156" s="1156"/>
      <c r="DJ156" s="1156"/>
      <c r="DK156" s="1156"/>
      <c r="DL156" s="1156"/>
      <c r="DM156" s="1156"/>
      <c r="DN156" s="1156"/>
      <c r="DO156" s="1156"/>
      <c r="DP156" s="1156"/>
      <c r="DQ156" s="1156"/>
      <c r="DR156" s="1156"/>
      <c r="DS156" s="1156"/>
      <c r="DT156" s="1156"/>
      <c r="DU156" s="1162" t="s">
        <v>1255</v>
      </c>
      <c r="DW156" s="1593"/>
      <c r="DX156" s="1596"/>
      <c r="DY156" s="1596"/>
      <c r="DZ156" s="1599"/>
    </row>
    <row r="157" spans="2:130" s="247" customFormat="1" ht="48" customHeight="1" thickBot="1" x14ac:dyDescent="0.3">
      <c r="B157" s="1298"/>
      <c r="C157" s="1132"/>
      <c r="D157" s="1129"/>
      <c r="E157" s="1120"/>
      <c r="F157" s="1120"/>
      <c r="G157" s="1129"/>
      <c r="H157" s="1126"/>
      <c r="I157" s="1123"/>
      <c r="J157" s="401" t="s">
        <v>1667</v>
      </c>
      <c r="K157" s="381" t="s">
        <v>1257</v>
      </c>
      <c r="L157" s="401" t="s">
        <v>1668</v>
      </c>
      <c r="M157" s="379" t="s">
        <v>582</v>
      </c>
      <c r="N157" s="1114"/>
      <c r="O157" s="1282"/>
      <c r="P157" s="1292"/>
      <c r="Q157" s="1258"/>
      <c r="R157" s="1261"/>
      <c r="S157" s="311"/>
      <c r="T157" s="1264"/>
      <c r="U157" s="1267"/>
      <c r="V157" s="1270"/>
      <c r="W157" s="1273"/>
      <c r="X157" s="1276"/>
      <c r="Y157" s="1246"/>
      <c r="Z157" s="387"/>
      <c r="AA157" s="315" t="s">
        <v>1669</v>
      </c>
      <c r="AB157" s="249" t="s">
        <v>614</v>
      </c>
      <c r="AC157" s="1249"/>
      <c r="AD157" s="1213">
        <v>25</v>
      </c>
      <c r="AE157" s="1214"/>
      <c r="AF157" s="1213"/>
      <c r="AG157" s="1214"/>
      <c r="AH157" s="1213"/>
      <c r="AI157" s="1214"/>
      <c r="AJ157" s="1213"/>
      <c r="AK157" s="1214"/>
      <c r="AL157" s="1213">
        <v>15</v>
      </c>
      <c r="AM157" s="1214"/>
      <c r="AN157" s="457">
        <f>(SUM(AD157:AM157))/100</f>
        <v>0.4</v>
      </c>
      <c r="AO157" s="444">
        <f>AO156-(AO156*AN157)</f>
        <v>0.216</v>
      </c>
      <c r="AP157" s="1289"/>
      <c r="AQ157" s="1218" t="s">
        <v>236</v>
      </c>
      <c r="AR157" s="1219"/>
      <c r="AS157" s="1220" t="s">
        <v>592</v>
      </c>
      <c r="AT157" s="1221"/>
      <c r="AU157" s="1218" t="s">
        <v>236</v>
      </c>
      <c r="AV157" s="1219"/>
      <c r="AW157" s="415" t="s">
        <v>1670</v>
      </c>
      <c r="AX157" s="396" t="s">
        <v>559</v>
      </c>
      <c r="AY157" s="421" t="s">
        <v>1671</v>
      </c>
      <c r="AZ157" s="427" t="s">
        <v>1665</v>
      </c>
      <c r="BA157" s="427" t="s">
        <v>1665</v>
      </c>
      <c r="BB157" s="248"/>
      <c r="BC157" s="1223"/>
      <c r="BD157" s="1226"/>
      <c r="BE157" s="1229"/>
      <c r="BF157" s="1226"/>
      <c r="BG157" s="1232"/>
      <c r="BH157" s="1235"/>
      <c r="BI157" s="248"/>
      <c r="BJ157" s="465"/>
      <c r="BK157" s="462">
        <v>0.8</v>
      </c>
      <c r="BL157" s="356" t="str">
        <f>IF(ISERROR(IF(Y156="R.INHERENTE
4","R. INHERENTE",(IF(BG156="R.RESIDUAL
4","R. RESIDUAL"," ")))),"",(IF(Y156="R.INHERENTE
4","R. INHERENTE",(IF(BG156="R.RESIDUAL
4","R. RESIDUAL"," ")))))</f>
        <v xml:space="preserve"> </v>
      </c>
      <c r="BM157" s="357" t="str">
        <f>IF(ISERROR(IF(Y156="R.INHERENTE
9","R. INHERENTE",(IF(BG156="R.RESIDUAL
9","R. RESIDUAL"," ")))),"",(IF(Y156="R.INHERENTE
9","R. INHERENTE",(IF(BG156="R.RESIDUAL
9","R. RESIDUAL"," ")))))</f>
        <v xml:space="preserve"> </v>
      </c>
      <c r="BN157" s="242" t="str">
        <f>IF(ISERROR(IF(Y156="R.INHERENTE
14","R. INHERENTE",(IF(BG156="R.RESIDUAL
14","R. RESIDUAL"," ")))),"",(IF(Y156="R.INHERENTE
14","R. INHERENTE",(IF(BG156="R.RESIDUAL
14","R. RESIDUAL"," ")))))</f>
        <v xml:space="preserve"> </v>
      </c>
      <c r="BO157" s="361" t="str">
        <f>IF(ISERROR(IF(Y156="R.INHERENTE
19","R. INHERENTE",(IF(BG156="R.RESIDUAL
19","R. RESIDUAL"," ")))),"",(IF(Y156="R.INHERENTE
19","R. INHERENTE",(IF(BG156="R.RESIDUAL
19","R. RESIDUAL"," ")))))</f>
        <v xml:space="preserve"> </v>
      </c>
      <c r="BP157" s="243" t="str">
        <f>IF(ISERROR(IF(Y156="R.INHERENTE
24","R. INHERENTE",(IF(BG156="R.RESIDUAL
24","R. RESIDUAL"," ")))),"",(IF(Y156="R.INHERENTE
24","R. INHERENTE",(IF(BG156="R.RESIDUAL
24","R. RESIDUAL"," ")))))</f>
        <v xml:space="preserve"> </v>
      </c>
      <c r="BQ157" s="311"/>
      <c r="BR157" s="1238"/>
      <c r="BS157" s="1182"/>
      <c r="BT157" s="1197"/>
      <c r="BU157" s="1185"/>
      <c r="BV157" s="311"/>
      <c r="BW157" s="1194"/>
      <c r="BX157" s="1182"/>
      <c r="BY157" s="1182"/>
      <c r="BZ157" s="311"/>
      <c r="CA157" s="1166"/>
      <c r="CB157" s="1169"/>
      <c r="CC157" s="1172"/>
      <c r="CD157" s="1160"/>
      <c r="CE157" s="1175"/>
      <c r="CF157" s="1175"/>
      <c r="CG157" s="1175"/>
      <c r="CH157" s="1175"/>
      <c r="CI157" s="1175"/>
      <c r="CJ157" s="1175"/>
      <c r="CK157" s="1175"/>
      <c r="CL157" s="1175"/>
      <c r="CM157" s="1175"/>
      <c r="CN157" s="1175"/>
      <c r="CO157" s="1175"/>
      <c r="CP157" s="1175"/>
      <c r="CQ157" s="1175"/>
      <c r="CR157" s="1175"/>
      <c r="CS157" s="1175"/>
      <c r="CT157" s="1175"/>
      <c r="CU157" s="1163"/>
      <c r="CW157" s="1166"/>
      <c r="CX157" s="1169"/>
      <c r="CY157" s="1172"/>
      <c r="CZ157" s="1160"/>
      <c r="DA157" s="1207"/>
      <c r="DB157" s="1208"/>
      <c r="DC157" s="1207"/>
      <c r="DD157" s="1208"/>
      <c r="DE157" s="1157"/>
      <c r="DF157" s="1157"/>
      <c r="DG157" s="1157"/>
      <c r="DH157" s="1157"/>
      <c r="DI157" s="1157"/>
      <c r="DJ157" s="1157"/>
      <c r="DK157" s="1157"/>
      <c r="DL157" s="1157"/>
      <c r="DM157" s="1157"/>
      <c r="DN157" s="1157"/>
      <c r="DO157" s="1157"/>
      <c r="DP157" s="1157"/>
      <c r="DQ157" s="1157"/>
      <c r="DR157" s="1157"/>
      <c r="DS157" s="1157"/>
      <c r="DT157" s="1157"/>
      <c r="DU157" s="1163"/>
      <c r="DW157" s="1594"/>
      <c r="DX157" s="1597"/>
      <c r="DY157" s="1597"/>
      <c r="DZ157" s="1600"/>
    </row>
    <row r="158" spans="2:130" s="247" customFormat="1" ht="48" customHeight="1" thickBot="1" x14ac:dyDescent="0.3">
      <c r="B158" s="1298"/>
      <c r="C158" s="1132"/>
      <c r="D158" s="1129"/>
      <c r="E158" s="1120"/>
      <c r="F158" s="1120"/>
      <c r="G158" s="1129"/>
      <c r="H158" s="1126"/>
      <c r="I158" s="1123"/>
      <c r="J158" s="385"/>
      <c r="K158" s="381" t="s">
        <v>1263</v>
      </c>
      <c r="L158" s="401" t="s">
        <v>1672</v>
      </c>
      <c r="M158" s="379"/>
      <c r="N158" s="1114"/>
      <c r="O158" s="1282"/>
      <c r="P158" s="1292"/>
      <c r="Q158" s="1258"/>
      <c r="R158" s="1261"/>
      <c r="S158" s="311"/>
      <c r="T158" s="1264"/>
      <c r="U158" s="1267"/>
      <c r="V158" s="1270"/>
      <c r="W158" s="1273"/>
      <c r="X158" s="1276"/>
      <c r="Y158" s="1246"/>
      <c r="Z158" s="387"/>
      <c r="AA158" s="315"/>
      <c r="AB158" s="226"/>
      <c r="AC158" s="1249"/>
      <c r="AD158" s="1177"/>
      <c r="AE158" s="1178"/>
      <c r="AF158" s="1177"/>
      <c r="AG158" s="1178"/>
      <c r="AH158" s="1177"/>
      <c r="AI158" s="1178"/>
      <c r="AJ158" s="1177"/>
      <c r="AK158" s="1178"/>
      <c r="AL158" s="1177"/>
      <c r="AM158" s="1178"/>
      <c r="AN158" s="318">
        <f>AD158+AF158+AH158+AJ158+AL158</f>
        <v>0</v>
      </c>
      <c r="AO158" s="312"/>
      <c r="AP158" s="1289"/>
      <c r="AQ158" s="1189"/>
      <c r="AR158" s="1190"/>
      <c r="AS158" s="1191"/>
      <c r="AT158" s="1192"/>
      <c r="AU158" s="1189"/>
      <c r="AV158" s="1190"/>
      <c r="AW158" s="415"/>
      <c r="AX158" s="396"/>
      <c r="AY158" s="421"/>
      <c r="AZ158" s="429"/>
      <c r="BA158" s="430"/>
      <c r="BB158" s="248"/>
      <c r="BC158" s="1223"/>
      <c r="BD158" s="1226"/>
      <c r="BE158" s="1229"/>
      <c r="BF158" s="1226"/>
      <c r="BG158" s="1232"/>
      <c r="BH158" s="1235"/>
      <c r="BI158" s="248"/>
      <c r="BJ158" s="465"/>
      <c r="BK158" s="462">
        <v>0.60000000000000009</v>
      </c>
      <c r="BL158" s="356" t="str">
        <f>IF(ISERROR(IF(Y156="R.INHERENTE
3","R. INHERENTE",(IF(BG156="R.RESIDUAL
3","R. RESIDUAL"," ")))),"",(IF(Y156="R.INHERENTE
3","R. INHERENTE",(IF(BG156="R.RESIDUAL
3","R. RESIDUAL"," ")))))</f>
        <v xml:space="preserve"> </v>
      </c>
      <c r="BM158" s="357" t="str">
        <f>IF(ISERROR(IF(Y156="R.INHERENTE
8","R. INHERENTE",(IF(BG156="R.RESIDUAL
8","R. RESIDUAL"," ")))),"",(IF(Y156="R.INHERENTE
8","R. INHERENTE",(IF(BG156="R.RESIDUAL
8","R. RESIDUAL"," ")))))</f>
        <v xml:space="preserve"> </v>
      </c>
      <c r="BN158" s="242" t="str">
        <f>IF(ISERROR(IF(Y156="R.INHERENTE
13","R. INHERENTE",(IF(BG156="R.RESIDUAL
13","R. RESIDUAL"," ")))),"",(IF(Y156="R.INHERENTE
13","R. INHERENTE",(IF(BG156="R.RESIDUAL
13","R. RESIDUAL"," ")))))</f>
        <v xml:space="preserve"> </v>
      </c>
      <c r="BO158" s="361" t="str">
        <f>IF(ISERROR(IF(Y156="R.INHERENTE
18","R. INHERENTE",(IF(BG156="R.RESIDUAL
18","R. RESIDUAL"," ")))),"",(IF(Y156="R.INHERENTE
18","R. INHERENTE",(IF(BG156="R.RESIDUAL
18","R. RESIDUAL"," ")))))</f>
        <v>R. INHERENTE</v>
      </c>
      <c r="BP158" s="243" t="str">
        <f>IF(ISERROR(IF(Y156="R.INHERENTE
23","R. INHERENTE",(IF(BG156="R.RESIDUAL
23","R. RESIDUAL"," ")))),"",(IF(Y156="R.INHERENTE
23","R. INHERENTE",(IF(BG156="R.RESIDUAL
23","R. RESIDUAL"," ")))))</f>
        <v xml:space="preserve"> </v>
      </c>
      <c r="BQ158" s="311"/>
      <c r="BR158" s="1238"/>
      <c r="BS158" s="1182"/>
      <c r="BT158" s="1197"/>
      <c r="BU158" s="1185"/>
      <c r="BV158" s="311"/>
      <c r="BW158" s="1194"/>
      <c r="BX158" s="1182"/>
      <c r="BY158" s="1182"/>
      <c r="BZ158" s="311"/>
      <c r="CA158" s="1166"/>
      <c r="CB158" s="1169"/>
      <c r="CC158" s="1172"/>
      <c r="CD158" s="1160"/>
      <c r="CE158" s="1175"/>
      <c r="CF158" s="1175"/>
      <c r="CG158" s="1175"/>
      <c r="CH158" s="1175"/>
      <c r="CI158" s="1175"/>
      <c r="CJ158" s="1175"/>
      <c r="CK158" s="1175"/>
      <c r="CL158" s="1175"/>
      <c r="CM158" s="1175"/>
      <c r="CN158" s="1175"/>
      <c r="CO158" s="1175"/>
      <c r="CP158" s="1175"/>
      <c r="CQ158" s="1175"/>
      <c r="CR158" s="1175"/>
      <c r="CS158" s="1175"/>
      <c r="CT158" s="1175"/>
      <c r="CU158" s="1163"/>
      <c r="CW158" s="1166"/>
      <c r="CX158" s="1169"/>
      <c r="CY158" s="1172"/>
      <c r="CZ158" s="1160"/>
      <c r="DA158" s="1207"/>
      <c r="DB158" s="1208"/>
      <c r="DC158" s="1207"/>
      <c r="DD158" s="1208"/>
      <c r="DE158" s="1157"/>
      <c r="DF158" s="1157"/>
      <c r="DG158" s="1157"/>
      <c r="DH158" s="1157"/>
      <c r="DI158" s="1157"/>
      <c r="DJ158" s="1157"/>
      <c r="DK158" s="1157"/>
      <c r="DL158" s="1157"/>
      <c r="DM158" s="1157"/>
      <c r="DN158" s="1157"/>
      <c r="DO158" s="1157"/>
      <c r="DP158" s="1157"/>
      <c r="DQ158" s="1157"/>
      <c r="DR158" s="1157"/>
      <c r="DS158" s="1157"/>
      <c r="DT158" s="1157"/>
      <c r="DU158" s="1163"/>
      <c r="DW158" s="1594"/>
      <c r="DX158" s="1597"/>
      <c r="DY158" s="1597"/>
      <c r="DZ158" s="1600"/>
    </row>
    <row r="159" spans="2:130" s="247" customFormat="1" ht="48" customHeight="1" thickBot="1" x14ac:dyDescent="0.3">
      <c r="B159" s="1298"/>
      <c r="C159" s="1132"/>
      <c r="D159" s="1129"/>
      <c r="E159" s="1120"/>
      <c r="F159" s="1120"/>
      <c r="G159" s="1129"/>
      <c r="H159" s="1126"/>
      <c r="I159" s="1123"/>
      <c r="J159" s="385"/>
      <c r="K159" s="381" t="s">
        <v>1268</v>
      </c>
      <c r="L159" s="401" t="s">
        <v>1673</v>
      </c>
      <c r="M159" s="379"/>
      <c r="N159" s="1114"/>
      <c r="O159" s="1282"/>
      <c r="P159" s="1292"/>
      <c r="Q159" s="1258"/>
      <c r="R159" s="1261"/>
      <c r="S159" s="311"/>
      <c r="T159" s="1264"/>
      <c r="U159" s="1267"/>
      <c r="V159" s="1270"/>
      <c r="W159" s="1273"/>
      <c r="X159" s="1276"/>
      <c r="Y159" s="1246"/>
      <c r="Z159" s="387"/>
      <c r="AA159" s="227"/>
      <c r="AB159" s="226"/>
      <c r="AC159" s="1249"/>
      <c r="AD159" s="1177"/>
      <c r="AE159" s="1178"/>
      <c r="AF159" s="1177"/>
      <c r="AG159" s="1178"/>
      <c r="AH159" s="1177"/>
      <c r="AI159" s="1178"/>
      <c r="AJ159" s="1177"/>
      <c r="AK159" s="1178"/>
      <c r="AL159" s="1177"/>
      <c r="AM159" s="1178"/>
      <c r="AN159" s="318">
        <f>AD159+AF159+AH159+AJ159+AL159</f>
        <v>0</v>
      </c>
      <c r="AO159" s="312"/>
      <c r="AP159" s="1289"/>
      <c r="AQ159" s="1189"/>
      <c r="AR159" s="1190"/>
      <c r="AS159" s="1191"/>
      <c r="AT159" s="1192"/>
      <c r="AU159" s="1189"/>
      <c r="AV159" s="1190"/>
      <c r="AW159" s="376"/>
      <c r="AX159" s="377"/>
      <c r="AY159" s="234"/>
      <c r="AZ159" s="232"/>
      <c r="BA159" s="228"/>
      <c r="BB159" s="248"/>
      <c r="BC159" s="1223"/>
      <c r="BD159" s="1226"/>
      <c r="BE159" s="1229"/>
      <c r="BF159" s="1226"/>
      <c r="BG159" s="1232"/>
      <c r="BH159" s="1235"/>
      <c r="BI159" s="248"/>
      <c r="BJ159" s="465"/>
      <c r="BK159" s="462">
        <v>0.4</v>
      </c>
      <c r="BL159" s="356" t="str">
        <f>IF(ISERROR(IF(Y156="R.INHERENTE
2","R. INHERENTE",(IF(BG156="R.RESIDUAL
2","R. RESIDUAL"," ")))),"",(IF(Y156="R.INHERENTE
2","R. INHERENTE",(IF(BG156="R.RESIDUAL
2","R. RESIDUAL"," ")))))</f>
        <v xml:space="preserve"> </v>
      </c>
      <c r="BM159" s="357" t="str">
        <f>IF(ISERROR(IF(Y156="R.INHERENTE
7","R. INHERENTE",(IF(BG156="R.RESIDUAL
7","R. RESIDUAL"," ")))),"",(IF(Y156="R.INHERENTE
7","R. INHERENTE",(IF(BG156="R.RESIDUAL
7","R. RESIDUAL"," ")))))</f>
        <v xml:space="preserve"> </v>
      </c>
      <c r="BN159" s="241" t="str">
        <f>IF(ISERROR(IF(Y156="R.INHERENTE
12","R. INHERENTE",(IF(BG156="R.RESIDUAL
12","R. RESIDUAL"," ")))),"",(IF(Y156="R.INHERENTE
12","R. INHERENTE",(IF(BG156="R.RESIDUAL
12","R. RESIDUAL"," ")))))</f>
        <v xml:space="preserve"> </v>
      </c>
      <c r="BO159" s="242" t="str">
        <f>IF(ISERROR(IF(Y156="R.INHERENTE
17","R. INHERENTE",(IF(BG156="R.RESIDUAL
17","R. RESIDUAL"," ")))),"",(IF(Y156="R.INHERENTE
17","R. INHERENTE",(IF(BG156="R.RESIDUAL
17","R. RESIDUAL"," ")))))</f>
        <v>R. RESIDUAL</v>
      </c>
      <c r="BP159" s="243" t="str">
        <f>IF(ISERROR(IF(Y156="R.INHERENTE
22","R. INHERENTE",(IF(BG156="R.RESIDUAL
22","R. RESIDUAL"," ")))),"",(IF(Y156="R.INHERENTE
22","R. INHERENTE",(IF(BG156="R.RESIDUAL
22","R. RESIDUAL"," ")))))</f>
        <v xml:space="preserve"> </v>
      </c>
      <c r="BQ159" s="311"/>
      <c r="BR159" s="1238"/>
      <c r="BS159" s="1182"/>
      <c r="BT159" s="1197"/>
      <c r="BU159" s="1185"/>
      <c r="BV159" s="311"/>
      <c r="BW159" s="1194"/>
      <c r="BX159" s="1182"/>
      <c r="BY159" s="1182"/>
      <c r="BZ159" s="311"/>
      <c r="CA159" s="1166"/>
      <c r="CB159" s="1169"/>
      <c r="CC159" s="1172"/>
      <c r="CD159" s="1160"/>
      <c r="CE159" s="1175"/>
      <c r="CF159" s="1175"/>
      <c r="CG159" s="1175"/>
      <c r="CH159" s="1175"/>
      <c r="CI159" s="1175"/>
      <c r="CJ159" s="1175"/>
      <c r="CK159" s="1175"/>
      <c r="CL159" s="1175"/>
      <c r="CM159" s="1175"/>
      <c r="CN159" s="1175"/>
      <c r="CO159" s="1175"/>
      <c r="CP159" s="1175"/>
      <c r="CQ159" s="1175"/>
      <c r="CR159" s="1175"/>
      <c r="CS159" s="1175"/>
      <c r="CT159" s="1175"/>
      <c r="CU159" s="1163"/>
      <c r="CW159" s="1166"/>
      <c r="CX159" s="1169"/>
      <c r="CY159" s="1172"/>
      <c r="CZ159" s="1160"/>
      <c r="DA159" s="1207"/>
      <c r="DB159" s="1208"/>
      <c r="DC159" s="1207"/>
      <c r="DD159" s="1208"/>
      <c r="DE159" s="1157"/>
      <c r="DF159" s="1157"/>
      <c r="DG159" s="1157"/>
      <c r="DH159" s="1157"/>
      <c r="DI159" s="1157"/>
      <c r="DJ159" s="1157"/>
      <c r="DK159" s="1157"/>
      <c r="DL159" s="1157"/>
      <c r="DM159" s="1157"/>
      <c r="DN159" s="1157"/>
      <c r="DO159" s="1157"/>
      <c r="DP159" s="1157"/>
      <c r="DQ159" s="1157"/>
      <c r="DR159" s="1157"/>
      <c r="DS159" s="1157"/>
      <c r="DT159" s="1157"/>
      <c r="DU159" s="1163"/>
      <c r="DW159" s="1594"/>
      <c r="DX159" s="1597"/>
      <c r="DY159" s="1597"/>
      <c r="DZ159" s="1600"/>
    </row>
    <row r="160" spans="2:130" s="247" customFormat="1" ht="48" customHeight="1" thickBot="1" x14ac:dyDescent="0.3">
      <c r="B160" s="1299"/>
      <c r="C160" s="1133"/>
      <c r="D160" s="1130"/>
      <c r="E160" s="1121"/>
      <c r="F160" s="1121"/>
      <c r="G160" s="1130"/>
      <c r="H160" s="1127"/>
      <c r="I160" s="1124"/>
      <c r="J160" s="386"/>
      <c r="K160" s="382" t="s">
        <v>1269</v>
      </c>
      <c r="L160" s="401" t="s">
        <v>1674</v>
      </c>
      <c r="M160" s="380"/>
      <c r="N160" s="1115"/>
      <c r="O160" s="1283"/>
      <c r="P160" s="1293"/>
      <c r="Q160" s="1259"/>
      <c r="R160" s="1262"/>
      <c r="S160" s="311"/>
      <c r="T160" s="1265"/>
      <c r="U160" s="1268"/>
      <c r="V160" s="1271"/>
      <c r="W160" s="1274"/>
      <c r="X160" s="1277"/>
      <c r="Y160" s="1247"/>
      <c r="Z160" s="387"/>
      <c r="AA160" s="229"/>
      <c r="AB160" s="230"/>
      <c r="AC160" s="1250"/>
      <c r="AD160" s="1187"/>
      <c r="AE160" s="1188"/>
      <c r="AF160" s="1187"/>
      <c r="AG160" s="1188"/>
      <c r="AH160" s="1187"/>
      <c r="AI160" s="1188"/>
      <c r="AJ160" s="1187"/>
      <c r="AK160" s="1188"/>
      <c r="AL160" s="1187"/>
      <c r="AM160" s="1188"/>
      <c r="AN160" s="319">
        <f>AD160+AF160+AH160+AJ160+AL160</f>
        <v>0</v>
      </c>
      <c r="AO160" s="313"/>
      <c r="AP160" s="1290"/>
      <c r="AQ160" s="1179"/>
      <c r="AR160" s="1180"/>
      <c r="AS160" s="1243"/>
      <c r="AT160" s="1244"/>
      <c r="AU160" s="1179"/>
      <c r="AV160" s="1180"/>
      <c r="AW160" s="236"/>
      <c r="AX160" s="393"/>
      <c r="AY160" s="235"/>
      <c r="AZ160" s="233"/>
      <c r="BA160" s="231"/>
      <c r="BB160" s="248"/>
      <c r="BC160" s="1224"/>
      <c r="BD160" s="1227"/>
      <c r="BE160" s="1230"/>
      <c r="BF160" s="1227"/>
      <c r="BG160" s="1233"/>
      <c r="BH160" s="1236"/>
      <c r="BI160" s="248"/>
      <c r="BJ160" s="465"/>
      <c r="BK160" s="463">
        <v>0.2</v>
      </c>
      <c r="BL160" s="358" t="str">
        <f>IF(ISERROR(IF(Y156="R.INHERENTE
1","R. INHERENTE",(IF(BG156="R.RESIDUAL
1","R. RESIDUAL"," ")))),"",(IF(Y156="R.INHERENTE
1","R. INHERENTE",(IF(BG156="R.RESIDUAL
1","R. RESIDUAL"," ")))))</f>
        <v xml:space="preserve"> </v>
      </c>
      <c r="BM160" s="359" t="str">
        <f>IF(ISERROR(IF(Y156="R.INHERENTE
6","R. INHERENTE",(IF(BG156="R.RESIDUAL
6","R. RESIDUAL"," ")))),"",(IF(Y156="R.INHERENTE
6","R. INHERENTE",(IF(BG156="R.RESIDUAL
6","R. RESIDUAL"," ")))))</f>
        <v xml:space="preserve"> </v>
      </c>
      <c r="BN160" s="244" t="str">
        <f>IF(ISERROR(IF(Y156="R.INHERENTE
11","R. INHERENTE",(IF(BG156="R.RESIDUAL
11","R. RESIDUAL"," ")))),"",(IF(Y156="R.INHERENTE
11","R. INHERENTE",(IF(BG156="R.RESIDUAL
11","R. RESIDUAL"," ")))))</f>
        <v xml:space="preserve"> </v>
      </c>
      <c r="BO160" s="245" t="str">
        <f>IF(ISERROR(IF(Y156="R.INHERENTE
16","R. INHERENTE",(IF(BG156="R.RESIDUAL
16","R. RESIDUAL"," ")))),"",(IF(Y156="R.INHERENTE
16","R. INHERENTE",(IF(BG156="R.RESIDUAL
16","R. RESIDUAL"," ")))))</f>
        <v xml:space="preserve"> </v>
      </c>
      <c r="BP160" s="246" t="str">
        <f>IF(ISERROR(IF(Y156="R.INHERENTE
21","R. INHERENTE",(IF(BG156="R.RESIDUAL
21","R. RESIDUAL"," ")))),"",(IF(Y156="R.INHERENTE
21","R. INHERENTE",(IF(BG156="R.RESIDUAL
21","R. RESIDUAL"," ")))))</f>
        <v xml:space="preserve"> </v>
      </c>
      <c r="BQ160" s="311"/>
      <c r="BR160" s="1239"/>
      <c r="BS160" s="1183"/>
      <c r="BT160" s="1198"/>
      <c r="BU160" s="1186"/>
      <c r="BV160" s="311"/>
      <c r="BW160" s="1195"/>
      <c r="BX160" s="1183"/>
      <c r="BY160" s="1183"/>
      <c r="BZ160" s="311"/>
      <c r="CA160" s="1167"/>
      <c r="CB160" s="1170"/>
      <c r="CC160" s="1173"/>
      <c r="CD160" s="1161"/>
      <c r="CE160" s="1176"/>
      <c r="CF160" s="1176"/>
      <c r="CG160" s="1176"/>
      <c r="CH160" s="1176"/>
      <c r="CI160" s="1176"/>
      <c r="CJ160" s="1176"/>
      <c r="CK160" s="1176"/>
      <c r="CL160" s="1176"/>
      <c r="CM160" s="1176"/>
      <c r="CN160" s="1176"/>
      <c r="CO160" s="1176"/>
      <c r="CP160" s="1176"/>
      <c r="CQ160" s="1176"/>
      <c r="CR160" s="1176"/>
      <c r="CS160" s="1176"/>
      <c r="CT160" s="1176"/>
      <c r="CU160" s="1164"/>
      <c r="CW160" s="1167"/>
      <c r="CX160" s="1170"/>
      <c r="CY160" s="1173"/>
      <c r="CZ160" s="1161"/>
      <c r="DA160" s="1209"/>
      <c r="DB160" s="1210"/>
      <c r="DC160" s="1209"/>
      <c r="DD160" s="1210"/>
      <c r="DE160" s="1158"/>
      <c r="DF160" s="1158"/>
      <c r="DG160" s="1158"/>
      <c r="DH160" s="1158"/>
      <c r="DI160" s="1158"/>
      <c r="DJ160" s="1158"/>
      <c r="DK160" s="1158"/>
      <c r="DL160" s="1158"/>
      <c r="DM160" s="1158"/>
      <c r="DN160" s="1158"/>
      <c r="DO160" s="1158"/>
      <c r="DP160" s="1158"/>
      <c r="DQ160" s="1158"/>
      <c r="DR160" s="1158"/>
      <c r="DS160" s="1158"/>
      <c r="DT160" s="1158"/>
      <c r="DU160" s="1164"/>
      <c r="DW160" s="1595"/>
      <c r="DX160" s="1598"/>
      <c r="DY160" s="1598"/>
      <c r="DZ160" s="1601"/>
    </row>
    <row r="161" spans="2:130" ht="12" customHeight="1" thickBot="1" x14ac:dyDescent="0.3">
      <c r="Z161" s="387"/>
      <c r="BL161" s="316">
        <v>0.2</v>
      </c>
      <c r="BM161" s="317">
        <v>0.4</v>
      </c>
      <c r="BN161" s="317">
        <v>0.60000000000000009</v>
      </c>
      <c r="BO161" s="317">
        <v>0.8</v>
      </c>
      <c r="BP161" s="317">
        <v>1</v>
      </c>
    </row>
    <row r="162" spans="2:130" s="247" customFormat="1" ht="48" customHeight="1" x14ac:dyDescent="0.25">
      <c r="B162" s="1297" t="s">
        <v>1540</v>
      </c>
      <c r="C162" s="1131">
        <v>24</v>
      </c>
      <c r="D162" s="1128" t="s">
        <v>479</v>
      </c>
      <c r="E162" s="1119" t="s">
        <v>480</v>
      </c>
      <c r="F162" s="1119" t="s">
        <v>529</v>
      </c>
      <c r="G162" s="1128" t="s">
        <v>528</v>
      </c>
      <c r="H162" s="1125" t="s">
        <v>476</v>
      </c>
      <c r="I162" s="1122" t="s">
        <v>1529</v>
      </c>
      <c r="J162" s="401" t="s">
        <v>1675</v>
      </c>
      <c r="K162" s="383" t="s">
        <v>1237</v>
      </c>
      <c r="L162" s="401" t="s">
        <v>1676</v>
      </c>
      <c r="M162" s="384" t="s">
        <v>563</v>
      </c>
      <c r="N162" s="1111" t="s">
        <v>1677</v>
      </c>
      <c r="O162" s="1281" t="str">
        <f>IF(H162="","",(CONCATENATE("Posibilidad de afectación ",H162," ",I162," ",J162," ",J163," ",J164," ",J165," ",J166)))</f>
        <v xml:space="preserve">Posibilidad de afectación económica y reputacional por certificar el pago al proveedor en beneficio propio o del tercero,  debido a la inoportunidad y veracidad en la supervisión del contrato de alimentación en las unidades que presta el servicio de hospitalización.    </v>
      </c>
      <c r="P162" s="1291" t="s">
        <v>1240</v>
      </c>
      <c r="Q162" s="1257" t="s">
        <v>620</v>
      </c>
      <c r="R162" s="1260" t="s">
        <v>543</v>
      </c>
      <c r="S162" s="311"/>
      <c r="T162" s="1263" t="s">
        <v>507</v>
      </c>
      <c r="U162" s="1266">
        <f>IF(ISERROR(VLOOKUP($T162,Listas!$F$21:$G$25,2,FALSE)),"",(VLOOKUP($T162,Listas!$F$21:$G$25,2,FALSE)))</f>
        <v>0.6</v>
      </c>
      <c r="V162" s="1269" t="str">
        <f>IF(ISERROR(VLOOKUP($U162,Listas!$F$4:$G$8,2,FALSE)),"",(VLOOKUP($U162,Listas!$F$4:$G$8,2,FALSE)))</f>
        <v>MEDIA
El evento podrá ocurrir en algún momento.</v>
      </c>
      <c r="W162" s="1272" t="s">
        <v>441</v>
      </c>
      <c r="X162" s="1275">
        <f>IF(ISERROR(VLOOKUP($W162,Listas!$F$30:$G$37,2,FALSE)),"",(VLOOKUP($W162,Listas!$F$30:$G$37,2,FALSE)))</f>
        <v>0.8</v>
      </c>
      <c r="Y162" s="1245" t="str">
        <f>IF(U162="","",(CONCATENATE("R.INHERENTE
",(IF(AND($U162=0.2,$X162=0.2),1,(IF(AND($U162=0.2,$X162=0.4),6,(IF(AND($U162=0.2,$X162=0.6),11,(IF(AND($U162=0.2,$X162=0.8),16,(IF(AND($U162=0.2,$X162=1),21,(IF(AND($U162=0.4,$X162=0.2),2,(IF(AND($U162=0.4,$X162=0.4),7,(IF(AND($U162=0.4,$X162=0.6),12,(IF(AND($U162=0.4,$X162=0.8),17,(IF(AND($U162=0.4,$X162=1),22,(IF(AND($U162=0.6,$X162=0.2),3,(IF(AND($U162=0.6,$X162=0.4),8,(IF(AND($U162=0.6,$X162=0.6),13,(IF(AND($U162=0.6,$X162=0.8),18,(IF(AND($U162=0.6,$X162=1),23,(IF(AND($U162=0.8,$X162=0.2),4,(IF(AND($U162=0.8,$X162=0.4),9,(IF(AND($U162=0.8,$X162=0.6),14,(IF(AND($U162=0.8,$X162=0.8),19,(IF(AND($U162=0.8,$X162=1),24,(IF(AND($U162=1,$X162=0.2),5,(IF(AND($U162=1,$X162=0.4),10,(IF(AND($U162=1,$X162=0.6),15,(IF(AND($U162=1,$X162=0.8),20,(IF(AND($U162=1,$X162=1),25,"")))))))))))))))))))))))))))))))))))))))))))))))))))))</f>
        <v>R.INHERENTE
18</v>
      </c>
      <c r="Z162" s="387"/>
      <c r="AA162" s="409" t="s">
        <v>1678</v>
      </c>
      <c r="AB162" s="249" t="s">
        <v>614</v>
      </c>
      <c r="AC162" s="1248" t="s">
        <v>318</v>
      </c>
      <c r="AD162" s="1213">
        <v>25</v>
      </c>
      <c r="AE162" s="1214"/>
      <c r="AF162" s="1213"/>
      <c r="AG162" s="1214"/>
      <c r="AH162" s="1213"/>
      <c r="AI162" s="1214"/>
      <c r="AJ162" s="1213"/>
      <c r="AK162" s="1214"/>
      <c r="AL162" s="1213">
        <v>15</v>
      </c>
      <c r="AM162" s="1214"/>
      <c r="AN162" s="457">
        <f t="shared" ref="AN162" si="22">(SUM(AD162:AM162))/100</f>
        <v>0.4</v>
      </c>
      <c r="AO162" s="314">
        <v>0.36</v>
      </c>
      <c r="AP162" s="1288">
        <f>X162</f>
        <v>0.8</v>
      </c>
      <c r="AQ162" s="1218" t="s">
        <v>236</v>
      </c>
      <c r="AR162" s="1219"/>
      <c r="AS162" s="1220" t="s">
        <v>592</v>
      </c>
      <c r="AT162" s="1221"/>
      <c r="AU162" s="1218" t="s">
        <v>236</v>
      </c>
      <c r="AV162" s="1219"/>
      <c r="AW162" s="422" t="s">
        <v>1679</v>
      </c>
      <c r="AX162" s="395" t="s">
        <v>554</v>
      </c>
      <c r="AY162" s="412" t="s">
        <v>1680</v>
      </c>
      <c r="AZ162" s="427" t="s">
        <v>1665</v>
      </c>
      <c r="BA162" s="427" t="s">
        <v>1665</v>
      </c>
      <c r="BB162" s="248">
        <f>+(IF(AND($BC162&gt;0,$BC162&lt;=0.2),0.2,(IF(AND($BC162&gt;0.2,$BC162&lt;=0.4),0.4,(IF(AND($BC162&gt;0.4,$BC162&lt;=0.6),0.6,(IF(AND($BC162&gt;0.6,$BC162&lt;=0.8),0.8,(IF($BC162&gt;0.8,1,""))))))))))</f>
        <v>0.4</v>
      </c>
      <c r="BC162" s="1222">
        <f>+MIN(AO162:AO166)</f>
        <v>0.216</v>
      </c>
      <c r="BD162" s="1225" t="str">
        <f>+(IF($BB162=0.2,"MUY BAJA",(IF($BB162=0.4,"BAJA",(IF($BB162=0.6,"MEDIA",(IF($BB162=0.8,"ALTA",(IF($BB162=1,"MUY ALTA",""))))))))))</f>
        <v>BAJA</v>
      </c>
      <c r="BE162" s="1228">
        <f>+MIN(AP162:AP166)</f>
        <v>0.8</v>
      </c>
      <c r="BF162" s="1225" t="str">
        <f>+(IF($BI162=0.2,"MUY BAJA",(IF($BI162=0.4,"BAJA",(IF($BI162=0.6,"MEDIA",(IF($BI162=0.8,"ALTA",(IF($BI162=1,"MUY ALTA",""))))))))))</f>
        <v>ALTA</v>
      </c>
      <c r="BG162" s="1231" t="str">
        <f>IF($BB162="","",(CONCATENATE("R.RESIDUAL
",(IF(AND($BB162=0.2,$BI162=0.2),1,(IF(AND($BB162=0.2,$BI162=0.4),6,(IF(AND($BB162=0.2,$BI162=0.6),11,(IF(AND($BB162=0.2,$BI162=0.8),16,(IF(AND($BB162=0.2,$BI162=1),21,(IF(AND($BB162=0.4,$BI162=0.2),2,(IF(AND($BB162=0.4,$BI162=0.4),7,(IF(AND($BB162=0.4,$BI162=0.6),12,(IF(AND($BB162=0.4,$BI162=0.8),17,(IF(AND($BB162=0.4,$BI162=1),22,(IF(AND($BB162=0.6,$BI162=0.2),3,(IF(AND($BB162=0.6,$BI162=0.4),8,(IF(AND($BB162=0.6,$BI162=0.6),13,(IF(AND($BB162=0.6,$BI162=0.8),18,(IF(AND($BB162=0.6,$BI162=1),23,(IF(AND($BB162=0.8,$BI162=0.2),4,(IF(AND($BB162=0.8,$BI162=0.4),9,(IF(AND($BB162=0.8,$BI162=0.6),14,(IF(AND($BB162=0.8,$BI162=0.8),19,(IF(AND($BB162=0.8,$BI162=1),24,(IF(AND($BB162=1,$BI162=0.2),5,(IF(AND($BB162=1,$BI162=0.4),10,(IF(AND($BB162=1,$BI162=0.6),15,(IF(AND($BB162=1,$BI162=0.8),20,(IF(AND($BB162=1,$BI162=1),25,"")))))))))))))))))))))))))))))))))))))))))))))))))))))</f>
        <v>R.RESIDUAL
17</v>
      </c>
      <c r="BH162" s="1234" t="s">
        <v>539</v>
      </c>
      <c r="BI162" s="248">
        <f>+(IF(AND($BE162&gt;0,$BE162&lt;=0.2),0.2,(IF(AND($BE162&gt;0.2,$BE162&lt;=0.4),0.4,(IF(AND($BE162&gt;0.4,$BE162&lt;=0.6),0.6,(IF(AND($BE162&gt;0.6,$BE162&lt;=0.8),0.8,(IF($BE162&gt;0.8,1,""))))))))))</f>
        <v>0.8</v>
      </c>
      <c r="BJ162" s="239">
        <f>+VLOOKUP($BG162,Listas!$G$114:$H$138,2,FALSE)</f>
        <v>17</v>
      </c>
      <c r="BK162" s="462">
        <v>1</v>
      </c>
      <c r="BL162" s="354" t="str">
        <f>IF(ISERROR(IF(Y162="R.INHERENTE
5","R. INHERENTE",(IF(BG162="R.RESIDUAL
5","R. RESIDUAL"," ")))),"",(IF(Y162="R.INHERENTE
5","R. INHERENTE",(IF(BG162="R.RESIDUAL
5","R. RESIDUAL"," ")))))</f>
        <v xml:space="preserve"> </v>
      </c>
      <c r="BM162" s="355" t="str">
        <f>IF(ISERROR(IF(Y162="R.INHERENTE
10","R. INHERENTE",(IF(BG162="R.RESIDUAL
10","R. RESIDUAL"," ")))),"",(IF(Y162="R.INHERENTE
10","R. INHERENTE",(IF(BG162="R.RESIDUAL
10","R. RESIDUAL"," ")))))</f>
        <v xml:space="preserve"> </v>
      </c>
      <c r="BN162" s="360" t="str">
        <f>IF(ISERROR(IF(Y162="R.INHERENTE
15","R. INHERENTE",(IF(BG162="R.RESIDUAL
15","R. RESIDUAL"," ")))),"",(IF(Y162="R.INHERENTE
15","R. INHERENTE",(IF(BG162="R.RESIDUAL
15","R. RESIDUAL"," ")))))</f>
        <v xml:space="preserve"> </v>
      </c>
      <c r="BO162" s="360" t="str">
        <f>IF(ISERROR(IF(Y162="R.INHERENTE
20","R. INHERENTE",(IF(BG162="R.RESIDUAL
20","R. RESIDUAL"," ")))),"",(IF(Y162="R.INHERENTE
20","R. INHERENTE",(IF(BG162="R.RESIDUAL
20","R. RESIDUAL"," ")))))</f>
        <v xml:space="preserve"> </v>
      </c>
      <c r="BP162" s="240" t="str">
        <f>IF(ISERROR(IF(Y162="R.INHERENTE
25","R. INHERENTE",(IF(BG162="R.RESIDUAL
25","R. RESIDUAL"," ")))),"",(IF(Y162="R.INHERENTE
25","R. INHERENTE",(IF(BG162="R.RESIDUAL
25","R. RESIDUAL"," ")))))</f>
        <v xml:space="preserve"> </v>
      </c>
      <c r="BQ162" s="311"/>
      <c r="BR162" s="1237" t="s">
        <v>1641</v>
      </c>
      <c r="BS162" s="1181" t="s">
        <v>1249</v>
      </c>
      <c r="BT162" s="1196" t="s">
        <v>1300</v>
      </c>
      <c r="BU162" s="1184" t="s">
        <v>586</v>
      </c>
      <c r="BV162" s="311"/>
      <c r="BW162" s="1193" t="s">
        <v>1666</v>
      </c>
      <c r="BX162" s="1181" t="s">
        <v>1249</v>
      </c>
      <c r="BY162" s="1181" t="s">
        <v>1249</v>
      </c>
      <c r="BZ162" s="311"/>
      <c r="CA162" s="1165" t="s">
        <v>1250</v>
      </c>
      <c r="CB162" s="1168" t="s">
        <v>1251</v>
      </c>
      <c r="CC162" s="1171" t="s">
        <v>1252</v>
      </c>
      <c r="CD162" s="1159" t="s">
        <v>1253</v>
      </c>
      <c r="CE162" s="1174"/>
      <c r="CF162" s="1174"/>
      <c r="CG162" s="1174"/>
      <c r="CH162" s="1174"/>
      <c r="CI162" s="1174"/>
      <c r="CJ162" s="1174"/>
      <c r="CK162" s="1174"/>
      <c r="CL162" s="1174"/>
      <c r="CM162" s="1174"/>
      <c r="CN162" s="1174"/>
      <c r="CO162" s="1174"/>
      <c r="CP162" s="1174"/>
      <c r="CQ162" s="1174"/>
      <c r="CR162" s="1174"/>
      <c r="CS162" s="1174"/>
      <c r="CT162" s="1174"/>
      <c r="CU162" s="1162" t="s">
        <v>1254</v>
      </c>
      <c r="CW162" s="1165" t="s">
        <v>1250</v>
      </c>
      <c r="CX162" s="1168" t="s">
        <v>1251</v>
      </c>
      <c r="CY162" s="1171" t="s">
        <v>1252</v>
      </c>
      <c r="CZ162" s="1159" t="s">
        <v>1253</v>
      </c>
      <c r="DA162" s="1205"/>
      <c r="DB162" s="1206"/>
      <c r="DC162" s="1205"/>
      <c r="DD162" s="1206"/>
      <c r="DE162" s="1156"/>
      <c r="DF162" s="1156"/>
      <c r="DG162" s="1156"/>
      <c r="DH162" s="1156"/>
      <c r="DI162" s="1156"/>
      <c r="DJ162" s="1156"/>
      <c r="DK162" s="1156"/>
      <c r="DL162" s="1156"/>
      <c r="DM162" s="1156"/>
      <c r="DN162" s="1156"/>
      <c r="DO162" s="1156"/>
      <c r="DP162" s="1156"/>
      <c r="DQ162" s="1156"/>
      <c r="DR162" s="1156"/>
      <c r="DS162" s="1156"/>
      <c r="DT162" s="1156"/>
      <c r="DU162" s="1162" t="s">
        <v>1255</v>
      </c>
      <c r="DW162" s="1593"/>
      <c r="DX162" s="1596"/>
      <c r="DY162" s="1596"/>
      <c r="DZ162" s="1599"/>
    </row>
    <row r="163" spans="2:130" s="247" customFormat="1" ht="48" customHeight="1" thickBot="1" x14ac:dyDescent="0.3">
      <c r="B163" s="1298"/>
      <c r="C163" s="1132"/>
      <c r="D163" s="1129"/>
      <c r="E163" s="1120"/>
      <c r="F163" s="1120"/>
      <c r="G163" s="1129"/>
      <c r="H163" s="1126"/>
      <c r="I163" s="1123"/>
      <c r="J163" s="378"/>
      <c r="K163" s="381" t="s">
        <v>1257</v>
      </c>
      <c r="L163" s="401" t="s">
        <v>1681</v>
      </c>
      <c r="M163" s="379" t="s">
        <v>582</v>
      </c>
      <c r="N163" s="1114"/>
      <c r="O163" s="1282"/>
      <c r="P163" s="1292"/>
      <c r="Q163" s="1258"/>
      <c r="R163" s="1261"/>
      <c r="S163" s="311"/>
      <c r="T163" s="1264"/>
      <c r="U163" s="1267"/>
      <c r="V163" s="1270"/>
      <c r="W163" s="1273"/>
      <c r="X163" s="1276"/>
      <c r="Y163" s="1246"/>
      <c r="Z163" s="387"/>
      <c r="AA163" s="315" t="s">
        <v>1682</v>
      </c>
      <c r="AB163" s="249" t="s">
        <v>614</v>
      </c>
      <c r="AC163" s="1249"/>
      <c r="AD163" s="1213">
        <v>25</v>
      </c>
      <c r="AE163" s="1214"/>
      <c r="AF163" s="1213"/>
      <c r="AG163" s="1214"/>
      <c r="AH163" s="1213"/>
      <c r="AI163" s="1214"/>
      <c r="AJ163" s="1213"/>
      <c r="AK163" s="1214"/>
      <c r="AL163" s="1213">
        <v>15</v>
      </c>
      <c r="AM163" s="1214"/>
      <c r="AN163" s="457">
        <f>(SUM(AD163:AM163))/100</f>
        <v>0.4</v>
      </c>
      <c r="AO163" s="444">
        <f>AO162-(AO162*AN163)</f>
        <v>0.216</v>
      </c>
      <c r="AP163" s="1289"/>
      <c r="AQ163" s="1218" t="s">
        <v>236</v>
      </c>
      <c r="AR163" s="1219"/>
      <c r="AS163" s="1220" t="s">
        <v>592</v>
      </c>
      <c r="AT163" s="1221"/>
      <c r="AU163" s="1218" t="s">
        <v>236</v>
      </c>
      <c r="AV163" s="1219"/>
      <c r="AW163" s="415" t="s">
        <v>1683</v>
      </c>
      <c r="AX163" s="396" t="s">
        <v>554</v>
      </c>
      <c r="AY163" s="421" t="s">
        <v>1684</v>
      </c>
      <c r="AZ163" s="427" t="s">
        <v>1665</v>
      </c>
      <c r="BA163" s="427" t="s">
        <v>1665</v>
      </c>
      <c r="BB163" s="248"/>
      <c r="BC163" s="1223"/>
      <c r="BD163" s="1226"/>
      <c r="BE163" s="1229"/>
      <c r="BF163" s="1226"/>
      <c r="BG163" s="1232"/>
      <c r="BH163" s="1235"/>
      <c r="BI163" s="248"/>
      <c r="BJ163" s="465"/>
      <c r="BK163" s="462">
        <v>0.8</v>
      </c>
      <c r="BL163" s="356" t="str">
        <f>IF(ISERROR(IF(Y162="R.INHERENTE
4","R. INHERENTE",(IF(BG162="R.RESIDUAL
4","R. RESIDUAL"," ")))),"",(IF(Y162="R.INHERENTE
4","R. INHERENTE",(IF(BG162="R.RESIDUAL
4","R. RESIDUAL"," ")))))</f>
        <v xml:space="preserve"> </v>
      </c>
      <c r="BM163" s="357" t="str">
        <f>IF(ISERROR(IF(Y162="R.INHERENTE
9","R. INHERENTE",(IF(BG162="R.RESIDUAL
9","R. RESIDUAL"," ")))),"",(IF(Y162="R.INHERENTE
9","R. INHERENTE",(IF(BG162="R.RESIDUAL
9","R. RESIDUAL"," ")))))</f>
        <v xml:space="preserve"> </v>
      </c>
      <c r="BN163" s="242" t="str">
        <f>IF(ISERROR(IF(Y162="R.INHERENTE
14","R. INHERENTE",(IF(BG162="R.RESIDUAL
14","R. RESIDUAL"," ")))),"",(IF(Y162="R.INHERENTE
14","R. INHERENTE",(IF(BG162="R.RESIDUAL
14","R. RESIDUAL"," ")))))</f>
        <v xml:space="preserve"> </v>
      </c>
      <c r="BO163" s="361" t="str">
        <f>IF(ISERROR(IF(Y162="R.INHERENTE
19","R. INHERENTE",(IF(BG162="R.RESIDUAL
19","R. RESIDUAL"," ")))),"",(IF(Y162="R.INHERENTE
19","R. INHERENTE",(IF(BG162="R.RESIDUAL
19","R. RESIDUAL"," ")))))</f>
        <v xml:space="preserve"> </v>
      </c>
      <c r="BP163" s="243" t="str">
        <f>IF(ISERROR(IF(Y162="R.INHERENTE
24","R. INHERENTE",(IF(BG162="R.RESIDUAL
24","R. RESIDUAL"," ")))),"",(IF(Y162="R.INHERENTE
24","R. INHERENTE",(IF(BG162="R.RESIDUAL
24","R. RESIDUAL"," ")))))</f>
        <v xml:space="preserve"> </v>
      </c>
      <c r="BQ163" s="311"/>
      <c r="BR163" s="1238"/>
      <c r="BS163" s="1182"/>
      <c r="BT163" s="1197"/>
      <c r="BU163" s="1185"/>
      <c r="BV163" s="311"/>
      <c r="BW163" s="1194"/>
      <c r="BX163" s="1182"/>
      <c r="BY163" s="1182"/>
      <c r="BZ163" s="311"/>
      <c r="CA163" s="1166"/>
      <c r="CB163" s="1169"/>
      <c r="CC163" s="1172"/>
      <c r="CD163" s="1160"/>
      <c r="CE163" s="1175"/>
      <c r="CF163" s="1175"/>
      <c r="CG163" s="1175"/>
      <c r="CH163" s="1175"/>
      <c r="CI163" s="1175"/>
      <c r="CJ163" s="1175"/>
      <c r="CK163" s="1175"/>
      <c r="CL163" s="1175"/>
      <c r="CM163" s="1175"/>
      <c r="CN163" s="1175"/>
      <c r="CO163" s="1175"/>
      <c r="CP163" s="1175"/>
      <c r="CQ163" s="1175"/>
      <c r="CR163" s="1175"/>
      <c r="CS163" s="1175"/>
      <c r="CT163" s="1175"/>
      <c r="CU163" s="1163"/>
      <c r="CW163" s="1166"/>
      <c r="CX163" s="1169"/>
      <c r="CY163" s="1172"/>
      <c r="CZ163" s="1160"/>
      <c r="DA163" s="1207"/>
      <c r="DB163" s="1208"/>
      <c r="DC163" s="1207"/>
      <c r="DD163" s="1208"/>
      <c r="DE163" s="1157"/>
      <c r="DF163" s="1157"/>
      <c r="DG163" s="1157"/>
      <c r="DH163" s="1157"/>
      <c r="DI163" s="1157"/>
      <c r="DJ163" s="1157"/>
      <c r="DK163" s="1157"/>
      <c r="DL163" s="1157"/>
      <c r="DM163" s="1157"/>
      <c r="DN163" s="1157"/>
      <c r="DO163" s="1157"/>
      <c r="DP163" s="1157"/>
      <c r="DQ163" s="1157"/>
      <c r="DR163" s="1157"/>
      <c r="DS163" s="1157"/>
      <c r="DT163" s="1157"/>
      <c r="DU163" s="1163"/>
      <c r="DW163" s="1594"/>
      <c r="DX163" s="1597"/>
      <c r="DY163" s="1597"/>
      <c r="DZ163" s="1600"/>
    </row>
    <row r="164" spans="2:130" s="247" customFormat="1" ht="48" customHeight="1" thickBot="1" x14ac:dyDescent="0.3">
      <c r="B164" s="1298"/>
      <c r="C164" s="1132"/>
      <c r="D164" s="1129"/>
      <c r="E164" s="1120"/>
      <c r="F164" s="1120"/>
      <c r="G164" s="1129"/>
      <c r="H164" s="1126"/>
      <c r="I164" s="1123"/>
      <c r="J164" s="385"/>
      <c r="K164" s="381" t="s">
        <v>1263</v>
      </c>
      <c r="L164" s="401" t="s">
        <v>1685</v>
      </c>
      <c r="M164" s="379" t="s">
        <v>575</v>
      </c>
      <c r="N164" s="1114"/>
      <c r="O164" s="1282"/>
      <c r="P164" s="1292"/>
      <c r="Q164" s="1258"/>
      <c r="R164" s="1261"/>
      <c r="S164" s="311"/>
      <c r="T164" s="1264"/>
      <c r="U164" s="1267"/>
      <c r="V164" s="1270"/>
      <c r="W164" s="1273"/>
      <c r="X164" s="1276"/>
      <c r="Y164" s="1246"/>
      <c r="Z164" s="387"/>
      <c r="AA164" s="315"/>
      <c r="AB164" s="226"/>
      <c r="AC164" s="1249"/>
      <c r="AD164" s="1177"/>
      <c r="AE164" s="1178"/>
      <c r="AF164" s="1177"/>
      <c r="AG164" s="1178"/>
      <c r="AH164" s="1177"/>
      <c r="AI164" s="1178"/>
      <c r="AJ164" s="1177"/>
      <c r="AK164" s="1178"/>
      <c r="AL164" s="1177"/>
      <c r="AM164" s="1178"/>
      <c r="AN164" s="318">
        <f>AD164+AF164+AH164+AJ164+AL164</f>
        <v>0</v>
      </c>
      <c r="AO164" s="312"/>
      <c r="AP164" s="1289"/>
      <c r="AQ164" s="1189"/>
      <c r="AR164" s="1190"/>
      <c r="AS164" s="1191"/>
      <c r="AT164" s="1192"/>
      <c r="AU164" s="1189"/>
      <c r="AV164" s="1190"/>
      <c r="AW164" s="415"/>
      <c r="AX164" s="396"/>
      <c r="AY164" s="421"/>
      <c r="AZ164" s="429"/>
      <c r="BA164" s="430"/>
      <c r="BB164" s="248"/>
      <c r="BC164" s="1223"/>
      <c r="BD164" s="1226"/>
      <c r="BE164" s="1229"/>
      <c r="BF164" s="1226"/>
      <c r="BG164" s="1232"/>
      <c r="BH164" s="1235"/>
      <c r="BI164" s="248"/>
      <c r="BJ164" s="465"/>
      <c r="BK164" s="462">
        <v>0.60000000000000009</v>
      </c>
      <c r="BL164" s="356" t="str">
        <f>IF(ISERROR(IF(Y162="R.INHERENTE
3","R. INHERENTE",(IF(BG162="R.RESIDUAL
3","R. RESIDUAL"," ")))),"",(IF(Y162="R.INHERENTE
3","R. INHERENTE",(IF(BG162="R.RESIDUAL
3","R. RESIDUAL"," ")))))</f>
        <v xml:space="preserve"> </v>
      </c>
      <c r="BM164" s="357" t="str">
        <f>IF(ISERROR(IF(Y162="R.INHERENTE
8","R. INHERENTE",(IF(BG162="R.RESIDUAL
8","R. RESIDUAL"," ")))),"",(IF(Y162="R.INHERENTE
8","R. INHERENTE",(IF(BG162="R.RESIDUAL
8","R. RESIDUAL"," ")))))</f>
        <v xml:space="preserve"> </v>
      </c>
      <c r="BN164" s="242" t="str">
        <f>IF(ISERROR(IF(Y162="R.INHERENTE
13","R. INHERENTE",(IF(BG162="R.RESIDUAL
13","R. RESIDUAL"," ")))),"",(IF(Y162="R.INHERENTE
13","R. INHERENTE",(IF(BG162="R.RESIDUAL
13","R. RESIDUAL"," ")))))</f>
        <v xml:space="preserve"> </v>
      </c>
      <c r="BO164" s="361" t="str">
        <f>IF(ISERROR(IF(Y162="R.INHERENTE
18","R. INHERENTE",(IF(BG162="R.RESIDUAL
18","R. RESIDUAL"," ")))),"",(IF(Y162="R.INHERENTE
18","R. INHERENTE",(IF(BG162="R.RESIDUAL
18","R. RESIDUAL"," ")))))</f>
        <v>R. INHERENTE</v>
      </c>
      <c r="BP164" s="243" t="str">
        <f>IF(ISERROR(IF(Y162="R.INHERENTE
23","R. INHERENTE",(IF(BG162="R.RESIDUAL
23","R. RESIDUAL"," ")))),"",(IF(Y162="R.INHERENTE
23","R. INHERENTE",(IF(BG162="R.RESIDUAL
23","R. RESIDUAL"," ")))))</f>
        <v xml:space="preserve"> </v>
      </c>
      <c r="BQ164" s="311"/>
      <c r="BR164" s="1238"/>
      <c r="BS164" s="1182"/>
      <c r="BT164" s="1197"/>
      <c r="BU164" s="1185"/>
      <c r="BV164" s="311"/>
      <c r="BW164" s="1194"/>
      <c r="BX164" s="1182"/>
      <c r="BY164" s="1182"/>
      <c r="BZ164" s="311"/>
      <c r="CA164" s="1166"/>
      <c r="CB164" s="1169"/>
      <c r="CC164" s="1172"/>
      <c r="CD164" s="1160"/>
      <c r="CE164" s="1175"/>
      <c r="CF164" s="1175"/>
      <c r="CG164" s="1175"/>
      <c r="CH164" s="1175"/>
      <c r="CI164" s="1175"/>
      <c r="CJ164" s="1175"/>
      <c r="CK164" s="1175"/>
      <c r="CL164" s="1175"/>
      <c r="CM164" s="1175"/>
      <c r="CN164" s="1175"/>
      <c r="CO164" s="1175"/>
      <c r="CP164" s="1175"/>
      <c r="CQ164" s="1175"/>
      <c r="CR164" s="1175"/>
      <c r="CS164" s="1175"/>
      <c r="CT164" s="1175"/>
      <c r="CU164" s="1163"/>
      <c r="CW164" s="1166"/>
      <c r="CX164" s="1169"/>
      <c r="CY164" s="1172"/>
      <c r="CZ164" s="1160"/>
      <c r="DA164" s="1207"/>
      <c r="DB164" s="1208"/>
      <c r="DC164" s="1207"/>
      <c r="DD164" s="1208"/>
      <c r="DE164" s="1157"/>
      <c r="DF164" s="1157"/>
      <c r="DG164" s="1157"/>
      <c r="DH164" s="1157"/>
      <c r="DI164" s="1157"/>
      <c r="DJ164" s="1157"/>
      <c r="DK164" s="1157"/>
      <c r="DL164" s="1157"/>
      <c r="DM164" s="1157"/>
      <c r="DN164" s="1157"/>
      <c r="DO164" s="1157"/>
      <c r="DP164" s="1157"/>
      <c r="DQ164" s="1157"/>
      <c r="DR164" s="1157"/>
      <c r="DS164" s="1157"/>
      <c r="DT164" s="1157"/>
      <c r="DU164" s="1163"/>
      <c r="DW164" s="1594"/>
      <c r="DX164" s="1597"/>
      <c r="DY164" s="1597"/>
      <c r="DZ164" s="1600"/>
    </row>
    <row r="165" spans="2:130" s="247" customFormat="1" ht="48" customHeight="1" thickBot="1" x14ac:dyDescent="0.3">
      <c r="B165" s="1298"/>
      <c r="C165" s="1132"/>
      <c r="D165" s="1129"/>
      <c r="E165" s="1120"/>
      <c r="F165" s="1120"/>
      <c r="G165" s="1129"/>
      <c r="H165" s="1126"/>
      <c r="I165" s="1123"/>
      <c r="J165" s="385"/>
      <c r="K165" s="381" t="s">
        <v>1268</v>
      </c>
      <c r="L165" s="401" t="s">
        <v>1686</v>
      </c>
      <c r="M165" s="379" t="s">
        <v>582</v>
      </c>
      <c r="N165" s="1114"/>
      <c r="O165" s="1282"/>
      <c r="P165" s="1292"/>
      <c r="Q165" s="1258"/>
      <c r="R165" s="1261"/>
      <c r="S165" s="311"/>
      <c r="T165" s="1264"/>
      <c r="U165" s="1267"/>
      <c r="V165" s="1270"/>
      <c r="W165" s="1273"/>
      <c r="X165" s="1276"/>
      <c r="Y165" s="1246"/>
      <c r="Z165" s="387"/>
      <c r="AA165" s="227"/>
      <c r="AB165" s="226"/>
      <c r="AC165" s="1249"/>
      <c r="AD165" s="1177"/>
      <c r="AE165" s="1178"/>
      <c r="AF165" s="1177"/>
      <c r="AG165" s="1178"/>
      <c r="AH165" s="1177"/>
      <c r="AI165" s="1178"/>
      <c r="AJ165" s="1177"/>
      <c r="AK165" s="1178"/>
      <c r="AL165" s="1177"/>
      <c r="AM165" s="1178"/>
      <c r="AN165" s="318">
        <f>AD165+AF165+AH165+AJ165+AL165</f>
        <v>0</v>
      </c>
      <c r="AO165" s="312"/>
      <c r="AP165" s="1289"/>
      <c r="AQ165" s="1189"/>
      <c r="AR165" s="1190"/>
      <c r="AS165" s="1191"/>
      <c r="AT165" s="1192"/>
      <c r="AU165" s="1189"/>
      <c r="AV165" s="1190"/>
      <c r="AW165" s="376"/>
      <c r="AX165" s="377"/>
      <c r="AY165" s="234"/>
      <c r="AZ165" s="232"/>
      <c r="BA165" s="228"/>
      <c r="BB165" s="248"/>
      <c r="BC165" s="1223"/>
      <c r="BD165" s="1226"/>
      <c r="BE165" s="1229"/>
      <c r="BF165" s="1226"/>
      <c r="BG165" s="1232"/>
      <c r="BH165" s="1235"/>
      <c r="BI165" s="248"/>
      <c r="BJ165" s="465"/>
      <c r="BK165" s="462">
        <v>0.4</v>
      </c>
      <c r="BL165" s="356" t="str">
        <f>IF(ISERROR(IF(Y162="R.INHERENTE
2","R. INHERENTE",(IF(BG162="R.RESIDUAL
2","R. RESIDUAL"," ")))),"",(IF(Y162="R.INHERENTE
2","R. INHERENTE",(IF(BG162="R.RESIDUAL
2","R. RESIDUAL"," ")))))</f>
        <v xml:space="preserve"> </v>
      </c>
      <c r="BM165" s="357" t="str">
        <f>IF(ISERROR(IF(Y162="R.INHERENTE
7","R. INHERENTE",(IF(BG162="R.RESIDUAL
7","R. RESIDUAL"," ")))),"",(IF(Y162="R.INHERENTE
7","R. INHERENTE",(IF(BG162="R.RESIDUAL
7","R. RESIDUAL"," ")))))</f>
        <v xml:space="preserve"> </v>
      </c>
      <c r="BN165" s="241" t="str">
        <f>IF(ISERROR(IF(Y162="R.INHERENTE
12","R. INHERENTE",(IF(BG162="R.RESIDUAL
12","R. RESIDUAL"," ")))),"",(IF(Y162="R.INHERENTE
12","R. INHERENTE",(IF(BG162="R.RESIDUAL
12","R. RESIDUAL"," ")))))</f>
        <v xml:space="preserve"> </v>
      </c>
      <c r="BO165" s="242" t="str">
        <f>IF(ISERROR(IF(Y162="R.INHERENTE
17","R. INHERENTE",(IF(BG162="R.RESIDUAL
17","R. RESIDUAL"," ")))),"",(IF(Y162="R.INHERENTE
17","R. INHERENTE",(IF(BG162="R.RESIDUAL
17","R. RESIDUAL"," ")))))</f>
        <v>R. RESIDUAL</v>
      </c>
      <c r="BP165" s="243" t="str">
        <f>IF(ISERROR(IF(Y162="R.INHERENTE
22","R. INHERENTE",(IF(BG162="R.RESIDUAL
22","R. RESIDUAL"," ")))),"",(IF(Y162="R.INHERENTE
22","R. INHERENTE",(IF(BG162="R.RESIDUAL
22","R. RESIDUAL"," ")))))</f>
        <v xml:space="preserve"> </v>
      </c>
      <c r="BQ165" s="311"/>
      <c r="BR165" s="1238"/>
      <c r="BS165" s="1182"/>
      <c r="BT165" s="1197"/>
      <c r="BU165" s="1185"/>
      <c r="BV165" s="311"/>
      <c r="BW165" s="1194"/>
      <c r="BX165" s="1182"/>
      <c r="BY165" s="1182"/>
      <c r="BZ165" s="311"/>
      <c r="CA165" s="1166"/>
      <c r="CB165" s="1169"/>
      <c r="CC165" s="1172"/>
      <c r="CD165" s="1160"/>
      <c r="CE165" s="1175"/>
      <c r="CF165" s="1175"/>
      <c r="CG165" s="1175"/>
      <c r="CH165" s="1175"/>
      <c r="CI165" s="1175"/>
      <c r="CJ165" s="1175"/>
      <c r="CK165" s="1175"/>
      <c r="CL165" s="1175"/>
      <c r="CM165" s="1175"/>
      <c r="CN165" s="1175"/>
      <c r="CO165" s="1175"/>
      <c r="CP165" s="1175"/>
      <c r="CQ165" s="1175"/>
      <c r="CR165" s="1175"/>
      <c r="CS165" s="1175"/>
      <c r="CT165" s="1175"/>
      <c r="CU165" s="1163"/>
      <c r="CW165" s="1166"/>
      <c r="CX165" s="1169"/>
      <c r="CY165" s="1172"/>
      <c r="CZ165" s="1160"/>
      <c r="DA165" s="1207"/>
      <c r="DB165" s="1208"/>
      <c r="DC165" s="1207"/>
      <c r="DD165" s="1208"/>
      <c r="DE165" s="1157"/>
      <c r="DF165" s="1157"/>
      <c r="DG165" s="1157"/>
      <c r="DH165" s="1157"/>
      <c r="DI165" s="1157"/>
      <c r="DJ165" s="1157"/>
      <c r="DK165" s="1157"/>
      <c r="DL165" s="1157"/>
      <c r="DM165" s="1157"/>
      <c r="DN165" s="1157"/>
      <c r="DO165" s="1157"/>
      <c r="DP165" s="1157"/>
      <c r="DQ165" s="1157"/>
      <c r="DR165" s="1157"/>
      <c r="DS165" s="1157"/>
      <c r="DT165" s="1157"/>
      <c r="DU165" s="1163"/>
      <c r="DW165" s="1594"/>
      <c r="DX165" s="1597"/>
      <c r="DY165" s="1597"/>
      <c r="DZ165" s="1600"/>
    </row>
    <row r="166" spans="2:130" s="247" customFormat="1" ht="48" customHeight="1" thickBot="1" x14ac:dyDescent="0.3">
      <c r="B166" s="1299"/>
      <c r="C166" s="1133"/>
      <c r="D166" s="1130"/>
      <c r="E166" s="1121"/>
      <c r="F166" s="1121"/>
      <c r="G166" s="1130"/>
      <c r="H166" s="1127"/>
      <c r="I166" s="1124"/>
      <c r="J166" s="386"/>
      <c r="K166" s="382" t="s">
        <v>1269</v>
      </c>
      <c r="L166" s="401"/>
      <c r="M166" s="380"/>
      <c r="N166" s="1115"/>
      <c r="O166" s="1283"/>
      <c r="P166" s="1293"/>
      <c r="Q166" s="1259"/>
      <c r="R166" s="1262"/>
      <c r="S166" s="311"/>
      <c r="T166" s="1265"/>
      <c r="U166" s="1268"/>
      <c r="V166" s="1271"/>
      <c r="W166" s="1274"/>
      <c r="X166" s="1277"/>
      <c r="Y166" s="1247"/>
      <c r="Z166" s="387"/>
      <c r="AA166" s="229"/>
      <c r="AB166" s="230"/>
      <c r="AC166" s="1250"/>
      <c r="AD166" s="1187"/>
      <c r="AE166" s="1188"/>
      <c r="AF166" s="1187"/>
      <c r="AG166" s="1188"/>
      <c r="AH166" s="1187"/>
      <c r="AI166" s="1188"/>
      <c r="AJ166" s="1187"/>
      <c r="AK166" s="1188"/>
      <c r="AL166" s="1187"/>
      <c r="AM166" s="1188"/>
      <c r="AN166" s="319">
        <f>AD166+AF166+AH166+AJ166+AL166</f>
        <v>0</v>
      </c>
      <c r="AO166" s="313"/>
      <c r="AP166" s="1290"/>
      <c r="AQ166" s="1179"/>
      <c r="AR166" s="1180"/>
      <c r="AS166" s="1243"/>
      <c r="AT166" s="1244"/>
      <c r="AU166" s="1179"/>
      <c r="AV166" s="1180"/>
      <c r="AW166" s="236"/>
      <c r="AX166" s="393"/>
      <c r="AY166" s="235"/>
      <c r="AZ166" s="233"/>
      <c r="BA166" s="231"/>
      <c r="BB166" s="248"/>
      <c r="BC166" s="1224"/>
      <c r="BD166" s="1227"/>
      <c r="BE166" s="1230"/>
      <c r="BF166" s="1227"/>
      <c r="BG166" s="1233"/>
      <c r="BH166" s="1236"/>
      <c r="BI166" s="248"/>
      <c r="BJ166" s="465"/>
      <c r="BK166" s="463">
        <v>0.2</v>
      </c>
      <c r="BL166" s="358" t="str">
        <f>IF(ISERROR(IF(Y162="R.INHERENTE
1","R. INHERENTE",(IF(BG162="R.RESIDUAL
1","R. RESIDUAL"," ")))),"",(IF(Y162="R.INHERENTE
1","R. INHERENTE",(IF(BG162="R.RESIDUAL
1","R. RESIDUAL"," ")))))</f>
        <v xml:space="preserve"> </v>
      </c>
      <c r="BM166" s="359" t="str">
        <f>IF(ISERROR(IF(Y162="R.INHERENTE
6","R. INHERENTE",(IF(BG162="R.RESIDUAL
6","R. RESIDUAL"," ")))),"",(IF(Y162="R.INHERENTE
6","R. INHERENTE",(IF(BG162="R.RESIDUAL
6","R. RESIDUAL"," ")))))</f>
        <v xml:space="preserve"> </v>
      </c>
      <c r="BN166" s="244" t="str">
        <f>IF(ISERROR(IF(Y162="R.INHERENTE
11","R. INHERENTE",(IF(BG162="R.RESIDUAL
11","R. RESIDUAL"," ")))),"",(IF(Y162="R.INHERENTE
11","R. INHERENTE",(IF(BG162="R.RESIDUAL
11","R. RESIDUAL"," ")))))</f>
        <v xml:space="preserve"> </v>
      </c>
      <c r="BO166" s="245" t="str">
        <f>IF(ISERROR(IF(Y162="R.INHERENTE
16","R. INHERENTE",(IF(BG162="R.RESIDUAL
16","R. RESIDUAL"," ")))),"",(IF(Y162="R.INHERENTE
16","R. INHERENTE",(IF(BG162="R.RESIDUAL
16","R. RESIDUAL"," ")))))</f>
        <v xml:space="preserve"> </v>
      </c>
      <c r="BP166" s="246" t="str">
        <f>IF(ISERROR(IF(Y162="R.INHERENTE
21","R. INHERENTE",(IF(BG162="R.RESIDUAL
21","R. RESIDUAL"," ")))),"",(IF(Y162="R.INHERENTE
21","R. INHERENTE",(IF(BG162="R.RESIDUAL
21","R. RESIDUAL"," ")))))</f>
        <v xml:space="preserve"> </v>
      </c>
      <c r="BQ166" s="311"/>
      <c r="BR166" s="1239"/>
      <c r="BS166" s="1183"/>
      <c r="BT166" s="1198"/>
      <c r="BU166" s="1186"/>
      <c r="BV166" s="311"/>
      <c r="BW166" s="1195"/>
      <c r="BX166" s="1183"/>
      <c r="BY166" s="1183"/>
      <c r="BZ166" s="311"/>
      <c r="CA166" s="1167"/>
      <c r="CB166" s="1170"/>
      <c r="CC166" s="1173"/>
      <c r="CD166" s="1161"/>
      <c r="CE166" s="1176"/>
      <c r="CF166" s="1176"/>
      <c r="CG166" s="1176"/>
      <c r="CH166" s="1176"/>
      <c r="CI166" s="1176"/>
      <c r="CJ166" s="1176"/>
      <c r="CK166" s="1176"/>
      <c r="CL166" s="1176"/>
      <c r="CM166" s="1176"/>
      <c r="CN166" s="1176"/>
      <c r="CO166" s="1176"/>
      <c r="CP166" s="1176"/>
      <c r="CQ166" s="1176"/>
      <c r="CR166" s="1176"/>
      <c r="CS166" s="1176"/>
      <c r="CT166" s="1176"/>
      <c r="CU166" s="1164"/>
      <c r="CW166" s="1167"/>
      <c r="CX166" s="1170"/>
      <c r="CY166" s="1173"/>
      <c r="CZ166" s="1161"/>
      <c r="DA166" s="1209"/>
      <c r="DB166" s="1210"/>
      <c r="DC166" s="1209"/>
      <c r="DD166" s="1210"/>
      <c r="DE166" s="1158"/>
      <c r="DF166" s="1158"/>
      <c r="DG166" s="1158"/>
      <c r="DH166" s="1158"/>
      <c r="DI166" s="1158"/>
      <c r="DJ166" s="1158"/>
      <c r="DK166" s="1158"/>
      <c r="DL166" s="1158"/>
      <c r="DM166" s="1158"/>
      <c r="DN166" s="1158"/>
      <c r="DO166" s="1158"/>
      <c r="DP166" s="1158"/>
      <c r="DQ166" s="1158"/>
      <c r="DR166" s="1158"/>
      <c r="DS166" s="1158"/>
      <c r="DT166" s="1158"/>
      <c r="DU166" s="1164"/>
      <c r="DW166" s="1595"/>
      <c r="DX166" s="1598"/>
      <c r="DY166" s="1598"/>
      <c r="DZ166" s="1601"/>
    </row>
    <row r="167" spans="2:130" ht="12.75" customHeight="1" thickBot="1" x14ac:dyDescent="0.3">
      <c r="Z167" s="387"/>
      <c r="BL167" s="316">
        <v>0.2</v>
      </c>
      <c r="BM167" s="317">
        <v>0.4</v>
      </c>
      <c r="BN167" s="317">
        <v>0.60000000000000009</v>
      </c>
      <c r="BO167" s="317">
        <v>0.8</v>
      </c>
      <c r="BP167" s="317">
        <v>1</v>
      </c>
    </row>
    <row r="168" spans="2:130" s="247" customFormat="1" ht="48" customHeight="1" thickBot="1" x14ac:dyDescent="0.3">
      <c r="B168" s="1251" t="s">
        <v>229</v>
      </c>
      <c r="C168" s="1131">
        <v>25</v>
      </c>
      <c r="D168" s="1128" t="s">
        <v>505</v>
      </c>
      <c r="E168" s="1119" t="s">
        <v>506</v>
      </c>
      <c r="F168" s="1119" t="s">
        <v>529</v>
      </c>
      <c r="G168" s="1128" t="s">
        <v>528</v>
      </c>
      <c r="H168" s="1125" t="s">
        <v>476</v>
      </c>
      <c r="I168" s="1122" t="s">
        <v>1687</v>
      </c>
      <c r="J168" s="401" t="s">
        <v>1688</v>
      </c>
      <c r="K168" s="383" t="s">
        <v>1237</v>
      </c>
      <c r="L168" s="403" t="s">
        <v>1689</v>
      </c>
      <c r="M168" s="379" t="s">
        <v>563</v>
      </c>
      <c r="N168" s="1111" t="s">
        <v>1690</v>
      </c>
      <c r="O168" s="1254" t="str">
        <f>IF(H168="","",(CONCATENATE("Posibilidad de afectación ",H168," ",I168," ",J168," ",J169," ",J170," ",J171," ",J172)))</f>
        <v xml:space="preserve">Posibilidad de afectación económica y reputacional por toma de decisiones contraria a la ley en beneficio propio o de un tercero, debido a omisión intencional en el seguimiento de control de términos de las etapas procesales  y/o evaluación tardía intencional de las etapas procesales.   </v>
      </c>
      <c r="P168" s="1291" t="s">
        <v>1240</v>
      </c>
      <c r="Q168" s="1257" t="s">
        <v>397</v>
      </c>
      <c r="R168" s="1260" t="s">
        <v>543</v>
      </c>
      <c r="S168" s="311"/>
      <c r="T168" s="1263" t="s">
        <v>507</v>
      </c>
      <c r="U168" s="1266">
        <v>0.6</v>
      </c>
      <c r="V168" s="1269" t="s">
        <v>414</v>
      </c>
      <c r="W168" s="1272" t="s">
        <v>1691</v>
      </c>
      <c r="X168" s="1275">
        <v>0.6</v>
      </c>
      <c r="Y168" s="1245" t="str">
        <f>IF(U168="","",(CONCATENATE("R.INHERENTE
",(IF(AND($U168=0.2,$X168=0.2),1,(IF(AND($U168=0.2,$X168=0.4),6,(IF(AND($U168=0.2,$X168=0.6),11,(IF(AND($U168=0.2,$X168=0.8),16,(IF(AND($U168=0.2,$X168=1),21,(IF(AND($U168=0.4,$X168=0.2),2,(IF(AND($U168=0.4,$X168=0.4),7,(IF(AND($U168=0.4,$X168=0.6),12,(IF(AND($U168=0.4,$X168=0.8),17,(IF(AND($U168=0.4,$X168=1),22,(IF(AND($U168=0.6,$X168=0.2),3,(IF(AND($U168=0.6,$X168=0.4),8,(IF(AND($U168=0.6,$X168=0.6),13,(IF(AND($U168=0.6,$X168=0.8),18,(IF(AND($U168=0.6,$X168=1),23,(IF(AND($U168=0.8,$X168=0.2),4,(IF(AND($U168=0.8,$X168=0.4),9,(IF(AND($U168=0.8,$X168=0.6),14,(IF(AND($U168=0.8,$X168=0.8),19,(IF(AND($U168=0.8,$X168=1),24,(IF(AND($U168=1,$X168=0.2),5,(IF(AND($U168=1,$X168=0.4),10,(IF(AND($U168=1,$X168=0.6),15,(IF(AND($U168=1,$X168=0.8),20,(IF(AND($U168=1,$X168=1),25,"")))))))))))))))))))))))))))))))))))))))))))))))))))))</f>
        <v>R.INHERENTE
13</v>
      </c>
      <c r="Z168" s="387"/>
      <c r="AA168" s="409" t="s">
        <v>1692</v>
      </c>
      <c r="AB168" s="249" t="s">
        <v>614</v>
      </c>
      <c r="AC168" s="1278" t="s">
        <v>318</v>
      </c>
      <c r="AD168" s="1213">
        <v>25</v>
      </c>
      <c r="AE168" s="1214"/>
      <c r="AF168" s="1213"/>
      <c r="AG168" s="1214"/>
      <c r="AH168" s="1213"/>
      <c r="AI168" s="1214"/>
      <c r="AJ168" s="1213"/>
      <c r="AK168" s="1214"/>
      <c r="AL168" s="1213">
        <v>15</v>
      </c>
      <c r="AM168" s="1214"/>
      <c r="AN168" s="457">
        <f t="shared" ref="AN168:AN169" si="23">(SUM(AD168:AM168))/100</f>
        <v>0.4</v>
      </c>
      <c r="AO168" s="314">
        <v>0.36</v>
      </c>
      <c r="AP168" s="1215">
        <f>X168</f>
        <v>0.6</v>
      </c>
      <c r="AQ168" s="1218" t="s">
        <v>236</v>
      </c>
      <c r="AR168" s="1219"/>
      <c r="AS168" s="1284" t="s">
        <v>592</v>
      </c>
      <c r="AT168" s="1284"/>
      <c r="AU168" s="1218" t="s">
        <v>236</v>
      </c>
      <c r="AV168" s="1219"/>
      <c r="AW168" s="422" t="s">
        <v>1693</v>
      </c>
      <c r="AX168" s="395" t="s">
        <v>554</v>
      </c>
      <c r="AY168" s="412" t="s">
        <v>1694</v>
      </c>
      <c r="AZ168" s="427" t="s">
        <v>666</v>
      </c>
      <c r="BA168" s="428" t="s">
        <v>1695</v>
      </c>
      <c r="BB168" s="248">
        <f>+(IF(AND($BC168&gt;0,$BC168&lt;=0.2),0.2,(IF(AND($BC168&gt;0.2,$BC168&lt;=0.4),0.4,(IF(AND($BC168&gt;0.4,$BC168&lt;=0.6),0.6,(IF(AND($BC168&gt;0.6,$BC168&lt;=0.8),0.8,(IF($BC168&gt;0.8,1,""))))))))))</f>
        <v>0.4</v>
      </c>
      <c r="BC168" s="1222">
        <f>+MIN(AO168:AO172)</f>
        <v>0.216</v>
      </c>
      <c r="BD168" s="1225" t="str">
        <f>+(IF($BB168=0.2,"MUY BAJA",(IF($BB168=0.4,"BAJA",(IF($BB168=0.6,"MEDIA",(IF($BB168=0.8,"ALTA",(IF($BB168=1,"MUY ALTA",""))))))))))</f>
        <v>BAJA</v>
      </c>
      <c r="BE168" s="1228">
        <f>+MIN(AP168:AP172)</f>
        <v>0.6</v>
      </c>
      <c r="BF168" s="1225" t="str">
        <f>+(IF($BI168=0.2,"MUY BAJA",(IF($BI168=0.4,"BAJA",(IF($BI168=0.6,"MEDIA",(IF($BI168=0.8,"ALTA",(IF($BI168=1,"MUY ALTA",""))))))))))</f>
        <v>MEDIA</v>
      </c>
      <c r="BG168" s="1231" t="str">
        <f>IF($BB168="","",(CONCATENATE("R.RESIDUAL
",(IF(AND($BB168=0.2,$BI168=0.2),1,(IF(AND($BB168=0.2,$BI168=0.4),6,(IF(AND($BB168=0.2,$BI168=0.6),11,(IF(AND($BB168=0.2,$BI168=0.8),16,(IF(AND($BB168=0.2,$BI168=1),21,(IF(AND($BB168=0.4,$BI168=0.2),2,(IF(AND($BB168=0.4,$BI168=0.4),7,(IF(AND($BB168=0.4,$BI168=0.6),12,(IF(AND($BB168=0.4,$BI168=0.8),17,(IF(AND($BB168=0.4,$BI168=1),22,(IF(AND($BB168=0.6,$BI168=0.2),3,(IF(AND($BB168=0.6,$BI168=0.4),8,(IF(AND($BB168=0.6,$BI168=0.6),13,(IF(AND($BB168=0.6,$BI168=0.8),18,(IF(AND($BB168=0.6,$BI168=1),23,(IF(AND($BB168=0.8,$BI168=0.2),4,(IF(AND($BB168=0.8,$BI168=0.4),9,(IF(AND($BB168=0.8,$BI168=0.6),14,(IF(AND($BB168=0.8,$BI168=0.8),19,(IF(AND($BB168=0.8,$BI168=1),24,(IF(AND($BB168=1,$BI168=0.2),5,(IF(AND($BB168=1,$BI168=0.4),10,(IF(AND($BB168=1,$BI168=0.6),15,(IF(AND($BB168=1,$BI168=0.8),20,(IF(AND($BB168=1,$BI168=1),25,"")))))))))))))))))))))))))))))))))))))))))))))))))))))</f>
        <v>R.RESIDUAL
12</v>
      </c>
      <c r="BH168" s="1234" t="s">
        <v>539</v>
      </c>
      <c r="BI168" s="248">
        <f>+(IF(AND($BE168&gt;0,$BE168&lt;=0.2),0.2,(IF(AND($BE168&gt;0.2,$BE168&lt;=0.4),0.4,(IF(AND($BE168&gt;0.4,$BE168&lt;=0.6),0.6,(IF(AND($BE168&gt;0.6,$BE168&lt;=0.8),0.8,(IF($BE168&gt;0.8,1,""))))))))))</f>
        <v>0.6</v>
      </c>
      <c r="BJ168" s="239">
        <f>+VLOOKUP($BG168,Listas!$G$114:$H$138,2,FALSE)</f>
        <v>12</v>
      </c>
      <c r="BK168" s="462">
        <v>1</v>
      </c>
      <c r="BL168" s="354" t="str">
        <f>IF(ISERROR(IF(Y168="R.INHERENTE
5","R. INHERENTE",(IF(BG168="R.RESIDUAL
5","R. RESIDUAL"," ")))),"",(IF(Y168="R.INHERENTE
5","R. INHERENTE",(IF(BG168="R.RESIDUAL
5","R. RESIDUAL"," ")))))</f>
        <v xml:space="preserve"> </v>
      </c>
      <c r="BM168" s="355" t="str">
        <f>IF(ISERROR(IF(Y168="R.INHERENTE
10","R. INHERENTE",(IF(BG168="R.RESIDUAL
10","R. RESIDUAL"," ")))),"",(IF(Y168="R.INHERENTE
10","R. INHERENTE",(IF(BG168="R.RESIDUAL
10","R. RESIDUAL"," ")))))</f>
        <v xml:space="preserve"> </v>
      </c>
      <c r="BN168" s="360" t="str">
        <f>IF(ISERROR(IF(Y168="R.INHERENTE
15","R. INHERENTE",(IF(BG168="R.RESIDUAL
15","R. RESIDUAL"," ")))),"",(IF(Y168="R.INHERENTE
15","R. INHERENTE",(IF(BG168="R.RESIDUAL
15","R. RESIDUAL"," ")))))</f>
        <v xml:space="preserve"> </v>
      </c>
      <c r="BO168" s="360" t="str">
        <f>IF(ISERROR(IF(Y168="R.INHERENTE
20","R. INHERENTE",(IF(BG168="R.RESIDUAL
20","R. RESIDUAL"," ")))),"",(IF(Y168="R.INHERENTE
20","R. INHERENTE",(IF(BG168="R.RESIDUAL
20","R. RESIDUAL"," ")))))</f>
        <v xml:space="preserve"> </v>
      </c>
      <c r="BP168" s="240" t="str">
        <f>IF(ISERROR(IF(Y168="R.INHERENTE
25","R. INHERENTE",(IF(BG168="R.RESIDUAL
25","R. RESIDUAL"," ")))),"",(IF(Y168="R.INHERENTE
25","R. INHERENTE",(IF(BG168="R.RESIDUAL
25","R. RESIDUAL"," ")))))</f>
        <v xml:space="preserve"> </v>
      </c>
      <c r="BQ168" s="311"/>
      <c r="BR168" s="1237" t="s">
        <v>1696</v>
      </c>
      <c r="BS168" s="1240" t="s">
        <v>1697</v>
      </c>
      <c r="BT168" s="1196" t="s">
        <v>1300</v>
      </c>
      <c r="BU168" s="1184" t="s">
        <v>586</v>
      </c>
      <c r="BV168" s="311"/>
      <c r="BW168" s="1193" t="s">
        <v>1628</v>
      </c>
      <c r="BX168" s="1196" t="s">
        <v>1629</v>
      </c>
      <c r="BY168" s="1181" t="s">
        <v>1249</v>
      </c>
      <c r="CA168" s="1165" t="s">
        <v>1250</v>
      </c>
      <c r="CB168" s="1168" t="s">
        <v>1251</v>
      </c>
      <c r="CC168" s="1171" t="s">
        <v>1252</v>
      </c>
      <c r="CD168" s="1159" t="s">
        <v>1253</v>
      </c>
      <c r="CE168" s="1174"/>
      <c r="CF168" s="1174"/>
      <c r="CG168" s="1174"/>
      <c r="CH168" s="1174"/>
      <c r="CI168" s="1174"/>
      <c r="CJ168" s="1174"/>
      <c r="CK168" s="1174"/>
      <c r="CL168" s="1174"/>
      <c r="CM168" s="1174"/>
      <c r="CN168" s="1174"/>
      <c r="CO168" s="1174"/>
      <c r="CP168" s="1174"/>
      <c r="CQ168" s="1174"/>
      <c r="CR168" s="1174"/>
      <c r="CS168" s="1174"/>
      <c r="CT168" s="1174"/>
      <c r="CU168" s="1162" t="s">
        <v>1254</v>
      </c>
      <c r="CW168" s="1165" t="s">
        <v>1250</v>
      </c>
      <c r="CX168" s="1168" t="s">
        <v>1251</v>
      </c>
      <c r="CY168" s="1171" t="s">
        <v>1252</v>
      </c>
      <c r="CZ168" s="1159" t="s">
        <v>1253</v>
      </c>
      <c r="DA168" s="1205"/>
      <c r="DB168" s="1206"/>
      <c r="DC168" s="1205"/>
      <c r="DD168" s="1206"/>
      <c r="DE168" s="1156"/>
      <c r="DF168" s="1156"/>
      <c r="DG168" s="1156"/>
      <c r="DH168" s="1156"/>
      <c r="DI168" s="1156"/>
      <c r="DJ168" s="1156"/>
      <c r="DK168" s="1156"/>
      <c r="DL168" s="1156"/>
      <c r="DM168" s="1156"/>
      <c r="DN168" s="1156"/>
      <c r="DO168" s="1156"/>
      <c r="DP168" s="1156"/>
      <c r="DQ168" s="1156"/>
      <c r="DR168" s="1156"/>
      <c r="DS168" s="1156"/>
      <c r="DT168" s="1156"/>
      <c r="DU168" s="1162" t="s">
        <v>1255</v>
      </c>
      <c r="DW168" s="1593"/>
      <c r="DX168" s="1596"/>
      <c r="DY168" s="1596"/>
      <c r="DZ168" s="1599"/>
    </row>
    <row r="169" spans="2:130" s="247" customFormat="1" ht="48" customHeight="1" x14ac:dyDescent="0.25">
      <c r="B169" s="1252"/>
      <c r="C169" s="1132"/>
      <c r="D169" s="1129"/>
      <c r="E169" s="1120"/>
      <c r="F169" s="1120"/>
      <c r="G169" s="1129"/>
      <c r="H169" s="1126"/>
      <c r="I169" s="1123"/>
      <c r="J169" s="402" t="s">
        <v>1698</v>
      </c>
      <c r="K169" s="381" t="s">
        <v>1257</v>
      </c>
      <c r="L169" s="404" t="s">
        <v>1699</v>
      </c>
      <c r="M169" s="379" t="s">
        <v>575</v>
      </c>
      <c r="N169" s="1114"/>
      <c r="O169" s="1255"/>
      <c r="P169" s="1292"/>
      <c r="Q169" s="1258"/>
      <c r="R169" s="1261"/>
      <c r="S169" s="311"/>
      <c r="T169" s="1264"/>
      <c r="U169" s="1267"/>
      <c r="V169" s="1270"/>
      <c r="W169" s="1273"/>
      <c r="X169" s="1276"/>
      <c r="Y169" s="1246"/>
      <c r="Z169" s="387"/>
      <c r="AA169" s="409" t="s">
        <v>1700</v>
      </c>
      <c r="AB169" s="226" t="s">
        <v>614</v>
      </c>
      <c r="AC169" s="1279"/>
      <c r="AD169" s="1177">
        <v>25</v>
      </c>
      <c r="AE169" s="1178"/>
      <c r="AF169" s="1177"/>
      <c r="AG169" s="1178"/>
      <c r="AH169" s="1177"/>
      <c r="AI169" s="1178"/>
      <c r="AJ169" s="1177"/>
      <c r="AK169" s="1178"/>
      <c r="AL169" s="1177">
        <v>15</v>
      </c>
      <c r="AM169" s="1178"/>
      <c r="AN169" s="457">
        <f t="shared" si="23"/>
        <v>0.4</v>
      </c>
      <c r="AO169" s="312">
        <v>0.216</v>
      </c>
      <c r="AP169" s="1216"/>
      <c r="AQ169" s="1189" t="s">
        <v>236</v>
      </c>
      <c r="AR169" s="1190"/>
      <c r="AS169" s="1191" t="s">
        <v>592</v>
      </c>
      <c r="AT169" s="1192"/>
      <c r="AU169" s="1218" t="s">
        <v>236</v>
      </c>
      <c r="AV169" s="1219"/>
      <c r="AW169" s="415" t="s">
        <v>1701</v>
      </c>
      <c r="AX169" s="396" t="s">
        <v>554</v>
      </c>
      <c r="AY169" s="421" t="s">
        <v>1702</v>
      </c>
      <c r="AZ169" s="429" t="s">
        <v>666</v>
      </c>
      <c r="BA169" s="430" t="s">
        <v>1695</v>
      </c>
      <c r="BB169" s="248"/>
      <c r="BC169" s="1223"/>
      <c r="BD169" s="1226"/>
      <c r="BE169" s="1229"/>
      <c r="BF169" s="1226"/>
      <c r="BG169" s="1232"/>
      <c r="BH169" s="1235"/>
      <c r="BI169" s="248"/>
      <c r="BJ169" s="465"/>
      <c r="BK169" s="462">
        <v>0.8</v>
      </c>
      <c r="BL169" s="356" t="str">
        <f>IF(ISERROR(IF(Y168="R.INHERENTE
4","R. INHERENTE",(IF(BG168="R.RESIDUAL
4","R. RESIDUAL"," ")))),"",(IF(Y168="R.INHERENTE
4","R. INHERENTE",(IF(BG168="R.RESIDUAL
4","R. RESIDUAL"," ")))))</f>
        <v xml:space="preserve"> </v>
      </c>
      <c r="BM169" s="357" t="str">
        <f>IF(ISERROR(IF(Y168="R.INHERENTE
9","R. INHERENTE",(IF(BG168="R.RESIDUAL
9","R. RESIDUAL"," ")))),"",(IF(Y168="R.INHERENTE
9","R. INHERENTE",(IF(BG168="R.RESIDUAL
9","R. RESIDUAL"," ")))))</f>
        <v xml:space="preserve"> </v>
      </c>
      <c r="BN169" s="242" t="str">
        <f>IF(ISERROR(IF(Y168="R.INHERENTE
14","R. INHERENTE",(IF(BG168="R.RESIDUAL
14","R. RESIDUAL"," ")))),"",(IF(Y168="R.INHERENTE
14","R. INHERENTE",(IF(BG168="R.RESIDUAL
14","R. RESIDUAL"," ")))))</f>
        <v xml:space="preserve"> </v>
      </c>
      <c r="BO169" s="361" t="str">
        <f>IF(ISERROR(IF(Y168="R.INHERENTE
19","R. INHERENTE",(IF(BG168="R.RESIDUAL
19","R. RESIDUAL"," ")))),"",(IF(Y168="R.INHERENTE
19","R. INHERENTE",(IF(BG168="R.RESIDUAL
19","R. RESIDUAL"," ")))))</f>
        <v xml:space="preserve"> </v>
      </c>
      <c r="BP169" s="243" t="str">
        <f>IF(ISERROR(IF(Y168="R.INHERENTE
24","R. INHERENTE",(IF(BG168="R.RESIDUAL
24","R. RESIDUAL"," ")))),"",(IF(Y168="R.INHERENTE
24","R. INHERENTE",(IF(BG168="R.RESIDUAL
24","R. RESIDUAL"," ")))))</f>
        <v xml:space="preserve"> </v>
      </c>
      <c r="BQ169" s="311"/>
      <c r="BR169" s="1238"/>
      <c r="BS169" s="1241"/>
      <c r="BT169" s="1197"/>
      <c r="BU169" s="1185"/>
      <c r="BV169" s="311"/>
      <c r="BW169" s="1194"/>
      <c r="BX169" s="1197"/>
      <c r="BY169" s="1182"/>
      <c r="CA169" s="1166"/>
      <c r="CB169" s="1169"/>
      <c r="CC169" s="1172"/>
      <c r="CD169" s="1160"/>
      <c r="CE169" s="1175"/>
      <c r="CF169" s="1175"/>
      <c r="CG169" s="1175"/>
      <c r="CH169" s="1175"/>
      <c r="CI169" s="1175"/>
      <c r="CJ169" s="1175"/>
      <c r="CK169" s="1175"/>
      <c r="CL169" s="1175"/>
      <c r="CM169" s="1175"/>
      <c r="CN169" s="1175"/>
      <c r="CO169" s="1175"/>
      <c r="CP169" s="1175"/>
      <c r="CQ169" s="1175"/>
      <c r="CR169" s="1175"/>
      <c r="CS169" s="1175"/>
      <c r="CT169" s="1175"/>
      <c r="CU169" s="1163"/>
      <c r="CW169" s="1166"/>
      <c r="CX169" s="1169"/>
      <c r="CY169" s="1172"/>
      <c r="CZ169" s="1160"/>
      <c r="DA169" s="1207"/>
      <c r="DB169" s="1208"/>
      <c r="DC169" s="1207"/>
      <c r="DD169" s="1208"/>
      <c r="DE169" s="1157"/>
      <c r="DF169" s="1157"/>
      <c r="DG169" s="1157"/>
      <c r="DH169" s="1157"/>
      <c r="DI169" s="1157"/>
      <c r="DJ169" s="1157"/>
      <c r="DK169" s="1157"/>
      <c r="DL169" s="1157"/>
      <c r="DM169" s="1157"/>
      <c r="DN169" s="1157"/>
      <c r="DO169" s="1157"/>
      <c r="DP169" s="1157"/>
      <c r="DQ169" s="1157"/>
      <c r="DR169" s="1157"/>
      <c r="DS169" s="1157"/>
      <c r="DT169" s="1157"/>
      <c r="DU169" s="1163"/>
      <c r="DW169" s="1594"/>
      <c r="DX169" s="1597"/>
      <c r="DY169" s="1597"/>
      <c r="DZ169" s="1600"/>
    </row>
    <row r="170" spans="2:130" s="247" customFormat="1" ht="48" customHeight="1" x14ac:dyDescent="0.25">
      <c r="B170" s="1252"/>
      <c r="C170" s="1132"/>
      <c r="D170" s="1129"/>
      <c r="E170" s="1120"/>
      <c r="F170" s="1120"/>
      <c r="G170" s="1129"/>
      <c r="H170" s="1126"/>
      <c r="I170" s="1123"/>
      <c r="J170" s="385"/>
      <c r="K170" s="381" t="s">
        <v>1263</v>
      </c>
      <c r="L170" s="404" t="s">
        <v>1703</v>
      </c>
      <c r="M170" s="379" t="s">
        <v>568</v>
      </c>
      <c r="N170" s="1114"/>
      <c r="O170" s="1255"/>
      <c r="P170" s="1292"/>
      <c r="Q170" s="1258"/>
      <c r="R170" s="1261"/>
      <c r="S170" s="311"/>
      <c r="T170" s="1264"/>
      <c r="U170" s="1267"/>
      <c r="V170" s="1270"/>
      <c r="W170" s="1273"/>
      <c r="X170" s="1276"/>
      <c r="Y170" s="1246"/>
      <c r="Z170" s="387"/>
      <c r="AA170" s="315"/>
      <c r="AB170" s="226"/>
      <c r="AC170" s="1279"/>
      <c r="AD170" s="1177"/>
      <c r="AE170" s="1178"/>
      <c r="AF170" s="1177"/>
      <c r="AG170" s="1178"/>
      <c r="AH170" s="1177"/>
      <c r="AI170" s="1178"/>
      <c r="AJ170" s="1177"/>
      <c r="AK170" s="1178"/>
      <c r="AL170" s="1177"/>
      <c r="AM170" s="1178"/>
      <c r="AN170" s="445">
        <f>AD170+AF170+AH170+AJ170+AL170</f>
        <v>0</v>
      </c>
      <c r="AO170" s="312"/>
      <c r="AP170" s="1216"/>
      <c r="AQ170" s="1189"/>
      <c r="AR170" s="1190"/>
      <c r="AS170" s="1191"/>
      <c r="AT170" s="1192"/>
      <c r="AU170" s="1189"/>
      <c r="AV170" s="1190"/>
      <c r="AW170" s="415"/>
      <c r="AX170" s="396"/>
      <c r="AY170" s="421"/>
      <c r="AZ170" s="429"/>
      <c r="BA170" s="430"/>
      <c r="BB170" s="248"/>
      <c r="BC170" s="1223"/>
      <c r="BD170" s="1226"/>
      <c r="BE170" s="1229"/>
      <c r="BF170" s="1226"/>
      <c r="BG170" s="1232"/>
      <c r="BH170" s="1235"/>
      <c r="BI170" s="248"/>
      <c r="BJ170" s="465"/>
      <c r="BK170" s="462">
        <v>0.60000000000000009</v>
      </c>
      <c r="BL170" s="356" t="str">
        <f>IF(ISERROR(IF(Y168="R.INHERENTE
3","R. INHERENTE",(IF(BG168="R.RESIDUAL
3","R. RESIDUAL"," ")))),"",(IF(Y168="R.INHERENTE
3","R. INHERENTE",(IF(BG168="R.RESIDUAL
3","R. RESIDUAL"," ")))))</f>
        <v xml:space="preserve"> </v>
      </c>
      <c r="BM170" s="357" t="str">
        <f>IF(ISERROR(IF(Y168="R.INHERENTE
8","R. INHERENTE",(IF(BG168="R.RESIDUAL
8","R. RESIDUAL"," ")))),"",(IF(Y168="R.INHERENTE
8","R. INHERENTE",(IF(BG168="R.RESIDUAL
8","R. RESIDUAL"," ")))))</f>
        <v xml:space="preserve"> </v>
      </c>
      <c r="BN170" s="242" t="str">
        <f>IF(ISERROR(IF(Y168="R.INHERENTE
13","R. INHERENTE",(IF(BG168="R.RESIDUAL
13","R. RESIDUAL"," ")))),"",(IF(Y168="R.INHERENTE
13","R. INHERENTE",(IF(BG168="R.RESIDUAL
13","R. RESIDUAL"," ")))))</f>
        <v>R. INHERENTE</v>
      </c>
      <c r="BO170" s="361" t="str">
        <f>IF(ISERROR(IF(Y168="R.INHERENTE
18","R. INHERENTE",(IF(BG168="R.RESIDUAL
18","R. RESIDUAL"," ")))),"",(IF(Y168="R.INHERENTE
18","R. INHERENTE",(IF(BG168="R.RESIDUAL
18","R. RESIDUAL"," ")))))</f>
        <v xml:space="preserve"> </v>
      </c>
      <c r="BP170" s="243" t="str">
        <f>IF(ISERROR(IF(Y168="R.INHERENTE
23","R. INHERENTE",(IF(BG168="R.RESIDUAL
23","R. RESIDUAL"," ")))),"",(IF(Y168="R.INHERENTE
23","R. INHERENTE",(IF(BG168="R.RESIDUAL
23","R. RESIDUAL"," ")))))</f>
        <v xml:space="preserve"> </v>
      </c>
      <c r="BQ170" s="311"/>
      <c r="BR170" s="1238"/>
      <c r="BS170" s="1241"/>
      <c r="BT170" s="1197"/>
      <c r="BU170" s="1185"/>
      <c r="BV170" s="311"/>
      <c r="BW170" s="1194"/>
      <c r="BX170" s="1197"/>
      <c r="BY170" s="1182"/>
      <c r="CA170" s="1166"/>
      <c r="CB170" s="1169"/>
      <c r="CC170" s="1172"/>
      <c r="CD170" s="1160"/>
      <c r="CE170" s="1175"/>
      <c r="CF170" s="1175"/>
      <c r="CG170" s="1175"/>
      <c r="CH170" s="1175"/>
      <c r="CI170" s="1175"/>
      <c r="CJ170" s="1175"/>
      <c r="CK170" s="1175"/>
      <c r="CL170" s="1175"/>
      <c r="CM170" s="1175"/>
      <c r="CN170" s="1175"/>
      <c r="CO170" s="1175"/>
      <c r="CP170" s="1175"/>
      <c r="CQ170" s="1175"/>
      <c r="CR170" s="1175"/>
      <c r="CS170" s="1175"/>
      <c r="CT170" s="1175"/>
      <c r="CU170" s="1163"/>
      <c r="CW170" s="1166"/>
      <c r="CX170" s="1169"/>
      <c r="CY170" s="1172"/>
      <c r="CZ170" s="1160"/>
      <c r="DA170" s="1207"/>
      <c r="DB170" s="1208"/>
      <c r="DC170" s="1207"/>
      <c r="DD170" s="1208"/>
      <c r="DE170" s="1157"/>
      <c r="DF170" s="1157"/>
      <c r="DG170" s="1157"/>
      <c r="DH170" s="1157"/>
      <c r="DI170" s="1157"/>
      <c r="DJ170" s="1157"/>
      <c r="DK170" s="1157"/>
      <c r="DL170" s="1157"/>
      <c r="DM170" s="1157"/>
      <c r="DN170" s="1157"/>
      <c r="DO170" s="1157"/>
      <c r="DP170" s="1157"/>
      <c r="DQ170" s="1157"/>
      <c r="DR170" s="1157"/>
      <c r="DS170" s="1157"/>
      <c r="DT170" s="1157"/>
      <c r="DU170" s="1163"/>
      <c r="DW170" s="1594"/>
      <c r="DX170" s="1597"/>
      <c r="DY170" s="1597"/>
      <c r="DZ170" s="1600"/>
    </row>
    <row r="171" spans="2:130" s="247" customFormat="1" ht="48" customHeight="1" x14ac:dyDescent="0.25">
      <c r="B171" s="1252"/>
      <c r="C171" s="1132"/>
      <c r="D171" s="1129"/>
      <c r="E171" s="1120"/>
      <c r="F171" s="1120"/>
      <c r="G171" s="1129"/>
      <c r="H171" s="1126"/>
      <c r="I171" s="1123"/>
      <c r="J171" s="385"/>
      <c r="K171" s="381" t="s">
        <v>1268</v>
      </c>
      <c r="L171" s="404" t="s">
        <v>1704</v>
      </c>
      <c r="M171" s="379" t="s">
        <v>582</v>
      </c>
      <c r="N171" s="1114"/>
      <c r="O171" s="1255"/>
      <c r="P171" s="1292"/>
      <c r="Q171" s="1258"/>
      <c r="R171" s="1261"/>
      <c r="S171" s="311"/>
      <c r="T171" s="1264"/>
      <c r="U171" s="1267"/>
      <c r="V171" s="1270"/>
      <c r="W171" s="1273"/>
      <c r="X171" s="1276"/>
      <c r="Y171" s="1246"/>
      <c r="Z171" s="387"/>
      <c r="AA171" s="227"/>
      <c r="AB171" s="226"/>
      <c r="AC171" s="1279"/>
      <c r="AD171" s="1177"/>
      <c r="AE171" s="1178"/>
      <c r="AF171" s="1177"/>
      <c r="AG171" s="1178"/>
      <c r="AH171" s="1177"/>
      <c r="AI171" s="1178"/>
      <c r="AJ171" s="1177"/>
      <c r="AK171" s="1178"/>
      <c r="AL171" s="1177"/>
      <c r="AM171" s="1178"/>
      <c r="AN171" s="445">
        <f>AD171+AF171+AH171+AJ171+AL171</f>
        <v>0</v>
      </c>
      <c r="AO171" s="312"/>
      <c r="AP171" s="1216"/>
      <c r="AQ171" s="1189"/>
      <c r="AR171" s="1190"/>
      <c r="AS171" s="1191"/>
      <c r="AT171" s="1192"/>
      <c r="AU171" s="1189"/>
      <c r="AV171" s="1190"/>
      <c r="AW171" s="415"/>
      <c r="AX171" s="396"/>
      <c r="AY171" s="421"/>
      <c r="AZ171" s="429"/>
      <c r="BA171" s="430"/>
      <c r="BB171" s="248"/>
      <c r="BC171" s="1223"/>
      <c r="BD171" s="1226"/>
      <c r="BE171" s="1229"/>
      <c r="BF171" s="1226"/>
      <c r="BG171" s="1232"/>
      <c r="BH171" s="1235"/>
      <c r="BI171" s="248"/>
      <c r="BJ171" s="465"/>
      <c r="BK171" s="462">
        <v>0.4</v>
      </c>
      <c r="BL171" s="356" t="str">
        <f>IF(ISERROR(IF(Y168="R.INHERENTE
2","R. INHERENTE",(IF(BG168="R.RESIDUAL
2","R. RESIDUAL"," ")))),"",(IF(Y168="R.INHERENTE
2","R. INHERENTE",(IF(BG168="R.RESIDUAL
2","R. RESIDUAL"," ")))))</f>
        <v xml:space="preserve"> </v>
      </c>
      <c r="BM171" s="357" t="str">
        <f>IF(ISERROR(IF(Y168="R.INHERENTE
7","R. INHERENTE",(IF(BG168="R.RESIDUAL
7","R. RESIDUAL"," ")))),"",(IF(Y168="R.INHERENTE
7","R. INHERENTE",(IF(BG168="R.RESIDUAL
7","R. RESIDUAL"," ")))))</f>
        <v xml:space="preserve"> </v>
      </c>
      <c r="BN171" s="241" t="str">
        <f>IF(ISERROR(IF(Y168="R.INHERENTE
12","R. INHERENTE",(IF(BG168="R.RESIDUAL
12","R. RESIDUAL"," ")))),"",(IF(Y168="R.INHERENTE
12","R. INHERENTE",(IF(BG168="R.RESIDUAL
12","R. RESIDUAL"," ")))))</f>
        <v>R. RESIDUAL</v>
      </c>
      <c r="BO171" s="242" t="str">
        <f>IF(ISERROR(IF(Y168="R.INHERENTE
17","R. INHERENTE",(IF(BG168="R.RESIDUAL
17","R. RESIDUAL"," ")))),"",(IF(Y168="R.INHERENTE
17","R. INHERENTE",(IF(BG168="R.RESIDUAL
17","R. RESIDUAL"," ")))))</f>
        <v xml:space="preserve"> </v>
      </c>
      <c r="BP171" s="243" t="str">
        <f>IF(ISERROR(IF(Y168="R.INHERENTE
22","R. INHERENTE",(IF(BG168="R.RESIDUAL
22","R. RESIDUAL"," ")))),"",(IF(Y168="R.INHERENTE
22","R. INHERENTE",(IF(BG168="R.RESIDUAL
22","R. RESIDUAL"," ")))))</f>
        <v xml:space="preserve"> </v>
      </c>
      <c r="BQ171" s="311"/>
      <c r="BR171" s="1238"/>
      <c r="BS171" s="1241"/>
      <c r="BT171" s="1197"/>
      <c r="BU171" s="1185"/>
      <c r="BV171" s="311"/>
      <c r="BW171" s="1194"/>
      <c r="BX171" s="1197"/>
      <c r="BY171" s="1182"/>
      <c r="CA171" s="1166"/>
      <c r="CB171" s="1169"/>
      <c r="CC171" s="1172"/>
      <c r="CD171" s="1160"/>
      <c r="CE171" s="1175"/>
      <c r="CF171" s="1175"/>
      <c r="CG171" s="1175"/>
      <c r="CH171" s="1175"/>
      <c r="CI171" s="1175"/>
      <c r="CJ171" s="1175"/>
      <c r="CK171" s="1175"/>
      <c r="CL171" s="1175"/>
      <c r="CM171" s="1175"/>
      <c r="CN171" s="1175"/>
      <c r="CO171" s="1175"/>
      <c r="CP171" s="1175"/>
      <c r="CQ171" s="1175"/>
      <c r="CR171" s="1175"/>
      <c r="CS171" s="1175"/>
      <c r="CT171" s="1175"/>
      <c r="CU171" s="1163"/>
      <c r="CW171" s="1166"/>
      <c r="CX171" s="1169"/>
      <c r="CY171" s="1172"/>
      <c r="CZ171" s="1160"/>
      <c r="DA171" s="1207"/>
      <c r="DB171" s="1208"/>
      <c r="DC171" s="1207"/>
      <c r="DD171" s="1208"/>
      <c r="DE171" s="1157"/>
      <c r="DF171" s="1157"/>
      <c r="DG171" s="1157"/>
      <c r="DH171" s="1157"/>
      <c r="DI171" s="1157"/>
      <c r="DJ171" s="1157"/>
      <c r="DK171" s="1157"/>
      <c r="DL171" s="1157"/>
      <c r="DM171" s="1157"/>
      <c r="DN171" s="1157"/>
      <c r="DO171" s="1157"/>
      <c r="DP171" s="1157"/>
      <c r="DQ171" s="1157"/>
      <c r="DR171" s="1157"/>
      <c r="DS171" s="1157"/>
      <c r="DT171" s="1157"/>
      <c r="DU171" s="1163"/>
      <c r="DW171" s="1594"/>
      <c r="DX171" s="1597"/>
      <c r="DY171" s="1597"/>
      <c r="DZ171" s="1600"/>
    </row>
    <row r="172" spans="2:130" s="247" customFormat="1" ht="48" customHeight="1" thickBot="1" x14ac:dyDescent="0.3">
      <c r="B172" s="1253"/>
      <c r="C172" s="1133"/>
      <c r="D172" s="1130"/>
      <c r="E172" s="1121"/>
      <c r="F172" s="1121"/>
      <c r="G172" s="1130"/>
      <c r="H172" s="1127"/>
      <c r="I172" s="1124"/>
      <c r="J172" s="386"/>
      <c r="K172" s="382" t="s">
        <v>1269</v>
      </c>
      <c r="L172" s="408" t="s">
        <v>1705</v>
      </c>
      <c r="M172" s="379" t="s">
        <v>582</v>
      </c>
      <c r="N172" s="1115"/>
      <c r="O172" s="1256"/>
      <c r="P172" s="1293"/>
      <c r="Q172" s="1259"/>
      <c r="R172" s="1262"/>
      <c r="S172" s="311"/>
      <c r="T172" s="1265"/>
      <c r="U172" s="1268"/>
      <c r="V172" s="1271"/>
      <c r="W172" s="1274"/>
      <c r="X172" s="1277"/>
      <c r="Y172" s="1247"/>
      <c r="Z172" s="387"/>
      <c r="AA172" s="229"/>
      <c r="AB172" s="230"/>
      <c r="AC172" s="1280"/>
      <c r="AD172" s="1187"/>
      <c r="AE172" s="1188"/>
      <c r="AF172" s="1187"/>
      <c r="AG172" s="1188"/>
      <c r="AH172" s="1187"/>
      <c r="AI172" s="1188"/>
      <c r="AJ172" s="1187"/>
      <c r="AK172" s="1188"/>
      <c r="AL172" s="1187"/>
      <c r="AM172" s="1188"/>
      <c r="AN172" s="446">
        <f>AD172+AF172+AH172+AJ172+AL172</f>
        <v>0</v>
      </c>
      <c r="AO172" s="313"/>
      <c r="AP172" s="1217"/>
      <c r="AQ172" s="1179"/>
      <c r="AR172" s="1180"/>
      <c r="AS172" s="1243"/>
      <c r="AT172" s="1244"/>
      <c r="AU172" s="1179"/>
      <c r="AV172" s="1180"/>
      <c r="AW172" s="236"/>
      <c r="AX172" s="393"/>
      <c r="AY172" s="235"/>
      <c r="AZ172" s="233"/>
      <c r="BA172" s="231"/>
      <c r="BB172" s="248"/>
      <c r="BC172" s="1224"/>
      <c r="BD172" s="1227"/>
      <c r="BE172" s="1230"/>
      <c r="BF172" s="1227"/>
      <c r="BG172" s="1233"/>
      <c r="BH172" s="1236"/>
      <c r="BI172" s="248"/>
      <c r="BJ172" s="465"/>
      <c r="BK172" s="463">
        <v>0.2</v>
      </c>
      <c r="BL172" s="358" t="str">
        <f>IF(ISERROR(IF(Y168="R.INHERENTE
1","R. INHERENTE",(IF(BG168="R.RESIDUAL
1","R. RESIDUAL"," ")))),"",(IF(Y168="R.INHERENTE
1","R. INHERENTE",(IF(BG168="R.RESIDUAL
1","R. RESIDUAL"," ")))))</f>
        <v xml:space="preserve"> </v>
      </c>
      <c r="BM172" s="359" t="str">
        <f>IF(ISERROR(IF(Y168="R.INHERENTE
6","R. INHERENTE",(IF(BG168="R.RESIDUAL
6","R. RESIDUAL"," ")))),"",(IF(Y168="R.INHERENTE
6","R. INHERENTE",(IF(BG168="R.RESIDUAL
6","R. RESIDUAL"," ")))))</f>
        <v xml:space="preserve"> </v>
      </c>
      <c r="BN172" s="244" t="str">
        <f>IF(ISERROR(IF(Y168="R.INHERENTE
11","R. INHERENTE",(IF(BG168="R.RESIDUAL
11","R. RESIDUAL"," ")))),"",(IF(Y168="R.INHERENTE
11","R. INHERENTE",(IF(BG168="R.RESIDUAL
11","R. RESIDUAL"," ")))))</f>
        <v xml:space="preserve"> </v>
      </c>
      <c r="BO172" s="245" t="str">
        <f>IF(ISERROR(IF(Y168="R.INHERENTE
16","R. INHERENTE",(IF(BG168="R.RESIDUAL
16","R. RESIDUAL"," ")))),"",(IF(Y168="R.INHERENTE
16","R. INHERENTE",(IF(BG168="R.RESIDUAL
16","R. RESIDUAL"," ")))))</f>
        <v xml:space="preserve"> </v>
      </c>
      <c r="BP172" s="246" t="str">
        <f>IF(ISERROR(IF(Y168="R.INHERENTE
21","R. INHERENTE",(IF(BG168="R.RESIDUAL
21","R. RESIDUAL"," ")))),"",(IF(Y168="R.INHERENTE
21","R. INHERENTE",(IF(BG168="R.RESIDUAL
21","R. RESIDUAL"," ")))))</f>
        <v xml:space="preserve"> </v>
      </c>
      <c r="BQ172" s="311"/>
      <c r="BR172" s="1239"/>
      <c r="BS172" s="1242"/>
      <c r="BT172" s="1198"/>
      <c r="BU172" s="1186"/>
      <c r="BV172" s="311"/>
      <c r="BW172" s="1195"/>
      <c r="BX172" s="1198"/>
      <c r="BY172" s="1183"/>
      <c r="CA172" s="1167"/>
      <c r="CB172" s="1170"/>
      <c r="CC172" s="1173"/>
      <c r="CD172" s="1161"/>
      <c r="CE172" s="1176"/>
      <c r="CF172" s="1176"/>
      <c r="CG172" s="1176"/>
      <c r="CH172" s="1176"/>
      <c r="CI172" s="1176"/>
      <c r="CJ172" s="1176"/>
      <c r="CK172" s="1176"/>
      <c r="CL172" s="1176"/>
      <c r="CM172" s="1176"/>
      <c r="CN172" s="1176"/>
      <c r="CO172" s="1176"/>
      <c r="CP172" s="1176"/>
      <c r="CQ172" s="1176"/>
      <c r="CR172" s="1176"/>
      <c r="CS172" s="1176"/>
      <c r="CT172" s="1176"/>
      <c r="CU172" s="1164"/>
      <c r="CW172" s="1167"/>
      <c r="CX172" s="1170"/>
      <c r="CY172" s="1173"/>
      <c r="CZ172" s="1161"/>
      <c r="DA172" s="1209"/>
      <c r="DB172" s="1210"/>
      <c r="DC172" s="1209"/>
      <c r="DD172" s="1210"/>
      <c r="DE172" s="1158"/>
      <c r="DF172" s="1158"/>
      <c r="DG172" s="1158"/>
      <c r="DH172" s="1158"/>
      <c r="DI172" s="1158"/>
      <c r="DJ172" s="1158"/>
      <c r="DK172" s="1158"/>
      <c r="DL172" s="1158"/>
      <c r="DM172" s="1158"/>
      <c r="DN172" s="1158"/>
      <c r="DO172" s="1158"/>
      <c r="DP172" s="1158"/>
      <c r="DQ172" s="1158"/>
      <c r="DR172" s="1158"/>
      <c r="DS172" s="1158"/>
      <c r="DT172" s="1158"/>
      <c r="DU172" s="1164"/>
      <c r="DW172" s="1595"/>
      <c r="DX172" s="1598"/>
      <c r="DY172" s="1598"/>
      <c r="DZ172" s="1601"/>
    </row>
    <row r="173" spans="2:130" ht="12.75" customHeight="1" thickBot="1" x14ac:dyDescent="0.3">
      <c r="Z173" s="387"/>
      <c r="BL173" s="316">
        <v>0.2</v>
      </c>
      <c r="BM173" s="317">
        <v>0.4</v>
      </c>
      <c r="BN173" s="317">
        <v>0.60000000000000009</v>
      </c>
      <c r="BO173" s="317">
        <v>0.8</v>
      </c>
      <c r="BP173" s="317">
        <v>1</v>
      </c>
    </row>
    <row r="174" spans="2:130" s="247" customFormat="1" ht="48" customHeight="1" x14ac:dyDescent="0.25">
      <c r="B174" s="1251" t="s">
        <v>229</v>
      </c>
      <c r="C174" s="1131">
        <v>26</v>
      </c>
      <c r="D174" s="1128" t="s">
        <v>510</v>
      </c>
      <c r="E174" s="1119" t="s">
        <v>511</v>
      </c>
      <c r="F174" s="1119" t="s">
        <v>529</v>
      </c>
      <c r="G174" s="1128" t="s">
        <v>528</v>
      </c>
      <c r="H174" s="1125" t="s">
        <v>476</v>
      </c>
      <c r="I174" s="1122" t="s">
        <v>1706</v>
      </c>
      <c r="J174" s="401" t="s">
        <v>1707</v>
      </c>
      <c r="K174" s="383" t="s">
        <v>1237</v>
      </c>
      <c r="L174" s="403" t="s">
        <v>1708</v>
      </c>
      <c r="M174" s="384" t="s">
        <v>563</v>
      </c>
      <c r="N174" s="1111" t="s">
        <v>1709</v>
      </c>
      <c r="O174" s="1254" t="str">
        <f>IF(H174="","",(CONCATENATE("Posibilidad de afectación ",H174," ",I174," ",J174," ",J175," ",J176," ",J177," ",J178)))</f>
        <v xml:space="preserve">Posibilidad de afectación económica y reputacional por recibir o solicitar dadivas o beneficio a nombre propio o para terceros con el fin de omitir, modificar o consignar información sesgada en los informes generados por control interno, debido a falta de ética por parte de los involucrados en el procedimiento y conflicto de intereses.    </v>
      </c>
      <c r="P174" s="1291" t="s">
        <v>1275</v>
      </c>
      <c r="Q174" s="1257" t="s">
        <v>620</v>
      </c>
      <c r="R174" s="1260" t="s">
        <v>550</v>
      </c>
      <c r="S174" s="311"/>
      <c r="T174" s="1263" t="s">
        <v>507</v>
      </c>
      <c r="U174" s="1266">
        <v>0.6</v>
      </c>
      <c r="V174" s="1269" t="s">
        <v>414</v>
      </c>
      <c r="W174" s="1272" t="s">
        <v>1710</v>
      </c>
      <c r="X174" s="1275">
        <v>0.8</v>
      </c>
      <c r="Y174" s="1245" t="str">
        <f>IF(U174="","",(CONCATENATE("R.INHERENTE
",(IF(AND($U174=0.2,$X174=0.2),1,(IF(AND($U174=0.2,$X174=0.4),6,(IF(AND($U174=0.2,$X174=0.6),11,(IF(AND($U174=0.2,$X174=0.8),16,(IF(AND($U174=0.2,$X174=1),21,(IF(AND($U174=0.4,$X174=0.2),2,(IF(AND($U174=0.4,$X174=0.4),7,(IF(AND($U174=0.4,$X174=0.6),12,(IF(AND($U174=0.4,$X174=0.8),17,(IF(AND($U174=0.4,$X174=1),22,(IF(AND($U174=0.6,$X174=0.2),3,(IF(AND($U174=0.6,$X174=0.4),8,(IF(AND($U174=0.6,$X174=0.6),13,(IF(AND($U174=0.6,$X174=0.8),18,(IF(AND($U174=0.6,$X174=1),23,(IF(AND($U174=0.8,$X174=0.2),4,(IF(AND($U174=0.8,$X174=0.4),9,(IF(AND($U174=0.8,$X174=0.6),14,(IF(AND($U174=0.8,$X174=0.8),19,(IF(AND($U174=0.8,$X174=1),24,(IF(AND($U174=1,$X174=0.2),5,(IF(AND($U174=1,$X174=0.4),10,(IF(AND($U174=1,$X174=0.6),15,(IF(AND($U174=1,$X174=0.8),20,(IF(AND($U174=1,$X174=1),25,"")))))))))))))))))))))))))))))))))))))))))))))))))))))</f>
        <v>R.INHERENTE
18</v>
      </c>
      <c r="Z174" s="387"/>
      <c r="AA174" s="409" t="s">
        <v>1711</v>
      </c>
      <c r="AB174" s="249" t="s">
        <v>614</v>
      </c>
      <c r="AC174" s="1278" t="s">
        <v>318</v>
      </c>
      <c r="AD174" s="1213">
        <v>25</v>
      </c>
      <c r="AE174" s="1214"/>
      <c r="AF174" s="1213"/>
      <c r="AG174" s="1214"/>
      <c r="AH174" s="1213"/>
      <c r="AI174" s="1214"/>
      <c r="AJ174" s="1213"/>
      <c r="AK174" s="1214"/>
      <c r="AL174" s="1213">
        <v>15</v>
      </c>
      <c r="AM174" s="1214"/>
      <c r="AN174" s="457">
        <f t="shared" ref="AN174" si="24">(SUM(AD174:AM174))/100</f>
        <v>0.4</v>
      </c>
      <c r="AO174" s="314">
        <v>0.36</v>
      </c>
      <c r="AP174" s="1215">
        <f>X174</f>
        <v>0.8</v>
      </c>
      <c r="AQ174" s="1218" t="s">
        <v>236</v>
      </c>
      <c r="AR174" s="1219"/>
      <c r="AS174" s="1220" t="s">
        <v>592</v>
      </c>
      <c r="AT174" s="1221"/>
      <c r="AU174" s="1218" t="s">
        <v>236</v>
      </c>
      <c r="AV174" s="1219"/>
      <c r="AW174" s="422" t="s">
        <v>1712</v>
      </c>
      <c r="AX174" s="395" t="s">
        <v>559</v>
      </c>
      <c r="AY174" s="412" t="s">
        <v>1713</v>
      </c>
      <c r="AZ174" s="427" t="s">
        <v>1714</v>
      </c>
      <c r="BA174" s="428" t="s">
        <v>1715</v>
      </c>
      <c r="BB174" s="248">
        <f>+(IF(AND($BC174&gt;0,$BC174&lt;=0.2),0.2,(IF(AND($BC174&gt;0.2,$BC174&lt;=0.4),0.4,(IF(AND($BC174&gt;0.4,$BC174&lt;=0.6),0.6,(IF(AND($BC174&gt;0.6,$BC174&lt;=0.8),0.8,(IF($BC174&gt;0.8,1,""))))))))))</f>
        <v>0.4</v>
      </c>
      <c r="BC174" s="1222">
        <f>+MIN(AO174:AO178)</f>
        <v>0.36</v>
      </c>
      <c r="BD174" s="1225" t="str">
        <f>+(IF($BB174=0.2,"MUY BAJA",(IF($BB174=0.4,"BAJA",(IF($BB174=0.6,"MEDIA",(IF($BB174=0.8,"ALTA",(IF($BB174=1,"MUY ALTA",""))))))))))</f>
        <v>BAJA</v>
      </c>
      <c r="BE174" s="1228">
        <f>+MIN(AP174:AP178)</f>
        <v>0.8</v>
      </c>
      <c r="BF174" s="1225" t="str">
        <f>+(IF($BI174=0.2,"MUY BAJA",(IF($BI174=0.4,"BAJA",(IF($BI174=0.6,"MEDIA",(IF($BI174=0.8,"ALTA",(IF($BI174=1,"MUY ALTA",""))))))))))</f>
        <v>ALTA</v>
      </c>
      <c r="BG174" s="1231" t="str">
        <f>IF($BB174="","",(CONCATENATE("R.RESIDUAL
",(IF(AND($BB174=0.2,$BI174=0.2),1,(IF(AND($BB174=0.2,$BI174=0.4),6,(IF(AND($BB174=0.2,$BI174=0.6),11,(IF(AND($BB174=0.2,$BI174=0.8),16,(IF(AND($BB174=0.2,$BI174=1),21,(IF(AND($BB174=0.4,$BI174=0.2),2,(IF(AND($BB174=0.4,$BI174=0.4),7,(IF(AND($BB174=0.4,$BI174=0.6),12,(IF(AND($BB174=0.4,$BI174=0.8),17,(IF(AND($BB174=0.4,$BI174=1),22,(IF(AND($BB174=0.6,$BI174=0.2),3,(IF(AND($BB174=0.6,$BI174=0.4),8,(IF(AND($BB174=0.6,$BI174=0.6),13,(IF(AND($BB174=0.6,$BI174=0.8),18,(IF(AND($BB174=0.6,$BI174=1),23,(IF(AND($BB174=0.8,$BI174=0.2),4,(IF(AND($BB174=0.8,$BI174=0.4),9,(IF(AND($BB174=0.8,$BI174=0.6),14,(IF(AND($BB174=0.8,$BI174=0.8),19,(IF(AND($BB174=0.8,$BI174=1),24,(IF(AND($BB174=1,$BI174=0.2),5,(IF(AND($BB174=1,$BI174=0.4),10,(IF(AND($BB174=1,$BI174=0.6),15,(IF(AND($BB174=1,$BI174=0.8),20,(IF(AND($BB174=1,$BI174=1),25,"")))))))))))))))))))))))))))))))))))))))))))))))))))))</f>
        <v>R.RESIDUAL
17</v>
      </c>
      <c r="BH174" s="1234" t="s">
        <v>539</v>
      </c>
      <c r="BI174" s="248">
        <f>+(IF(AND($BE174&gt;0,$BE174&lt;=0.2),0.2,(IF(AND($BE174&gt;0.2,$BE174&lt;=0.4),0.4,(IF(AND($BE174&gt;0.4,$BE174&lt;=0.6),0.6,(IF(AND($BE174&gt;0.6,$BE174&lt;=0.8),0.8,(IF($BE174&gt;0.8,1,""))))))))))</f>
        <v>0.8</v>
      </c>
      <c r="BJ174" s="239">
        <f>+VLOOKUP($BG174,Listas!$G$114:$H$138,2,FALSE)</f>
        <v>17</v>
      </c>
      <c r="BK174" s="462">
        <v>1</v>
      </c>
      <c r="BL174" s="354" t="str">
        <f>IF(ISERROR(IF(Y174="R.INHERENTE
5","R. INHERENTE",(IF(BG174="R.RESIDUAL
5","R. RESIDUAL"," ")))),"",(IF(Y174="R.INHERENTE
5","R. INHERENTE",(IF(BG174="R.RESIDUAL
5","R. RESIDUAL"," ")))))</f>
        <v xml:space="preserve"> </v>
      </c>
      <c r="BM174" s="355" t="str">
        <f>IF(ISERROR(IF(Y174="R.INHERENTE
10","R. INHERENTE",(IF(BG174="R.RESIDUAL
10","R. RESIDUAL"," ")))),"",(IF(Y174="R.INHERENTE
10","R. INHERENTE",(IF(BG174="R.RESIDUAL
10","R. RESIDUAL"," ")))))</f>
        <v xml:space="preserve"> </v>
      </c>
      <c r="BN174" s="360" t="str">
        <f>IF(ISERROR(IF(Y174="R.INHERENTE
15","R. INHERENTE",(IF(BG174="R.RESIDUAL
15","R. RESIDUAL"," ")))),"",(IF(Y174="R.INHERENTE
15","R. INHERENTE",(IF(BG174="R.RESIDUAL
15","R. RESIDUAL"," ")))))</f>
        <v xml:space="preserve"> </v>
      </c>
      <c r="BO174" s="360" t="str">
        <f>IF(ISERROR(IF(Y174="R.INHERENTE
20","R. INHERENTE",(IF(BG174="R.RESIDUAL
20","R. RESIDUAL"," ")))),"",(IF(Y174="R.INHERENTE
20","R. INHERENTE",(IF(BG174="R.RESIDUAL
20","R. RESIDUAL"," ")))))</f>
        <v xml:space="preserve"> </v>
      </c>
      <c r="BP174" s="240" t="str">
        <f>IF(ISERROR(IF(Y174="R.INHERENTE
25","R. INHERENTE",(IF(BG174="R.RESIDUAL
25","R. RESIDUAL"," ")))),"",(IF(Y174="R.INHERENTE
25","R. INHERENTE",(IF(BG174="R.RESIDUAL
25","R. RESIDUAL"," ")))))</f>
        <v xml:space="preserve"> </v>
      </c>
      <c r="BQ174" s="311"/>
      <c r="BR174" s="1237" t="s">
        <v>1716</v>
      </c>
      <c r="BS174" s="1240" t="s">
        <v>1717</v>
      </c>
      <c r="BT174" s="1196" t="s">
        <v>1300</v>
      </c>
      <c r="BU174" s="1184" t="s">
        <v>586</v>
      </c>
      <c r="BV174" s="311"/>
      <c r="BW174" s="1193" t="s">
        <v>1628</v>
      </c>
      <c r="BX174" s="1196" t="s">
        <v>1629</v>
      </c>
      <c r="BY174" s="1181" t="s">
        <v>1249</v>
      </c>
      <c r="CA174" s="1165" t="s">
        <v>1250</v>
      </c>
      <c r="CB174" s="1168" t="s">
        <v>1251</v>
      </c>
      <c r="CC174" s="1171" t="s">
        <v>1252</v>
      </c>
      <c r="CD174" s="1159" t="s">
        <v>1253</v>
      </c>
      <c r="CE174" s="1174"/>
      <c r="CF174" s="1174"/>
      <c r="CG174" s="1174"/>
      <c r="CH174" s="1174"/>
      <c r="CI174" s="1174"/>
      <c r="CJ174" s="1174"/>
      <c r="CK174" s="1174"/>
      <c r="CL174" s="1174"/>
      <c r="CM174" s="1174"/>
      <c r="CN174" s="1174"/>
      <c r="CO174" s="1174"/>
      <c r="CP174" s="1174"/>
      <c r="CQ174" s="1174"/>
      <c r="CR174" s="1174"/>
      <c r="CS174" s="1174"/>
      <c r="CT174" s="1174"/>
      <c r="CU174" s="1162" t="s">
        <v>1254</v>
      </c>
      <c r="CW174" s="1165" t="s">
        <v>1250</v>
      </c>
      <c r="CX174" s="1168" t="s">
        <v>1251</v>
      </c>
      <c r="CY174" s="1171" t="s">
        <v>1252</v>
      </c>
      <c r="CZ174" s="1159" t="s">
        <v>1253</v>
      </c>
      <c r="DA174" s="1205"/>
      <c r="DB174" s="1206"/>
      <c r="DC174" s="1205"/>
      <c r="DD174" s="1206"/>
      <c r="DE174" s="1156"/>
      <c r="DF174" s="1156"/>
      <c r="DG174" s="1156"/>
      <c r="DH174" s="1156"/>
      <c r="DI174" s="1156"/>
      <c r="DJ174" s="1156"/>
      <c r="DK174" s="1156"/>
      <c r="DL174" s="1156"/>
      <c r="DM174" s="1156"/>
      <c r="DN174" s="1156"/>
      <c r="DO174" s="1156"/>
      <c r="DP174" s="1156"/>
      <c r="DQ174" s="1156"/>
      <c r="DR174" s="1156"/>
      <c r="DS174" s="1156"/>
      <c r="DT174" s="1156"/>
      <c r="DU174" s="1162" t="s">
        <v>1255</v>
      </c>
      <c r="DW174" s="1593"/>
      <c r="DX174" s="1596"/>
      <c r="DY174" s="1596"/>
      <c r="DZ174" s="1599"/>
    </row>
    <row r="175" spans="2:130" s="247" customFormat="1" ht="48" customHeight="1" x14ac:dyDescent="0.25">
      <c r="B175" s="1252"/>
      <c r="C175" s="1132"/>
      <c r="D175" s="1129"/>
      <c r="E175" s="1120"/>
      <c r="F175" s="1120"/>
      <c r="G175" s="1129"/>
      <c r="H175" s="1126"/>
      <c r="I175" s="1123"/>
      <c r="J175" s="378"/>
      <c r="K175" s="381" t="s">
        <v>1257</v>
      </c>
      <c r="L175" s="404" t="s">
        <v>1718</v>
      </c>
      <c r="M175" s="379" t="s">
        <v>575</v>
      </c>
      <c r="N175" s="1114"/>
      <c r="O175" s="1255"/>
      <c r="P175" s="1292"/>
      <c r="Q175" s="1258"/>
      <c r="R175" s="1261"/>
      <c r="S175" s="311"/>
      <c r="T175" s="1264"/>
      <c r="U175" s="1267"/>
      <c r="V175" s="1270"/>
      <c r="W175" s="1273"/>
      <c r="X175" s="1276"/>
      <c r="Y175" s="1246"/>
      <c r="Z175" s="387"/>
      <c r="AA175" s="315"/>
      <c r="AB175" s="226"/>
      <c r="AC175" s="1279"/>
      <c r="AD175" s="1177"/>
      <c r="AE175" s="1178"/>
      <c r="AF175" s="1177"/>
      <c r="AG175" s="1178"/>
      <c r="AH175" s="1177"/>
      <c r="AI175" s="1178"/>
      <c r="AJ175" s="1177"/>
      <c r="AK175" s="1178"/>
      <c r="AL175" s="1177"/>
      <c r="AM175" s="1178"/>
      <c r="AN175" s="445">
        <f>AD175+AF175+AH175+AJ175+AL175</f>
        <v>0</v>
      </c>
      <c r="AO175" s="312"/>
      <c r="AP175" s="1216"/>
      <c r="AQ175" s="1189"/>
      <c r="AR175" s="1190"/>
      <c r="AS175" s="1191"/>
      <c r="AT175" s="1192"/>
      <c r="AU175" s="1189"/>
      <c r="AV175" s="1190"/>
      <c r="AW175" s="415"/>
      <c r="AX175" s="396"/>
      <c r="AY175" s="421"/>
      <c r="AZ175" s="429"/>
      <c r="BA175" s="430"/>
      <c r="BB175" s="248"/>
      <c r="BC175" s="1223"/>
      <c r="BD175" s="1226"/>
      <c r="BE175" s="1229"/>
      <c r="BF175" s="1226"/>
      <c r="BG175" s="1232"/>
      <c r="BH175" s="1235"/>
      <c r="BI175" s="248"/>
      <c r="BJ175" s="465"/>
      <c r="BK175" s="462">
        <v>0.8</v>
      </c>
      <c r="BL175" s="356" t="str">
        <f>IF(ISERROR(IF(Y174="R.INHERENTE
4","R. INHERENTE",(IF(BG174="R.RESIDUAL
4","R. RESIDUAL"," ")))),"",(IF(Y174="R.INHERENTE
4","R. INHERENTE",(IF(BG174="R.RESIDUAL
4","R. RESIDUAL"," ")))))</f>
        <v xml:space="preserve"> </v>
      </c>
      <c r="BM175" s="357" t="str">
        <f>IF(ISERROR(IF(Y174="R.INHERENTE
9","R. INHERENTE",(IF(BG174="R.RESIDUAL
9","R. RESIDUAL"," ")))),"",(IF(Y174="R.INHERENTE
9","R. INHERENTE",(IF(BG174="R.RESIDUAL
9","R. RESIDUAL"," ")))))</f>
        <v xml:space="preserve"> </v>
      </c>
      <c r="BN175" s="242" t="str">
        <f>IF(ISERROR(IF(Y174="R.INHERENTE
14","R. INHERENTE",(IF(BG174="R.RESIDUAL
14","R. RESIDUAL"," ")))),"",(IF(Y174="R.INHERENTE
14","R. INHERENTE",(IF(BG174="R.RESIDUAL
14","R. RESIDUAL"," ")))))</f>
        <v xml:space="preserve"> </v>
      </c>
      <c r="BO175" s="361" t="str">
        <f>IF(ISERROR(IF(Y174="R.INHERENTE
19","R. INHERENTE",(IF(BG174="R.RESIDUAL
19","R. RESIDUAL"," ")))),"",(IF(Y174="R.INHERENTE
19","R. INHERENTE",(IF(BG174="R.RESIDUAL
19","R. RESIDUAL"," ")))))</f>
        <v xml:space="preserve"> </v>
      </c>
      <c r="BP175" s="243" t="str">
        <f>IF(ISERROR(IF(Y174="R.INHERENTE
24","R. INHERENTE",(IF(BG174="R.RESIDUAL
24","R. RESIDUAL"," ")))),"",(IF(Y174="R.INHERENTE
24","R. INHERENTE",(IF(BG174="R.RESIDUAL
24","R. RESIDUAL"," ")))))</f>
        <v xml:space="preserve"> </v>
      </c>
      <c r="BQ175" s="311"/>
      <c r="BR175" s="1238"/>
      <c r="BS175" s="1241"/>
      <c r="BT175" s="1197"/>
      <c r="BU175" s="1185"/>
      <c r="BV175" s="311"/>
      <c r="BW175" s="1194"/>
      <c r="BX175" s="1197"/>
      <c r="BY175" s="1182"/>
      <c r="CA175" s="1166"/>
      <c r="CB175" s="1169"/>
      <c r="CC175" s="1172"/>
      <c r="CD175" s="1160"/>
      <c r="CE175" s="1175"/>
      <c r="CF175" s="1175"/>
      <c r="CG175" s="1175"/>
      <c r="CH175" s="1175"/>
      <c r="CI175" s="1175"/>
      <c r="CJ175" s="1175"/>
      <c r="CK175" s="1175"/>
      <c r="CL175" s="1175"/>
      <c r="CM175" s="1175"/>
      <c r="CN175" s="1175"/>
      <c r="CO175" s="1175"/>
      <c r="CP175" s="1175"/>
      <c r="CQ175" s="1175"/>
      <c r="CR175" s="1175"/>
      <c r="CS175" s="1175"/>
      <c r="CT175" s="1175"/>
      <c r="CU175" s="1163"/>
      <c r="CW175" s="1166"/>
      <c r="CX175" s="1169"/>
      <c r="CY175" s="1172"/>
      <c r="CZ175" s="1160"/>
      <c r="DA175" s="1207"/>
      <c r="DB175" s="1208"/>
      <c r="DC175" s="1207"/>
      <c r="DD175" s="1208"/>
      <c r="DE175" s="1157"/>
      <c r="DF175" s="1157"/>
      <c r="DG175" s="1157"/>
      <c r="DH175" s="1157"/>
      <c r="DI175" s="1157"/>
      <c r="DJ175" s="1157"/>
      <c r="DK175" s="1157"/>
      <c r="DL175" s="1157"/>
      <c r="DM175" s="1157"/>
      <c r="DN175" s="1157"/>
      <c r="DO175" s="1157"/>
      <c r="DP175" s="1157"/>
      <c r="DQ175" s="1157"/>
      <c r="DR175" s="1157"/>
      <c r="DS175" s="1157"/>
      <c r="DT175" s="1157"/>
      <c r="DU175" s="1163"/>
      <c r="DW175" s="1594"/>
      <c r="DX175" s="1597"/>
      <c r="DY175" s="1597"/>
      <c r="DZ175" s="1600"/>
    </row>
    <row r="176" spans="2:130" s="247" customFormat="1" ht="48" customHeight="1" x14ac:dyDescent="0.25">
      <c r="B176" s="1252"/>
      <c r="C176" s="1132"/>
      <c r="D176" s="1129"/>
      <c r="E176" s="1120"/>
      <c r="F176" s="1120"/>
      <c r="G176" s="1129"/>
      <c r="H176" s="1126"/>
      <c r="I176" s="1123"/>
      <c r="J176" s="385"/>
      <c r="K176" s="381" t="s">
        <v>1263</v>
      </c>
      <c r="L176" s="337"/>
      <c r="M176" s="379"/>
      <c r="N176" s="1114"/>
      <c r="O176" s="1255"/>
      <c r="P176" s="1292"/>
      <c r="Q176" s="1258"/>
      <c r="R176" s="1261"/>
      <c r="S176" s="311"/>
      <c r="T176" s="1264"/>
      <c r="U176" s="1267"/>
      <c r="V176" s="1270"/>
      <c r="W176" s="1273"/>
      <c r="X176" s="1276"/>
      <c r="Y176" s="1246"/>
      <c r="Z176" s="387"/>
      <c r="AA176" s="315"/>
      <c r="AB176" s="226"/>
      <c r="AC176" s="1279"/>
      <c r="AD176" s="1177"/>
      <c r="AE176" s="1178"/>
      <c r="AF176" s="1177"/>
      <c r="AG176" s="1178"/>
      <c r="AH176" s="1177"/>
      <c r="AI176" s="1178"/>
      <c r="AJ176" s="1177"/>
      <c r="AK176" s="1178"/>
      <c r="AL176" s="1177"/>
      <c r="AM176" s="1178"/>
      <c r="AN176" s="445">
        <f>AD176+AF176+AH176+AJ176+AL176</f>
        <v>0</v>
      </c>
      <c r="AO176" s="312"/>
      <c r="AP176" s="1216"/>
      <c r="AQ176" s="1189"/>
      <c r="AR176" s="1190"/>
      <c r="AS176" s="1191"/>
      <c r="AT176" s="1192"/>
      <c r="AU176" s="1189"/>
      <c r="AV176" s="1190"/>
      <c r="AW176" s="415"/>
      <c r="AX176" s="396"/>
      <c r="AY176" s="421"/>
      <c r="AZ176" s="429"/>
      <c r="BA176" s="430"/>
      <c r="BB176" s="248"/>
      <c r="BC176" s="1223"/>
      <c r="BD176" s="1226"/>
      <c r="BE176" s="1229"/>
      <c r="BF176" s="1226"/>
      <c r="BG176" s="1232"/>
      <c r="BH176" s="1235"/>
      <c r="BI176" s="248"/>
      <c r="BJ176" s="465"/>
      <c r="BK176" s="462">
        <v>0.60000000000000009</v>
      </c>
      <c r="BL176" s="356" t="str">
        <f>IF(ISERROR(IF(Y174="R.INHERENTE
3","R. INHERENTE",(IF(BG174="R.RESIDUAL
3","R. RESIDUAL"," ")))),"",(IF(Y174="R.INHERENTE
3","R. INHERENTE",(IF(BG174="R.RESIDUAL
3","R. RESIDUAL"," ")))))</f>
        <v xml:space="preserve"> </v>
      </c>
      <c r="BM176" s="357" t="str">
        <f>IF(ISERROR(IF(Y174="R.INHERENTE
8","R. INHERENTE",(IF(BG174="R.RESIDUAL
8","R. RESIDUAL"," ")))),"",(IF(Y174="R.INHERENTE
8","R. INHERENTE",(IF(BG174="R.RESIDUAL
8","R. RESIDUAL"," ")))))</f>
        <v xml:space="preserve"> </v>
      </c>
      <c r="BN176" s="242" t="str">
        <f>IF(ISERROR(IF(Y174="R.INHERENTE
13","R. INHERENTE",(IF(BG174="R.RESIDUAL
13","R. RESIDUAL"," ")))),"",(IF(Y174="R.INHERENTE
13","R. INHERENTE",(IF(BG174="R.RESIDUAL
13","R. RESIDUAL"," ")))))</f>
        <v xml:space="preserve"> </v>
      </c>
      <c r="BO176" s="361" t="str">
        <f>IF(ISERROR(IF(Y174="R.INHERENTE
18","R. INHERENTE",(IF(BG174="R.RESIDUAL
18","R. RESIDUAL"," ")))),"",(IF(Y174="R.INHERENTE
18","R. INHERENTE",(IF(BG174="R.RESIDUAL
18","R. RESIDUAL"," ")))))</f>
        <v>R. INHERENTE</v>
      </c>
      <c r="BP176" s="243" t="str">
        <f>IF(ISERROR(IF(Y174="R.INHERENTE
23","R. INHERENTE",(IF(BG174="R.RESIDUAL
23","R. RESIDUAL"," ")))),"",(IF(Y174="R.INHERENTE
23","R. INHERENTE",(IF(BG174="R.RESIDUAL
23","R. RESIDUAL"," ")))))</f>
        <v xml:space="preserve"> </v>
      </c>
      <c r="BQ176" s="311"/>
      <c r="BR176" s="1238"/>
      <c r="BS176" s="1241"/>
      <c r="BT176" s="1197"/>
      <c r="BU176" s="1185"/>
      <c r="BV176" s="311"/>
      <c r="BW176" s="1194"/>
      <c r="BX176" s="1197"/>
      <c r="BY176" s="1182"/>
      <c r="CA176" s="1166"/>
      <c r="CB176" s="1169"/>
      <c r="CC176" s="1172"/>
      <c r="CD176" s="1160"/>
      <c r="CE176" s="1175"/>
      <c r="CF176" s="1175"/>
      <c r="CG176" s="1175"/>
      <c r="CH176" s="1175"/>
      <c r="CI176" s="1175"/>
      <c r="CJ176" s="1175"/>
      <c r="CK176" s="1175"/>
      <c r="CL176" s="1175"/>
      <c r="CM176" s="1175"/>
      <c r="CN176" s="1175"/>
      <c r="CO176" s="1175"/>
      <c r="CP176" s="1175"/>
      <c r="CQ176" s="1175"/>
      <c r="CR176" s="1175"/>
      <c r="CS176" s="1175"/>
      <c r="CT176" s="1175"/>
      <c r="CU176" s="1163"/>
      <c r="CW176" s="1166"/>
      <c r="CX176" s="1169"/>
      <c r="CY176" s="1172"/>
      <c r="CZ176" s="1160"/>
      <c r="DA176" s="1207"/>
      <c r="DB176" s="1208"/>
      <c r="DC176" s="1207"/>
      <c r="DD176" s="1208"/>
      <c r="DE176" s="1157"/>
      <c r="DF176" s="1157"/>
      <c r="DG176" s="1157"/>
      <c r="DH176" s="1157"/>
      <c r="DI176" s="1157"/>
      <c r="DJ176" s="1157"/>
      <c r="DK176" s="1157"/>
      <c r="DL176" s="1157"/>
      <c r="DM176" s="1157"/>
      <c r="DN176" s="1157"/>
      <c r="DO176" s="1157"/>
      <c r="DP176" s="1157"/>
      <c r="DQ176" s="1157"/>
      <c r="DR176" s="1157"/>
      <c r="DS176" s="1157"/>
      <c r="DT176" s="1157"/>
      <c r="DU176" s="1163"/>
      <c r="DW176" s="1594"/>
      <c r="DX176" s="1597"/>
      <c r="DY176" s="1597"/>
      <c r="DZ176" s="1600"/>
    </row>
    <row r="177" spans="2:130" s="247" customFormat="1" ht="48" customHeight="1" x14ac:dyDescent="0.25">
      <c r="B177" s="1252"/>
      <c r="C177" s="1132"/>
      <c r="D177" s="1129"/>
      <c r="E177" s="1120"/>
      <c r="F177" s="1120"/>
      <c r="G177" s="1129"/>
      <c r="H177" s="1126"/>
      <c r="I177" s="1123"/>
      <c r="J177" s="385"/>
      <c r="K177" s="381" t="s">
        <v>1268</v>
      </c>
      <c r="L177" s="337"/>
      <c r="M177" s="379"/>
      <c r="N177" s="1114"/>
      <c r="O177" s="1255"/>
      <c r="P177" s="1292"/>
      <c r="Q177" s="1258"/>
      <c r="R177" s="1261"/>
      <c r="S177" s="311"/>
      <c r="T177" s="1264"/>
      <c r="U177" s="1267"/>
      <c r="V177" s="1270"/>
      <c r="W177" s="1273"/>
      <c r="X177" s="1276"/>
      <c r="Y177" s="1246"/>
      <c r="Z177" s="387"/>
      <c r="AA177" s="227"/>
      <c r="AB177" s="226"/>
      <c r="AC177" s="1279"/>
      <c r="AD177" s="1177"/>
      <c r="AE177" s="1178"/>
      <c r="AF177" s="1177"/>
      <c r="AG177" s="1178"/>
      <c r="AH177" s="1177"/>
      <c r="AI177" s="1178"/>
      <c r="AJ177" s="1177"/>
      <c r="AK177" s="1178"/>
      <c r="AL177" s="1177"/>
      <c r="AM177" s="1178"/>
      <c r="AN177" s="445">
        <f>AD177+AF177+AH177+AJ177+AL177</f>
        <v>0</v>
      </c>
      <c r="AO177" s="312"/>
      <c r="AP177" s="1216"/>
      <c r="AQ177" s="1189"/>
      <c r="AR177" s="1190"/>
      <c r="AS177" s="1191"/>
      <c r="AT177" s="1192"/>
      <c r="AU177" s="1189"/>
      <c r="AV177" s="1190"/>
      <c r="AW177" s="376"/>
      <c r="AX177" s="377"/>
      <c r="AY177" s="234"/>
      <c r="AZ177" s="232"/>
      <c r="BA177" s="228"/>
      <c r="BB177" s="248"/>
      <c r="BC177" s="1223"/>
      <c r="BD177" s="1226"/>
      <c r="BE177" s="1229"/>
      <c r="BF177" s="1226"/>
      <c r="BG177" s="1232"/>
      <c r="BH177" s="1235"/>
      <c r="BI177" s="248"/>
      <c r="BJ177" s="465"/>
      <c r="BK177" s="462">
        <v>0.4</v>
      </c>
      <c r="BL177" s="356" t="str">
        <f>IF(ISERROR(IF(Y174="R.INHERENTE
2","R. INHERENTE",(IF(BG174="R.RESIDUAL
2","R. RESIDUAL"," ")))),"",(IF(Y174="R.INHERENTE
2","R. INHERENTE",(IF(BG174="R.RESIDUAL
2","R. RESIDUAL"," ")))))</f>
        <v xml:space="preserve"> </v>
      </c>
      <c r="BM177" s="357" t="str">
        <f>IF(ISERROR(IF(Y174="R.INHERENTE
7","R. INHERENTE",(IF(BG174="R.RESIDUAL
7","R. RESIDUAL"," ")))),"",(IF(Y174="R.INHERENTE
7","R. INHERENTE",(IF(BG174="R.RESIDUAL
7","R. RESIDUAL"," ")))))</f>
        <v xml:space="preserve"> </v>
      </c>
      <c r="BN177" s="241" t="str">
        <f>IF(ISERROR(IF(Y174="R.INHERENTE
12","R. INHERENTE",(IF(BG174="R.RESIDUAL
12","R. RESIDUAL"," ")))),"",(IF(Y174="R.INHERENTE
12","R. INHERENTE",(IF(BG174="R.RESIDUAL
12","R. RESIDUAL"," ")))))</f>
        <v xml:space="preserve"> </v>
      </c>
      <c r="BO177" s="242" t="str">
        <f>IF(ISERROR(IF(Y174="R.INHERENTE
17","R. INHERENTE",(IF(BG174="R.RESIDUAL
17","R. RESIDUAL"," ")))),"",(IF(Y174="R.INHERENTE
17","R. INHERENTE",(IF(BG174="R.RESIDUAL
17","R. RESIDUAL"," ")))))</f>
        <v>R. RESIDUAL</v>
      </c>
      <c r="BP177" s="243" t="str">
        <f>IF(ISERROR(IF(Y174="R.INHERENTE
22","R. INHERENTE",(IF(BG174="R.RESIDUAL
22","R. RESIDUAL"," ")))),"",(IF(Y174="R.INHERENTE
22","R. INHERENTE",(IF(BG174="R.RESIDUAL
22","R. RESIDUAL"," ")))))</f>
        <v xml:space="preserve"> </v>
      </c>
      <c r="BQ177" s="311"/>
      <c r="BR177" s="1238"/>
      <c r="BS177" s="1241"/>
      <c r="BT177" s="1197"/>
      <c r="BU177" s="1185"/>
      <c r="BV177" s="311"/>
      <c r="BW177" s="1194"/>
      <c r="BX177" s="1197"/>
      <c r="BY177" s="1182"/>
      <c r="CA177" s="1166"/>
      <c r="CB177" s="1169"/>
      <c r="CC177" s="1172"/>
      <c r="CD177" s="1160"/>
      <c r="CE177" s="1175"/>
      <c r="CF177" s="1175"/>
      <c r="CG177" s="1175"/>
      <c r="CH177" s="1175"/>
      <c r="CI177" s="1175"/>
      <c r="CJ177" s="1175"/>
      <c r="CK177" s="1175"/>
      <c r="CL177" s="1175"/>
      <c r="CM177" s="1175"/>
      <c r="CN177" s="1175"/>
      <c r="CO177" s="1175"/>
      <c r="CP177" s="1175"/>
      <c r="CQ177" s="1175"/>
      <c r="CR177" s="1175"/>
      <c r="CS177" s="1175"/>
      <c r="CT177" s="1175"/>
      <c r="CU177" s="1163"/>
      <c r="CW177" s="1166"/>
      <c r="CX177" s="1169"/>
      <c r="CY177" s="1172"/>
      <c r="CZ177" s="1160"/>
      <c r="DA177" s="1207"/>
      <c r="DB177" s="1208"/>
      <c r="DC177" s="1207"/>
      <c r="DD177" s="1208"/>
      <c r="DE177" s="1157"/>
      <c r="DF177" s="1157"/>
      <c r="DG177" s="1157"/>
      <c r="DH177" s="1157"/>
      <c r="DI177" s="1157"/>
      <c r="DJ177" s="1157"/>
      <c r="DK177" s="1157"/>
      <c r="DL177" s="1157"/>
      <c r="DM177" s="1157"/>
      <c r="DN177" s="1157"/>
      <c r="DO177" s="1157"/>
      <c r="DP177" s="1157"/>
      <c r="DQ177" s="1157"/>
      <c r="DR177" s="1157"/>
      <c r="DS177" s="1157"/>
      <c r="DT177" s="1157"/>
      <c r="DU177" s="1163"/>
      <c r="DW177" s="1594"/>
      <c r="DX177" s="1597"/>
      <c r="DY177" s="1597"/>
      <c r="DZ177" s="1600"/>
    </row>
    <row r="178" spans="2:130" s="247" customFormat="1" ht="48" customHeight="1" thickBot="1" x14ac:dyDescent="0.3">
      <c r="B178" s="1253"/>
      <c r="C178" s="1133"/>
      <c r="D178" s="1130"/>
      <c r="E178" s="1121"/>
      <c r="F178" s="1121"/>
      <c r="G178" s="1130"/>
      <c r="H178" s="1127"/>
      <c r="I178" s="1124"/>
      <c r="J178" s="386"/>
      <c r="K178" s="382" t="s">
        <v>1269</v>
      </c>
      <c r="L178" s="338"/>
      <c r="M178" s="380"/>
      <c r="N178" s="1115"/>
      <c r="O178" s="1256"/>
      <c r="P178" s="1293"/>
      <c r="Q178" s="1259"/>
      <c r="R178" s="1262"/>
      <c r="S178" s="311"/>
      <c r="T178" s="1265"/>
      <c r="U178" s="1268"/>
      <c r="V178" s="1271"/>
      <c r="W178" s="1274"/>
      <c r="X178" s="1277"/>
      <c r="Y178" s="1247"/>
      <c r="Z178" s="387"/>
      <c r="AA178" s="229"/>
      <c r="AB178" s="230"/>
      <c r="AC178" s="1280"/>
      <c r="AD178" s="1187"/>
      <c r="AE178" s="1188"/>
      <c r="AF178" s="1187"/>
      <c r="AG178" s="1188"/>
      <c r="AH178" s="1187"/>
      <c r="AI178" s="1188"/>
      <c r="AJ178" s="1187"/>
      <c r="AK178" s="1188"/>
      <c r="AL178" s="1187"/>
      <c r="AM178" s="1188"/>
      <c r="AN178" s="446">
        <f>AD178+AF178+AH178+AJ178+AL178</f>
        <v>0</v>
      </c>
      <c r="AO178" s="313"/>
      <c r="AP178" s="1217"/>
      <c r="AQ178" s="1179"/>
      <c r="AR178" s="1180"/>
      <c r="AS178" s="1243"/>
      <c r="AT178" s="1244"/>
      <c r="AU178" s="1179"/>
      <c r="AV178" s="1180"/>
      <c r="AW178" s="236"/>
      <c r="AX178" s="393"/>
      <c r="AY178" s="235"/>
      <c r="AZ178" s="233"/>
      <c r="BA178" s="231"/>
      <c r="BB178" s="248"/>
      <c r="BC178" s="1224"/>
      <c r="BD178" s="1227"/>
      <c r="BE178" s="1230"/>
      <c r="BF178" s="1227"/>
      <c r="BG178" s="1233"/>
      <c r="BH178" s="1236"/>
      <c r="BI178" s="248"/>
      <c r="BJ178" s="465"/>
      <c r="BK178" s="463">
        <v>0.2</v>
      </c>
      <c r="BL178" s="358" t="str">
        <f>IF(ISERROR(IF(Y174="R.INHERENTE
1","R. INHERENTE",(IF(BG174="R.RESIDUAL
1","R. RESIDUAL"," ")))),"",(IF(Y174="R.INHERENTE
1","R. INHERENTE",(IF(BG174="R.RESIDUAL
1","R. RESIDUAL"," ")))))</f>
        <v xml:space="preserve"> </v>
      </c>
      <c r="BM178" s="359" t="str">
        <f>IF(ISERROR(IF(Y174="R.INHERENTE
6","R. INHERENTE",(IF(BG174="R.RESIDUAL
6","R. RESIDUAL"," ")))),"",(IF(Y174="R.INHERENTE
6","R. INHERENTE",(IF(BG174="R.RESIDUAL
6","R. RESIDUAL"," ")))))</f>
        <v xml:space="preserve"> </v>
      </c>
      <c r="BN178" s="244" t="str">
        <f>IF(ISERROR(IF(Y174="R.INHERENTE
11","R. INHERENTE",(IF(BG174="R.RESIDUAL
11","R. RESIDUAL"," ")))),"",(IF(Y174="R.INHERENTE
11","R. INHERENTE",(IF(BG174="R.RESIDUAL
11","R. RESIDUAL"," ")))))</f>
        <v xml:space="preserve"> </v>
      </c>
      <c r="BO178" s="245" t="str">
        <f>IF(ISERROR(IF(Y174="R.INHERENTE
16","R. INHERENTE",(IF(BG174="R.RESIDUAL
16","R. RESIDUAL"," ")))),"",(IF(Y174="R.INHERENTE
16","R. INHERENTE",(IF(BG174="R.RESIDUAL
16","R. RESIDUAL"," ")))))</f>
        <v xml:space="preserve"> </v>
      </c>
      <c r="BP178" s="246" t="str">
        <f>IF(ISERROR(IF(Y174="R.INHERENTE
21","R. INHERENTE",(IF(BG174="R.RESIDUAL
21","R. RESIDUAL"," ")))),"",(IF(Y174="R.INHERENTE
21","R. INHERENTE",(IF(BG174="R.RESIDUAL
21","R. RESIDUAL"," ")))))</f>
        <v xml:space="preserve"> </v>
      </c>
      <c r="BQ178" s="311"/>
      <c r="BR178" s="1239"/>
      <c r="BS178" s="1242"/>
      <c r="BT178" s="1198"/>
      <c r="BU178" s="1186"/>
      <c r="BV178" s="311"/>
      <c r="BW178" s="1195"/>
      <c r="BX178" s="1198"/>
      <c r="BY178" s="1183"/>
      <c r="CA178" s="1167"/>
      <c r="CB178" s="1170"/>
      <c r="CC178" s="1173"/>
      <c r="CD178" s="1161"/>
      <c r="CE178" s="1176"/>
      <c r="CF178" s="1176"/>
      <c r="CG178" s="1176"/>
      <c r="CH178" s="1176"/>
      <c r="CI178" s="1176"/>
      <c r="CJ178" s="1176"/>
      <c r="CK178" s="1176"/>
      <c r="CL178" s="1176"/>
      <c r="CM178" s="1176"/>
      <c r="CN178" s="1176"/>
      <c r="CO178" s="1176"/>
      <c r="CP178" s="1176"/>
      <c r="CQ178" s="1176"/>
      <c r="CR178" s="1176"/>
      <c r="CS178" s="1176"/>
      <c r="CT178" s="1176"/>
      <c r="CU178" s="1164"/>
      <c r="CW178" s="1167"/>
      <c r="CX178" s="1170"/>
      <c r="CY178" s="1173"/>
      <c r="CZ178" s="1161"/>
      <c r="DA178" s="1209"/>
      <c r="DB178" s="1210"/>
      <c r="DC178" s="1209"/>
      <c r="DD178" s="1210"/>
      <c r="DE178" s="1158"/>
      <c r="DF178" s="1158"/>
      <c r="DG178" s="1158"/>
      <c r="DH178" s="1158"/>
      <c r="DI178" s="1158"/>
      <c r="DJ178" s="1158"/>
      <c r="DK178" s="1158"/>
      <c r="DL178" s="1158"/>
      <c r="DM178" s="1158"/>
      <c r="DN178" s="1158"/>
      <c r="DO178" s="1158"/>
      <c r="DP178" s="1158"/>
      <c r="DQ178" s="1158"/>
      <c r="DR178" s="1158"/>
      <c r="DS178" s="1158"/>
      <c r="DT178" s="1158"/>
      <c r="DU178" s="1164"/>
      <c r="DW178" s="1595"/>
      <c r="DX178" s="1598"/>
      <c r="DY178" s="1598"/>
      <c r="DZ178" s="1601"/>
    </row>
    <row r="179" spans="2:130" ht="17.25" customHeight="1" thickBot="1" x14ac:dyDescent="0.3">
      <c r="BL179" s="316">
        <v>0.2</v>
      </c>
      <c r="BM179" s="317">
        <v>0.4</v>
      </c>
      <c r="BN179" s="317">
        <v>0.60000000000000009</v>
      </c>
      <c r="BO179" s="317">
        <v>0.8</v>
      </c>
      <c r="BP179" s="317">
        <v>1</v>
      </c>
    </row>
    <row r="180" spans="2:130" ht="66.75" customHeight="1" x14ac:dyDescent="0.25">
      <c r="B180" s="538" t="s">
        <v>119</v>
      </c>
      <c r="C180" s="539"/>
      <c r="D180" s="539"/>
      <c r="E180" s="540" t="s">
        <v>120</v>
      </c>
      <c r="F180" s="540"/>
      <c r="G180" s="541"/>
      <c r="BB180" s="248" t="str">
        <f>+(IF(AND($BC180&gt;0,$BC180&lt;=0.2),0.2,(IF(AND($BC180&gt;0.2,$BC180&lt;=0.4),0.4,(IF(AND($BC180&gt;0.4,$BC180&lt;=0.6),0.6,(IF(AND($BC180&gt;0.6,$BC180&lt;=0.8),0.8,(IF($BC180&gt;0.8,1,""))))))))))</f>
        <v/>
      </c>
    </row>
    <row r="181" spans="2:130" ht="66.75" customHeight="1" x14ac:dyDescent="0.25">
      <c r="B181" s="562" t="s">
        <v>121</v>
      </c>
      <c r="C181" s="563"/>
      <c r="D181" s="563"/>
      <c r="E181" s="564" t="s">
        <v>122</v>
      </c>
      <c r="F181" s="564"/>
      <c r="G181" s="565"/>
    </row>
    <row r="182" spans="2:130" ht="66.75" customHeight="1" thickBot="1" x14ac:dyDescent="0.3">
      <c r="B182" s="566" t="s">
        <v>123</v>
      </c>
      <c r="C182" s="567"/>
      <c r="D182" s="567"/>
      <c r="E182" s="568" t="s">
        <v>124</v>
      </c>
      <c r="F182" s="568"/>
      <c r="G182" s="569"/>
    </row>
    <row r="186" spans="2:130" ht="66.75" customHeight="1" x14ac:dyDescent="0.25">
      <c r="BB186" s="248" t="str">
        <f>+(IF(AND($BC180&gt;0,$BC180&lt;=0.2),0.2,(IF(AND($BC180&gt;0.2,$BC180&lt;=0.4),0.4,(IF(AND($BC180&gt;0.4,$BC180&lt;=0.6),0.6,(IF(AND($BC180&gt;0.6,$BC180&lt;=0.8),0.8,(IF($BC180&gt;0.8,1,""))))))))))</f>
        <v/>
      </c>
    </row>
  </sheetData>
  <protectedRanges>
    <protectedRange password="CC55" sqref="AV8:AV16 BR12 BB23 BL13:BQ14 AW8:BA13 BB19:BB21 BC10:BF16 BR10 BG10:BQ11 BV9:BZ9 BC8:BZ8 BS10:BZ11 BB187:BB1048453 BS13:BZ14 AV179:BA1048445 BC180:BZ1048445 AW15:BA15 BB8:BB17 BC179:BJ179 BQ179:BZ179" name="Rango1"/>
    <protectedRange password="CC55" sqref="CA10:DV11 CV9:DV9" name="Rango1_2"/>
    <protectedRange password="CC55" sqref="AU3:BY7" name="Rango1_1"/>
  </protectedRanges>
  <dataConsolidate/>
  <mergeCells count="3431">
    <mergeCell ref="P66:P70"/>
    <mergeCell ref="P72:P76"/>
    <mergeCell ref="P78:P82"/>
    <mergeCell ref="P84:P88"/>
    <mergeCell ref="P54:P58"/>
    <mergeCell ref="F66:F70"/>
    <mergeCell ref="F60:F64"/>
    <mergeCell ref="F54:F58"/>
    <mergeCell ref="F48:F52"/>
    <mergeCell ref="F42:F46"/>
    <mergeCell ref="F36:F40"/>
    <mergeCell ref="F30:F34"/>
    <mergeCell ref="F24:F28"/>
    <mergeCell ref="N66:N70"/>
    <mergeCell ref="N60:N64"/>
    <mergeCell ref="N54:N58"/>
    <mergeCell ref="N48:N52"/>
    <mergeCell ref="N42:N46"/>
    <mergeCell ref="N36:N40"/>
    <mergeCell ref="N30:N34"/>
    <mergeCell ref="N24:N28"/>
    <mergeCell ref="P168:P172"/>
    <mergeCell ref="P174:P178"/>
    <mergeCell ref="F84:F88"/>
    <mergeCell ref="F78:F82"/>
    <mergeCell ref="F72:F76"/>
    <mergeCell ref="DW174:DW178"/>
    <mergeCell ref="DX174:DX178"/>
    <mergeCell ref="DY174:DY178"/>
    <mergeCell ref="DZ174:DZ178"/>
    <mergeCell ref="DW144:DW148"/>
    <mergeCell ref="DX144:DX148"/>
    <mergeCell ref="DY144:DY148"/>
    <mergeCell ref="DZ144:DZ148"/>
    <mergeCell ref="DW150:DW154"/>
    <mergeCell ref="DX150:DX154"/>
    <mergeCell ref="DY150:DY154"/>
    <mergeCell ref="DZ150:DZ154"/>
    <mergeCell ref="DW156:DW160"/>
    <mergeCell ref="DX156:DX160"/>
    <mergeCell ref="DY156:DY160"/>
    <mergeCell ref="DZ156:DZ160"/>
    <mergeCell ref="DW162:DW166"/>
    <mergeCell ref="DX162:DX166"/>
    <mergeCell ref="DY162:DY166"/>
    <mergeCell ref="DZ162:DZ166"/>
    <mergeCell ref="P102:P106"/>
    <mergeCell ref="P108:P112"/>
    <mergeCell ref="P114:P118"/>
    <mergeCell ref="P120:P124"/>
    <mergeCell ref="O114:O118"/>
    <mergeCell ref="N102:N106"/>
    <mergeCell ref="N108:N112"/>
    <mergeCell ref="DW168:DW172"/>
    <mergeCell ref="DX168:DX172"/>
    <mergeCell ref="DY168:DY172"/>
    <mergeCell ref="DZ168:DZ172"/>
    <mergeCell ref="DW114:DW118"/>
    <mergeCell ref="DX114:DX118"/>
    <mergeCell ref="DY114:DY118"/>
    <mergeCell ref="DZ114:DZ118"/>
    <mergeCell ref="DW120:DW124"/>
    <mergeCell ref="DX120:DX124"/>
    <mergeCell ref="DY120:DY124"/>
    <mergeCell ref="DZ120:DZ124"/>
    <mergeCell ref="DW126:DW130"/>
    <mergeCell ref="DX126:DX130"/>
    <mergeCell ref="DY126:DY130"/>
    <mergeCell ref="DZ126:DZ130"/>
    <mergeCell ref="DW132:DW136"/>
    <mergeCell ref="DX132:DX136"/>
    <mergeCell ref="DY132:DY136"/>
    <mergeCell ref="DZ132:DZ136"/>
    <mergeCell ref="DW138:DW142"/>
    <mergeCell ref="DX138:DX142"/>
    <mergeCell ref="DY138:DY142"/>
    <mergeCell ref="DZ138:DZ142"/>
    <mergeCell ref="DY84:DY88"/>
    <mergeCell ref="DZ84:DZ88"/>
    <mergeCell ref="DW90:DW94"/>
    <mergeCell ref="DX90:DX94"/>
    <mergeCell ref="DY90:DY94"/>
    <mergeCell ref="DZ90:DZ94"/>
    <mergeCell ref="DW96:DW100"/>
    <mergeCell ref="DX96:DX100"/>
    <mergeCell ref="DY96:DY100"/>
    <mergeCell ref="DZ96:DZ100"/>
    <mergeCell ref="DW102:DW106"/>
    <mergeCell ref="DX102:DX106"/>
    <mergeCell ref="DY102:DY106"/>
    <mergeCell ref="DZ102:DZ106"/>
    <mergeCell ref="DW108:DW112"/>
    <mergeCell ref="DX108:DX112"/>
    <mergeCell ref="DY108:DY112"/>
    <mergeCell ref="DZ108:DZ112"/>
    <mergeCell ref="DW48:DW52"/>
    <mergeCell ref="DX48:DX52"/>
    <mergeCell ref="DY48:DY52"/>
    <mergeCell ref="DZ48:DZ52"/>
    <mergeCell ref="DW54:DW58"/>
    <mergeCell ref="DX54:DX58"/>
    <mergeCell ref="DY54:DY58"/>
    <mergeCell ref="DZ54:DZ58"/>
    <mergeCell ref="DW60:DW64"/>
    <mergeCell ref="DX60:DX64"/>
    <mergeCell ref="DY60:DY64"/>
    <mergeCell ref="DZ60:DZ64"/>
    <mergeCell ref="DW66:DW70"/>
    <mergeCell ref="DX66:DX70"/>
    <mergeCell ref="DY66:DY70"/>
    <mergeCell ref="DZ66:DZ70"/>
    <mergeCell ref="DW72:DW76"/>
    <mergeCell ref="DX72:DX76"/>
    <mergeCell ref="DY72:DY76"/>
    <mergeCell ref="DZ72:DZ76"/>
    <mergeCell ref="DW78:DW82"/>
    <mergeCell ref="DX78:DX82"/>
    <mergeCell ref="DY78:DY82"/>
    <mergeCell ref="DZ78:DZ82"/>
    <mergeCell ref="DW84:DW88"/>
    <mergeCell ref="DX84:DX88"/>
    <mergeCell ref="DP168:DP172"/>
    <mergeCell ref="DQ168:DQ172"/>
    <mergeCell ref="DR168:DR172"/>
    <mergeCell ref="DS168:DS172"/>
    <mergeCell ref="DT168:DT172"/>
    <mergeCell ref="DU168:DU172"/>
    <mergeCell ref="CW174:CW178"/>
    <mergeCell ref="CX174:CX178"/>
    <mergeCell ref="CY174:CY178"/>
    <mergeCell ref="CZ174:CZ178"/>
    <mergeCell ref="DA174:DB178"/>
    <mergeCell ref="DC174:DD178"/>
    <mergeCell ref="DE174:DE178"/>
    <mergeCell ref="DF174:DF178"/>
    <mergeCell ref="DG174:DG178"/>
    <mergeCell ref="DH174:DH178"/>
    <mergeCell ref="DI174:DI178"/>
    <mergeCell ref="DJ174:DJ178"/>
    <mergeCell ref="DK174:DK178"/>
    <mergeCell ref="DL174:DL178"/>
    <mergeCell ref="DM174:DM178"/>
    <mergeCell ref="DN174:DN178"/>
    <mergeCell ref="DO174:DO178"/>
    <mergeCell ref="DP174:DP178"/>
    <mergeCell ref="DQ174:DQ178"/>
    <mergeCell ref="DR174:DR178"/>
    <mergeCell ref="DS174:DS178"/>
    <mergeCell ref="DT174:DT178"/>
    <mergeCell ref="DU174:DU178"/>
    <mergeCell ref="CW168:CW172"/>
    <mergeCell ref="CX168:CX172"/>
    <mergeCell ref="CY168:CY172"/>
    <mergeCell ref="CZ168:CZ172"/>
    <mergeCell ref="DA168:DB172"/>
    <mergeCell ref="DC168:DD172"/>
    <mergeCell ref="DE168:DE172"/>
    <mergeCell ref="DF168:DF172"/>
    <mergeCell ref="DG168:DG172"/>
    <mergeCell ref="DH168:DH172"/>
    <mergeCell ref="DI168:DI172"/>
    <mergeCell ref="DJ168:DJ172"/>
    <mergeCell ref="DK168:DK172"/>
    <mergeCell ref="DL168:DL172"/>
    <mergeCell ref="DM168:DM172"/>
    <mergeCell ref="DN168:DN172"/>
    <mergeCell ref="DO168:DO172"/>
    <mergeCell ref="DS156:DS160"/>
    <mergeCell ref="DT156:DT160"/>
    <mergeCell ref="DU156:DU160"/>
    <mergeCell ref="CW162:CW166"/>
    <mergeCell ref="CX162:CX166"/>
    <mergeCell ref="CY162:CY166"/>
    <mergeCell ref="CZ162:CZ166"/>
    <mergeCell ref="DA162:DB166"/>
    <mergeCell ref="DC162:DD166"/>
    <mergeCell ref="DE162:DE166"/>
    <mergeCell ref="DF162:DF166"/>
    <mergeCell ref="DG162:DG166"/>
    <mergeCell ref="DH162:DH166"/>
    <mergeCell ref="DI162:DI166"/>
    <mergeCell ref="DJ162:DJ166"/>
    <mergeCell ref="DK162:DK166"/>
    <mergeCell ref="DL162:DL166"/>
    <mergeCell ref="DM162:DM166"/>
    <mergeCell ref="DN162:DN166"/>
    <mergeCell ref="DO162:DO166"/>
    <mergeCell ref="DP162:DP166"/>
    <mergeCell ref="DQ162:DQ166"/>
    <mergeCell ref="DR162:DR166"/>
    <mergeCell ref="DS162:DS166"/>
    <mergeCell ref="DT162:DT166"/>
    <mergeCell ref="DU162:DU166"/>
    <mergeCell ref="CW156:CW160"/>
    <mergeCell ref="CX156:CX160"/>
    <mergeCell ref="CY156:CY160"/>
    <mergeCell ref="CZ156:CZ160"/>
    <mergeCell ref="DA156:DB160"/>
    <mergeCell ref="DC156:DD160"/>
    <mergeCell ref="DE156:DE160"/>
    <mergeCell ref="DF156:DF160"/>
    <mergeCell ref="DG156:DG160"/>
    <mergeCell ref="DH156:DH160"/>
    <mergeCell ref="DI156:DI160"/>
    <mergeCell ref="DJ156:DJ160"/>
    <mergeCell ref="DK156:DK160"/>
    <mergeCell ref="DL156:DL160"/>
    <mergeCell ref="DM156:DM160"/>
    <mergeCell ref="DN156:DN160"/>
    <mergeCell ref="DO156:DO160"/>
    <mergeCell ref="DP144:DP148"/>
    <mergeCell ref="DQ144:DQ148"/>
    <mergeCell ref="DR144:DR148"/>
    <mergeCell ref="DE144:DE148"/>
    <mergeCell ref="DF144:DF148"/>
    <mergeCell ref="DG144:DG148"/>
    <mergeCell ref="DH144:DH148"/>
    <mergeCell ref="DI144:DI148"/>
    <mergeCell ref="DJ144:DJ148"/>
    <mergeCell ref="DK144:DK148"/>
    <mergeCell ref="DL144:DL148"/>
    <mergeCell ref="DM144:DM148"/>
    <mergeCell ref="DN144:DN148"/>
    <mergeCell ref="DO144:DO148"/>
    <mergeCell ref="DP156:DP160"/>
    <mergeCell ref="DQ156:DQ160"/>
    <mergeCell ref="DR156:DR160"/>
    <mergeCell ref="DS144:DS148"/>
    <mergeCell ref="DT144:DT148"/>
    <mergeCell ref="DU144:DU148"/>
    <mergeCell ref="CW150:CW154"/>
    <mergeCell ref="CX150:CX154"/>
    <mergeCell ref="CY150:CY154"/>
    <mergeCell ref="CZ150:CZ154"/>
    <mergeCell ref="DA150:DB154"/>
    <mergeCell ref="DC150:DD154"/>
    <mergeCell ref="DE150:DE154"/>
    <mergeCell ref="DF150:DF154"/>
    <mergeCell ref="DG150:DG154"/>
    <mergeCell ref="DH150:DH154"/>
    <mergeCell ref="DI150:DI154"/>
    <mergeCell ref="DJ150:DJ154"/>
    <mergeCell ref="DK150:DK154"/>
    <mergeCell ref="DL150:DL154"/>
    <mergeCell ref="DM150:DM154"/>
    <mergeCell ref="DN150:DN154"/>
    <mergeCell ref="DO150:DO154"/>
    <mergeCell ref="DP150:DP154"/>
    <mergeCell ref="DQ150:DQ154"/>
    <mergeCell ref="DR150:DR154"/>
    <mergeCell ref="DS150:DS154"/>
    <mergeCell ref="DT150:DT154"/>
    <mergeCell ref="DU150:DU154"/>
    <mergeCell ref="CW144:CW148"/>
    <mergeCell ref="CX144:CX148"/>
    <mergeCell ref="CY144:CY148"/>
    <mergeCell ref="CZ144:CZ148"/>
    <mergeCell ref="DA144:DB148"/>
    <mergeCell ref="DC144:DD148"/>
    <mergeCell ref="DS132:DS136"/>
    <mergeCell ref="DT132:DT136"/>
    <mergeCell ref="DU132:DU136"/>
    <mergeCell ref="CW138:CW142"/>
    <mergeCell ref="CX138:CX142"/>
    <mergeCell ref="CY138:CY142"/>
    <mergeCell ref="CZ138:CZ142"/>
    <mergeCell ref="DA138:DB142"/>
    <mergeCell ref="DC138:DD142"/>
    <mergeCell ref="DE138:DE142"/>
    <mergeCell ref="DF138:DF142"/>
    <mergeCell ref="DG138:DG142"/>
    <mergeCell ref="DH138:DH142"/>
    <mergeCell ref="DI138:DI142"/>
    <mergeCell ref="DJ138:DJ142"/>
    <mergeCell ref="DK138:DK142"/>
    <mergeCell ref="DL138:DL142"/>
    <mergeCell ref="DM138:DM142"/>
    <mergeCell ref="DN138:DN142"/>
    <mergeCell ref="DO138:DO142"/>
    <mergeCell ref="DP138:DP142"/>
    <mergeCell ref="DQ138:DQ142"/>
    <mergeCell ref="DR138:DR142"/>
    <mergeCell ref="DS138:DS142"/>
    <mergeCell ref="DT138:DT142"/>
    <mergeCell ref="DU138:DU142"/>
    <mergeCell ref="CW132:CW136"/>
    <mergeCell ref="CX132:CX136"/>
    <mergeCell ref="CY132:CY136"/>
    <mergeCell ref="CZ132:CZ136"/>
    <mergeCell ref="DA132:DB136"/>
    <mergeCell ref="DC132:DD136"/>
    <mergeCell ref="DE132:DE136"/>
    <mergeCell ref="DF132:DF136"/>
    <mergeCell ref="DG132:DG136"/>
    <mergeCell ref="DH132:DH136"/>
    <mergeCell ref="DI132:DI136"/>
    <mergeCell ref="DJ132:DJ136"/>
    <mergeCell ref="DK132:DK136"/>
    <mergeCell ref="DL132:DL136"/>
    <mergeCell ref="DM132:DM136"/>
    <mergeCell ref="DN132:DN136"/>
    <mergeCell ref="DO132:DO136"/>
    <mergeCell ref="DP120:DP124"/>
    <mergeCell ref="DQ120:DQ124"/>
    <mergeCell ref="DR120:DR124"/>
    <mergeCell ref="DE120:DE124"/>
    <mergeCell ref="DF120:DF124"/>
    <mergeCell ref="DG120:DG124"/>
    <mergeCell ref="DH120:DH124"/>
    <mergeCell ref="DI120:DI124"/>
    <mergeCell ref="DJ120:DJ124"/>
    <mergeCell ref="DK120:DK124"/>
    <mergeCell ref="DL120:DL124"/>
    <mergeCell ref="DM120:DM124"/>
    <mergeCell ref="DN120:DN124"/>
    <mergeCell ref="DO120:DO124"/>
    <mergeCell ref="DP132:DP136"/>
    <mergeCell ref="DQ132:DQ136"/>
    <mergeCell ref="DR132:DR136"/>
    <mergeCell ref="DS120:DS124"/>
    <mergeCell ref="DT120:DT124"/>
    <mergeCell ref="DU120:DU124"/>
    <mergeCell ref="CW126:CW130"/>
    <mergeCell ref="CX126:CX130"/>
    <mergeCell ref="CY126:CY130"/>
    <mergeCell ref="CZ126:CZ130"/>
    <mergeCell ref="DA126:DB130"/>
    <mergeCell ref="DC126:DD130"/>
    <mergeCell ref="DE126:DE130"/>
    <mergeCell ref="DF126:DF130"/>
    <mergeCell ref="DG126:DG130"/>
    <mergeCell ref="DH126:DH130"/>
    <mergeCell ref="DI126:DI130"/>
    <mergeCell ref="DJ126:DJ130"/>
    <mergeCell ref="DK126:DK130"/>
    <mergeCell ref="DL126:DL130"/>
    <mergeCell ref="DM126:DM130"/>
    <mergeCell ref="DN126:DN130"/>
    <mergeCell ref="DO126:DO130"/>
    <mergeCell ref="DP126:DP130"/>
    <mergeCell ref="DQ126:DQ130"/>
    <mergeCell ref="DR126:DR130"/>
    <mergeCell ref="DS126:DS130"/>
    <mergeCell ref="DT126:DT130"/>
    <mergeCell ref="DU126:DU130"/>
    <mergeCell ref="CW120:CW124"/>
    <mergeCell ref="CX120:CX124"/>
    <mergeCell ref="CY120:CY124"/>
    <mergeCell ref="CZ120:CZ124"/>
    <mergeCell ref="DA120:DB124"/>
    <mergeCell ref="DC120:DD124"/>
    <mergeCell ref="DS108:DS112"/>
    <mergeCell ref="DT108:DT112"/>
    <mergeCell ref="DU108:DU112"/>
    <mergeCell ref="CW114:CW118"/>
    <mergeCell ref="CX114:CX118"/>
    <mergeCell ref="CY114:CY118"/>
    <mergeCell ref="CZ114:CZ118"/>
    <mergeCell ref="DA114:DB118"/>
    <mergeCell ref="DC114:DD118"/>
    <mergeCell ref="DE114:DE118"/>
    <mergeCell ref="DF114:DF118"/>
    <mergeCell ref="DG114:DG118"/>
    <mergeCell ref="DH114:DH118"/>
    <mergeCell ref="DI114:DI118"/>
    <mergeCell ref="DJ114:DJ118"/>
    <mergeCell ref="DK114:DK118"/>
    <mergeCell ref="DL114:DL118"/>
    <mergeCell ref="DM114:DM118"/>
    <mergeCell ref="DN114:DN118"/>
    <mergeCell ref="DO114:DO118"/>
    <mergeCell ref="DP114:DP118"/>
    <mergeCell ref="DQ114:DQ118"/>
    <mergeCell ref="DR114:DR118"/>
    <mergeCell ref="DS114:DS118"/>
    <mergeCell ref="DT114:DT118"/>
    <mergeCell ref="DU114:DU118"/>
    <mergeCell ref="CW108:CW112"/>
    <mergeCell ref="CX108:CX112"/>
    <mergeCell ref="CY108:CY112"/>
    <mergeCell ref="CZ108:CZ112"/>
    <mergeCell ref="DA108:DB112"/>
    <mergeCell ref="DC108:DD112"/>
    <mergeCell ref="DE108:DE112"/>
    <mergeCell ref="DF108:DF112"/>
    <mergeCell ref="DG108:DG112"/>
    <mergeCell ref="DH108:DH112"/>
    <mergeCell ref="DI108:DI112"/>
    <mergeCell ref="DJ108:DJ112"/>
    <mergeCell ref="DK108:DK112"/>
    <mergeCell ref="DL108:DL112"/>
    <mergeCell ref="DM108:DM112"/>
    <mergeCell ref="DN108:DN112"/>
    <mergeCell ref="DO108:DO112"/>
    <mergeCell ref="DP96:DP100"/>
    <mergeCell ref="DQ96:DQ100"/>
    <mergeCell ref="DR96:DR100"/>
    <mergeCell ref="DE96:DE100"/>
    <mergeCell ref="DF96:DF100"/>
    <mergeCell ref="DG96:DG100"/>
    <mergeCell ref="DH96:DH100"/>
    <mergeCell ref="DI96:DI100"/>
    <mergeCell ref="DJ96:DJ100"/>
    <mergeCell ref="DK96:DK100"/>
    <mergeCell ref="DL96:DL100"/>
    <mergeCell ref="DM96:DM100"/>
    <mergeCell ref="DN96:DN100"/>
    <mergeCell ref="DO96:DO100"/>
    <mergeCell ref="DP108:DP112"/>
    <mergeCell ref="DQ108:DQ112"/>
    <mergeCell ref="DR108:DR112"/>
    <mergeCell ref="DS96:DS100"/>
    <mergeCell ref="DT96:DT100"/>
    <mergeCell ref="DU96:DU100"/>
    <mergeCell ref="CW102:CW106"/>
    <mergeCell ref="CX102:CX106"/>
    <mergeCell ref="CY102:CY106"/>
    <mergeCell ref="CZ102:CZ106"/>
    <mergeCell ref="DA102:DB106"/>
    <mergeCell ref="DC102:DD106"/>
    <mergeCell ref="DE102:DE106"/>
    <mergeCell ref="DF102:DF106"/>
    <mergeCell ref="DG102:DG106"/>
    <mergeCell ref="DH102:DH106"/>
    <mergeCell ref="DI102:DI106"/>
    <mergeCell ref="DJ102:DJ106"/>
    <mergeCell ref="DK102:DK106"/>
    <mergeCell ref="DL102:DL106"/>
    <mergeCell ref="DM102:DM106"/>
    <mergeCell ref="DN102:DN106"/>
    <mergeCell ref="DO102:DO106"/>
    <mergeCell ref="DP102:DP106"/>
    <mergeCell ref="DQ102:DQ106"/>
    <mergeCell ref="DR102:DR106"/>
    <mergeCell ref="DS102:DS106"/>
    <mergeCell ref="DT102:DT106"/>
    <mergeCell ref="DU102:DU106"/>
    <mergeCell ref="CW96:CW100"/>
    <mergeCell ref="CX96:CX100"/>
    <mergeCell ref="CY96:CY100"/>
    <mergeCell ref="CZ96:CZ100"/>
    <mergeCell ref="DA96:DB100"/>
    <mergeCell ref="DC96:DD100"/>
    <mergeCell ref="DR84:DR88"/>
    <mergeCell ref="DS84:DS88"/>
    <mergeCell ref="DT84:DT88"/>
    <mergeCell ref="DU84:DU88"/>
    <mergeCell ref="CW90:CW94"/>
    <mergeCell ref="CX90:CX94"/>
    <mergeCell ref="CY90:CY94"/>
    <mergeCell ref="CZ90:CZ94"/>
    <mergeCell ref="DA90:DB94"/>
    <mergeCell ref="DC90:DD94"/>
    <mergeCell ref="DE90:DE94"/>
    <mergeCell ref="DF90:DF94"/>
    <mergeCell ref="DG90:DG94"/>
    <mergeCell ref="DH90:DH94"/>
    <mergeCell ref="DI90:DI94"/>
    <mergeCell ref="DJ90:DJ94"/>
    <mergeCell ref="DK90:DK94"/>
    <mergeCell ref="DL90:DL94"/>
    <mergeCell ref="DM90:DM94"/>
    <mergeCell ref="DN90:DN94"/>
    <mergeCell ref="DO90:DO94"/>
    <mergeCell ref="DP90:DP94"/>
    <mergeCell ref="DQ90:DQ94"/>
    <mergeCell ref="DR90:DR94"/>
    <mergeCell ref="DS90:DS94"/>
    <mergeCell ref="DT90:DT94"/>
    <mergeCell ref="DU90:DU94"/>
    <mergeCell ref="CY84:CY88"/>
    <mergeCell ref="CZ84:CZ88"/>
    <mergeCell ref="DA84:DB88"/>
    <mergeCell ref="DC84:DD88"/>
    <mergeCell ref="DE84:DE88"/>
    <mergeCell ref="DF84:DF88"/>
    <mergeCell ref="DG84:DG88"/>
    <mergeCell ref="DH84:DH88"/>
    <mergeCell ref="DI84:DI88"/>
    <mergeCell ref="DJ84:DJ88"/>
    <mergeCell ref="DK84:DK88"/>
    <mergeCell ref="DL84:DL88"/>
    <mergeCell ref="DM84:DM88"/>
    <mergeCell ref="DN84:DN88"/>
    <mergeCell ref="DO84:DO88"/>
    <mergeCell ref="DP84:DP88"/>
    <mergeCell ref="DQ84:DQ88"/>
    <mergeCell ref="DU72:DU76"/>
    <mergeCell ref="CW78:CW82"/>
    <mergeCell ref="CX78:CX82"/>
    <mergeCell ref="CY78:CY82"/>
    <mergeCell ref="CZ78:CZ82"/>
    <mergeCell ref="DA78:DB82"/>
    <mergeCell ref="DC78:DD82"/>
    <mergeCell ref="DE78:DE82"/>
    <mergeCell ref="DF78:DF82"/>
    <mergeCell ref="DG78:DG82"/>
    <mergeCell ref="DH78:DH82"/>
    <mergeCell ref="DI78:DI82"/>
    <mergeCell ref="DJ78:DJ82"/>
    <mergeCell ref="DK78:DK82"/>
    <mergeCell ref="DL78:DL82"/>
    <mergeCell ref="DM78:DM82"/>
    <mergeCell ref="DN78:DN82"/>
    <mergeCell ref="DO78:DO82"/>
    <mergeCell ref="DP78:DP82"/>
    <mergeCell ref="DQ78:DQ82"/>
    <mergeCell ref="DR78:DR82"/>
    <mergeCell ref="DS78:DS82"/>
    <mergeCell ref="DT78:DT82"/>
    <mergeCell ref="DU78:DU82"/>
    <mergeCell ref="DL66:DL70"/>
    <mergeCell ref="DM66:DM70"/>
    <mergeCell ref="DN66:DN70"/>
    <mergeCell ref="DO66:DO70"/>
    <mergeCell ref="DP66:DP70"/>
    <mergeCell ref="DQ66:DQ70"/>
    <mergeCell ref="DR66:DR70"/>
    <mergeCell ref="DS66:DS70"/>
    <mergeCell ref="DT66:DT70"/>
    <mergeCell ref="DU66:DU70"/>
    <mergeCell ref="CW72:CW76"/>
    <mergeCell ref="CX72:CX76"/>
    <mergeCell ref="CY72:CY76"/>
    <mergeCell ref="CZ72:CZ76"/>
    <mergeCell ref="DA72:DB76"/>
    <mergeCell ref="DC72:DD76"/>
    <mergeCell ref="DE72:DE76"/>
    <mergeCell ref="DF72:DF76"/>
    <mergeCell ref="DG72:DG76"/>
    <mergeCell ref="DH72:DH76"/>
    <mergeCell ref="DI72:DI76"/>
    <mergeCell ref="DJ72:DJ76"/>
    <mergeCell ref="DK72:DK76"/>
    <mergeCell ref="DL72:DL76"/>
    <mergeCell ref="DM72:DM76"/>
    <mergeCell ref="DN72:DN76"/>
    <mergeCell ref="DO72:DO76"/>
    <mergeCell ref="DP72:DP76"/>
    <mergeCell ref="DQ72:DQ76"/>
    <mergeCell ref="DR72:DR76"/>
    <mergeCell ref="DS72:DS76"/>
    <mergeCell ref="DT72:DT76"/>
    <mergeCell ref="DU54:DU58"/>
    <mergeCell ref="CW60:CW64"/>
    <mergeCell ref="CX60:CX64"/>
    <mergeCell ref="CY60:CY64"/>
    <mergeCell ref="CZ60:CZ64"/>
    <mergeCell ref="DA60:DB64"/>
    <mergeCell ref="DC60:DD64"/>
    <mergeCell ref="DE60:DE64"/>
    <mergeCell ref="DF60:DF64"/>
    <mergeCell ref="DG60:DG64"/>
    <mergeCell ref="DH60:DH64"/>
    <mergeCell ref="DI60:DI64"/>
    <mergeCell ref="DJ60:DJ64"/>
    <mergeCell ref="DK60:DK64"/>
    <mergeCell ref="DL60:DL64"/>
    <mergeCell ref="DM60:DM64"/>
    <mergeCell ref="DN60:DN64"/>
    <mergeCell ref="DO60:DO64"/>
    <mergeCell ref="DP60:DP64"/>
    <mergeCell ref="DQ60:DQ64"/>
    <mergeCell ref="DR60:DR64"/>
    <mergeCell ref="DS60:DS64"/>
    <mergeCell ref="DT60:DT64"/>
    <mergeCell ref="DU60:DU64"/>
    <mergeCell ref="DL48:DL52"/>
    <mergeCell ref="DM48:DM52"/>
    <mergeCell ref="DN48:DN52"/>
    <mergeCell ref="DO48:DO52"/>
    <mergeCell ref="DP48:DP52"/>
    <mergeCell ref="DQ48:DQ52"/>
    <mergeCell ref="DR48:DR52"/>
    <mergeCell ref="DS48:DS52"/>
    <mergeCell ref="DT48:DT52"/>
    <mergeCell ref="DU48:DU52"/>
    <mergeCell ref="CW54:CW58"/>
    <mergeCell ref="CX54:CX58"/>
    <mergeCell ref="CY54:CY58"/>
    <mergeCell ref="CZ54:CZ58"/>
    <mergeCell ref="DA54:DB58"/>
    <mergeCell ref="DC54:DD58"/>
    <mergeCell ref="DE54:DE58"/>
    <mergeCell ref="DF54:DF58"/>
    <mergeCell ref="DG54:DG58"/>
    <mergeCell ref="DH54:DH58"/>
    <mergeCell ref="DI54:DI58"/>
    <mergeCell ref="DJ54:DJ58"/>
    <mergeCell ref="DK54:DK58"/>
    <mergeCell ref="DL54:DL58"/>
    <mergeCell ref="DM54:DM58"/>
    <mergeCell ref="DN54:DN58"/>
    <mergeCell ref="DO54:DO58"/>
    <mergeCell ref="DP54:DP58"/>
    <mergeCell ref="DQ54:DQ58"/>
    <mergeCell ref="DR54:DR58"/>
    <mergeCell ref="DS54:DS58"/>
    <mergeCell ref="DT54:DT58"/>
    <mergeCell ref="CW48:CW52"/>
    <mergeCell ref="CX48:CX52"/>
    <mergeCell ref="CY48:CY52"/>
    <mergeCell ref="CZ48:CZ52"/>
    <mergeCell ref="DA48:DB52"/>
    <mergeCell ref="DC48:DD52"/>
    <mergeCell ref="DE48:DE52"/>
    <mergeCell ref="DF48:DF52"/>
    <mergeCell ref="DG48:DG52"/>
    <mergeCell ref="DH48:DH52"/>
    <mergeCell ref="DI48:DI52"/>
    <mergeCell ref="DJ48:DJ52"/>
    <mergeCell ref="DK48:DK52"/>
    <mergeCell ref="CW66:CW70"/>
    <mergeCell ref="CX66:CX70"/>
    <mergeCell ref="CY66:CY70"/>
    <mergeCell ref="CZ66:CZ70"/>
    <mergeCell ref="DA66:DB70"/>
    <mergeCell ref="DC66:DD70"/>
    <mergeCell ref="DE66:DE70"/>
    <mergeCell ref="DF66:DF70"/>
    <mergeCell ref="DG66:DG70"/>
    <mergeCell ref="DH66:DH70"/>
    <mergeCell ref="DI66:DI70"/>
    <mergeCell ref="DJ66:DJ70"/>
    <mergeCell ref="DK66:DK70"/>
    <mergeCell ref="CW84:CW88"/>
    <mergeCell ref="CX84:CX88"/>
    <mergeCell ref="CR168:CR172"/>
    <mergeCell ref="CS168:CS172"/>
    <mergeCell ref="CT168:CT172"/>
    <mergeCell ref="CU168:CU172"/>
    <mergeCell ref="CA174:CA178"/>
    <mergeCell ref="CB174:CB178"/>
    <mergeCell ref="CC174:CC178"/>
    <mergeCell ref="CD174:CD178"/>
    <mergeCell ref="CE174:CE178"/>
    <mergeCell ref="CF174:CF178"/>
    <mergeCell ref="CG174:CG178"/>
    <mergeCell ref="CH174:CH178"/>
    <mergeCell ref="CI174:CI178"/>
    <mergeCell ref="CJ174:CJ178"/>
    <mergeCell ref="CK174:CK178"/>
    <mergeCell ref="CL174:CL178"/>
    <mergeCell ref="CM174:CM178"/>
    <mergeCell ref="CN174:CN178"/>
    <mergeCell ref="CO174:CO178"/>
    <mergeCell ref="CP174:CP178"/>
    <mergeCell ref="CQ174:CQ178"/>
    <mergeCell ref="CR174:CR178"/>
    <mergeCell ref="CS174:CS178"/>
    <mergeCell ref="CT174:CT178"/>
    <mergeCell ref="CU174:CU178"/>
    <mergeCell ref="CA168:CA172"/>
    <mergeCell ref="CB168:CB172"/>
    <mergeCell ref="CC168:CC172"/>
    <mergeCell ref="CD168:CD172"/>
    <mergeCell ref="CE168:CE172"/>
    <mergeCell ref="CF168:CF172"/>
    <mergeCell ref="CG168:CG172"/>
    <mergeCell ref="CH168:CH172"/>
    <mergeCell ref="CI168:CI172"/>
    <mergeCell ref="CJ168:CJ172"/>
    <mergeCell ref="CK168:CK172"/>
    <mergeCell ref="CL168:CL172"/>
    <mergeCell ref="CM168:CM172"/>
    <mergeCell ref="CN168:CN172"/>
    <mergeCell ref="CO168:CO172"/>
    <mergeCell ref="CP168:CP172"/>
    <mergeCell ref="CQ168:CQ172"/>
    <mergeCell ref="CR156:CR160"/>
    <mergeCell ref="CS156:CS160"/>
    <mergeCell ref="CT156:CT160"/>
    <mergeCell ref="CU156:CU160"/>
    <mergeCell ref="CA162:CA166"/>
    <mergeCell ref="CB162:CB166"/>
    <mergeCell ref="CC162:CC166"/>
    <mergeCell ref="CD162:CD166"/>
    <mergeCell ref="CE162:CE166"/>
    <mergeCell ref="CF162:CF166"/>
    <mergeCell ref="CG162:CG166"/>
    <mergeCell ref="CH162:CH166"/>
    <mergeCell ref="CI162:CI166"/>
    <mergeCell ref="CJ162:CJ166"/>
    <mergeCell ref="CK162:CK166"/>
    <mergeCell ref="CL162:CL166"/>
    <mergeCell ref="CM162:CM166"/>
    <mergeCell ref="CN162:CN166"/>
    <mergeCell ref="CO162:CO166"/>
    <mergeCell ref="CP162:CP166"/>
    <mergeCell ref="CQ162:CQ166"/>
    <mergeCell ref="CR162:CR166"/>
    <mergeCell ref="CS162:CS166"/>
    <mergeCell ref="CT162:CT166"/>
    <mergeCell ref="CU162:CU166"/>
    <mergeCell ref="CA156:CA160"/>
    <mergeCell ref="CB156:CB160"/>
    <mergeCell ref="CC156:CC160"/>
    <mergeCell ref="CD156:CD160"/>
    <mergeCell ref="CE156:CE160"/>
    <mergeCell ref="CF156:CF160"/>
    <mergeCell ref="CG156:CG160"/>
    <mergeCell ref="CH156:CH160"/>
    <mergeCell ref="CI156:CI160"/>
    <mergeCell ref="CJ156:CJ160"/>
    <mergeCell ref="CK156:CK160"/>
    <mergeCell ref="CL156:CL160"/>
    <mergeCell ref="CM156:CM160"/>
    <mergeCell ref="CN156:CN160"/>
    <mergeCell ref="CO156:CO160"/>
    <mergeCell ref="CP156:CP160"/>
    <mergeCell ref="CQ156:CQ160"/>
    <mergeCell ref="CR144:CR148"/>
    <mergeCell ref="CS144:CS148"/>
    <mergeCell ref="CT144:CT148"/>
    <mergeCell ref="CU144:CU148"/>
    <mergeCell ref="CA150:CA154"/>
    <mergeCell ref="CB150:CB154"/>
    <mergeCell ref="CC150:CC154"/>
    <mergeCell ref="CD150:CD154"/>
    <mergeCell ref="CE150:CE154"/>
    <mergeCell ref="CF150:CF154"/>
    <mergeCell ref="CG150:CG154"/>
    <mergeCell ref="CH150:CH154"/>
    <mergeCell ref="CI150:CI154"/>
    <mergeCell ref="CJ150:CJ154"/>
    <mergeCell ref="CK150:CK154"/>
    <mergeCell ref="CL150:CL154"/>
    <mergeCell ref="CM150:CM154"/>
    <mergeCell ref="CN150:CN154"/>
    <mergeCell ref="CO150:CO154"/>
    <mergeCell ref="CP150:CP154"/>
    <mergeCell ref="CQ150:CQ154"/>
    <mergeCell ref="CR150:CR154"/>
    <mergeCell ref="CS150:CS154"/>
    <mergeCell ref="CT150:CT154"/>
    <mergeCell ref="CU150:CU154"/>
    <mergeCell ref="CA144:CA148"/>
    <mergeCell ref="CB144:CB148"/>
    <mergeCell ref="CC144:CC148"/>
    <mergeCell ref="CD144:CD148"/>
    <mergeCell ref="CE144:CE148"/>
    <mergeCell ref="CF144:CF148"/>
    <mergeCell ref="CG144:CG148"/>
    <mergeCell ref="CH144:CH148"/>
    <mergeCell ref="CI144:CI148"/>
    <mergeCell ref="CJ144:CJ148"/>
    <mergeCell ref="CK144:CK148"/>
    <mergeCell ref="CL144:CL148"/>
    <mergeCell ref="CM144:CM148"/>
    <mergeCell ref="CN144:CN148"/>
    <mergeCell ref="CO144:CO148"/>
    <mergeCell ref="CP144:CP148"/>
    <mergeCell ref="CQ144:CQ148"/>
    <mergeCell ref="CR132:CR136"/>
    <mergeCell ref="CS132:CS136"/>
    <mergeCell ref="CT132:CT136"/>
    <mergeCell ref="CU132:CU136"/>
    <mergeCell ref="CA138:CA142"/>
    <mergeCell ref="CB138:CB142"/>
    <mergeCell ref="CC138:CC142"/>
    <mergeCell ref="CD138:CD142"/>
    <mergeCell ref="CE138:CE142"/>
    <mergeCell ref="CF138:CF142"/>
    <mergeCell ref="CG138:CG142"/>
    <mergeCell ref="CH138:CH142"/>
    <mergeCell ref="CI138:CI142"/>
    <mergeCell ref="CJ138:CJ142"/>
    <mergeCell ref="CK138:CK142"/>
    <mergeCell ref="CL138:CL142"/>
    <mergeCell ref="CM138:CM142"/>
    <mergeCell ref="CN138:CN142"/>
    <mergeCell ref="CO138:CO142"/>
    <mergeCell ref="CP138:CP142"/>
    <mergeCell ref="CQ138:CQ142"/>
    <mergeCell ref="CR138:CR142"/>
    <mergeCell ref="CS138:CS142"/>
    <mergeCell ref="CT138:CT142"/>
    <mergeCell ref="CU138:CU142"/>
    <mergeCell ref="CA132:CA136"/>
    <mergeCell ref="CB132:CB136"/>
    <mergeCell ref="CC132:CC136"/>
    <mergeCell ref="CD132:CD136"/>
    <mergeCell ref="CE132:CE136"/>
    <mergeCell ref="CF132:CF136"/>
    <mergeCell ref="CG132:CG136"/>
    <mergeCell ref="CH132:CH136"/>
    <mergeCell ref="CI132:CI136"/>
    <mergeCell ref="CJ132:CJ136"/>
    <mergeCell ref="CK132:CK136"/>
    <mergeCell ref="CL132:CL136"/>
    <mergeCell ref="CM132:CM136"/>
    <mergeCell ref="CN132:CN136"/>
    <mergeCell ref="CO132:CO136"/>
    <mergeCell ref="CP132:CP136"/>
    <mergeCell ref="CQ132:CQ136"/>
    <mergeCell ref="CR120:CR124"/>
    <mergeCell ref="CS120:CS124"/>
    <mergeCell ref="CT120:CT124"/>
    <mergeCell ref="CU120:CU124"/>
    <mergeCell ref="CA126:CA130"/>
    <mergeCell ref="CB126:CB130"/>
    <mergeCell ref="CC126:CC130"/>
    <mergeCell ref="CD126:CD130"/>
    <mergeCell ref="CE126:CE130"/>
    <mergeCell ref="CF126:CF130"/>
    <mergeCell ref="CG126:CG130"/>
    <mergeCell ref="CH126:CH130"/>
    <mergeCell ref="CI126:CI130"/>
    <mergeCell ref="CJ126:CJ130"/>
    <mergeCell ref="CK126:CK130"/>
    <mergeCell ref="CL126:CL130"/>
    <mergeCell ref="CM126:CM130"/>
    <mergeCell ref="CN126:CN130"/>
    <mergeCell ref="CO126:CO130"/>
    <mergeCell ref="CP126:CP130"/>
    <mergeCell ref="CQ126:CQ130"/>
    <mergeCell ref="CR126:CR130"/>
    <mergeCell ref="CS126:CS130"/>
    <mergeCell ref="CT126:CT130"/>
    <mergeCell ref="CU126:CU130"/>
    <mergeCell ref="CA120:CA124"/>
    <mergeCell ref="CB120:CB124"/>
    <mergeCell ref="CC120:CC124"/>
    <mergeCell ref="CD120:CD124"/>
    <mergeCell ref="CE120:CE124"/>
    <mergeCell ref="CF120:CF124"/>
    <mergeCell ref="CG120:CG124"/>
    <mergeCell ref="CH120:CH124"/>
    <mergeCell ref="CI120:CI124"/>
    <mergeCell ref="CJ120:CJ124"/>
    <mergeCell ref="CK120:CK124"/>
    <mergeCell ref="CL120:CL124"/>
    <mergeCell ref="CM120:CM124"/>
    <mergeCell ref="CN120:CN124"/>
    <mergeCell ref="CO120:CO124"/>
    <mergeCell ref="CP120:CP124"/>
    <mergeCell ref="CQ120:CQ124"/>
    <mergeCell ref="CR108:CR112"/>
    <mergeCell ref="CS108:CS112"/>
    <mergeCell ref="CT108:CT112"/>
    <mergeCell ref="CU108:CU112"/>
    <mergeCell ref="CA114:CA118"/>
    <mergeCell ref="CB114:CB118"/>
    <mergeCell ref="CC114:CC118"/>
    <mergeCell ref="CD114:CD118"/>
    <mergeCell ref="CE114:CE118"/>
    <mergeCell ref="CF114:CF118"/>
    <mergeCell ref="CG114:CG118"/>
    <mergeCell ref="CH114:CH118"/>
    <mergeCell ref="CI114:CI118"/>
    <mergeCell ref="CJ114:CJ118"/>
    <mergeCell ref="CK114:CK118"/>
    <mergeCell ref="CL114:CL118"/>
    <mergeCell ref="CM114:CM118"/>
    <mergeCell ref="CN114:CN118"/>
    <mergeCell ref="CO114:CO118"/>
    <mergeCell ref="CP114:CP118"/>
    <mergeCell ref="CQ114:CQ118"/>
    <mergeCell ref="CR114:CR118"/>
    <mergeCell ref="CS114:CS118"/>
    <mergeCell ref="CT114:CT118"/>
    <mergeCell ref="CU114:CU118"/>
    <mergeCell ref="CA108:CA112"/>
    <mergeCell ref="CB108:CB112"/>
    <mergeCell ref="CC108:CC112"/>
    <mergeCell ref="CD108:CD112"/>
    <mergeCell ref="CE108:CE112"/>
    <mergeCell ref="CF108:CF112"/>
    <mergeCell ref="CG108:CG112"/>
    <mergeCell ref="CH108:CH112"/>
    <mergeCell ref="CI108:CI112"/>
    <mergeCell ref="CJ108:CJ112"/>
    <mergeCell ref="CK108:CK112"/>
    <mergeCell ref="CL108:CL112"/>
    <mergeCell ref="CM108:CM112"/>
    <mergeCell ref="CN108:CN112"/>
    <mergeCell ref="CO108:CO112"/>
    <mergeCell ref="CP108:CP112"/>
    <mergeCell ref="CQ108:CQ112"/>
    <mergeCell ref="CR96:CR100"/>
    <mergeCell ref="CS96:CS100"/>
    <mergeCell ref="CT96:CT100"/>
    <mergeCell ref="CU96:CU100"/>
    <mergeCell ref="CA102:CA106"/>
    <mergeCell ref="CB102:CB106"/>
    <mergeCell ref="CC102:CC106"/>
    <mergeCell ref="CD102:CD106"/>
    <mergeCell ref="CE102:CE106"/>
    <mergeCell ref="CF102:CF106"/>
    <mergeCell ref="CG102:CG106"/>
    <mergeCell ref="CH102:CH106"/>
    <mergeCell ref="CI102:CI106"/>
    <mergeCell ref="CJ102:CJ106"/>
    <mergeCell ref="CK102:CK106"/>
    <mergeCell ref="CL102:CL106"/>
    <mergeCell ref="CM102:CM106"/>
    <mergeCell ref="CN102:CN106"/>
    <mergeCell ref="CO102:CO106"/>
    <mergeCell ref="CP102:CP106"/>
    <mergeCell ref="CQ102:CQ106"/>
    <mergeCell ref="CR102:CR106"/>
    <mergeCell ref="CS102:CS106"/>
    <mergeCell ref="CT102:CT106"/>
    <mergeCell ref="CU102:CU106"/>
    <mergeCell ref="CA96:CA100"/>
    <mergeCell ref="CB96:CB100"/>
    <mergeCell ref="CC96:CC100"/>
    <mergeCell ref="CD96:CD100"/>
    <mergeCell ref="CE96:CE100"/>
    <mergeCell ref="CF96:CF100"/>
    <mergeCell ref="CG96:CG100"/>
    <mergeCell ref="CH96:CH100"/>
    <mergeCell ref="CI96:CI100"/>
    <mergeCell ref="CJ96:CJ100"/>
    <mergeCell ref="CK96:CK100"/>
    <mergeCell ref="CL96:CL100"/>
    <mergeCell ref="CM96:CM100"/>
    <mergeCell ref="CN96:CN100"/>
    <mergeCell ref="CO96:CO100"/>
    <mergeCell ref="CP96:CP100"/>
    <mergeCell ref="CQ96:CQ100"/>
    <mergeCell ref="CR84:CR88"/>
    <mergeCell ref="CS84:CS88"/>
    <mergeCell ref="CT84:CT88"/>
    <mergeCell ref="CU84:CU88"/>
    <mergeCell ref="CA90:CA94"/>
    <mergeCell ref="CB90:CB94"/>
    <mergeCell ref="CC90:CC94"/>
    <mergeCell ref="CD90:CD94"/>
    <mergeCell ref="CE90:CE94"/>
    <mergeCell ref="CF90:CF94"/>
    <mergeCell ref="CG90:CG94"/>
    <mergeCell ref="CH90:CH94"/>
    <mergeCell ref="CI90:CI94"/>
    <mergeCell ref="CJ90:CJ94"/>
    <mergeCell ref="CK90:CK94"/>
    <mergeCell ref="CL90:CL94"/>
    <mergeCell ref="CM90:CM94"/>
    <mergeCell ref="CN90:CN94"/>
    <mergeCell ref="CO90:CO94"/>
    <mergeCell ref="CP90:CP94"/>
    <mergeCell ref="CQ90:CQ94"/>
    <mergeCell ref="CR90:CR94"/>
    <mergeCell ref="CS90:CS94"/>
    <mergeCell ref="CT90:CT94"/>
    <mergeCell ref="CU90:CU94"/>
    <mergeCell ref="CA84:CA88"/>
    <mergeCell ref="CB84:CB88"/>
    <mergeCell ref="CC84:CC88"/>
    <mergeCell ref="CD84:CD88"/>
    <mergeCell ref="CE84:CE88"/>
    <mergeCell ref="CF84:CF88"/>
    <mergeCell ref="CG84:CG88"/>
    <mergeCell ref="CH84:CH88"/>
    <mergeCell ref="CI84:CI88"/>
    <mergeCell ref="CJ84:CJ88"/>
    <mergeCell ref="CK84:CK88"/>
    <mergeCell ref="CL84:CL88"/>
    <mergeCell ref="CM84:CM88"/>
    <mergeCell ref="CN84:CN88"/>
    <mergeCell ref="CO84:CO88"/>
    <mergeCell ref="CP84:CP88"/>
    <mergeCell ref="CQ84:CQ88"/>
    <mergeCell ref="CR72:CR76"/>
    <mergeCell ref="CS72:CS76"/>
    <mergeCell ref="CT72:CT76"/>
    <mergeCell ref="CU72:CU76"/>
    <mergeCell ref="CA78:CA82"/>
    <mergeCell ref="CB78:CB82"/>
    <mergeCell ref="CC78:CC82"/>
    <mergeCell ref="CD78:CD82"/>
    <mergeCell ref="CE78:CE82"/>
    <mergeCell ref="CF78:CF82"/>
    <mergeCell ref="CG78:CG82"/>
    <mergeCell ref="CH78:CH82"/>
    <mergeCell ref="CI78:CI82"/>
    <mergeCell ref="CJ78:CJ82"/>
    <mergeCell ref="CK78:CK82"/>
    <mergeCell ref="CL78:CL82"/>
    <mergeCell ref="CM78:CM82"/>
    <mergeCell ref="CN78:CN82"/>
    <mergeCell ref="CO78:CO82"/>
    <mergeCell ref="CP78:CP82"/>
    <mergeCell ref="CQ78:CQ82"/>
    <mergeCell ref="CR78:CR82"/>
    <mergeCell ref="CS78:CS82"/>
    <mergeCell ref="CT78:CT82"/>
    <mergeCell ref="CU78:CU82"/>
    <mergeCell ref="CA72:CA76"/>
    <mergeCell ref="CB72:CB76"/>
    <mergeCell ref="CC72:CC76"/>
    <mergeCell ref="CD72:CD76"/>
    <mergeCell ref="CE72:CE76"/>
    <mergeCell ref="CF72:CF76"/>
    <mergeCell ref="CG72:CG76"/>
    <mergeCell ref="CH72:CH76"/>
    <mergeCell ref="CI72:CI76"/>
    <mergeCell ref="CJ72:CJ76"/>
    <mergeCell ref="CK72:CK76"/>
    <mergeCell ref="CL72:CL76"/>
    <mergeCell ref="CM72:CM76"/>
    <mergeCell ref="CN72:CN76"/>
    <mergeCell ref="CO72:CO76"/>
    <mergeCell ref="CP72:CP76"/>
    <mergeCell ref="CQ72:CQ76"/>
    <mergeCell ref="CR60:CR64"/>
    <mergeCell ref="CS60:CS64"/>
    <mergeCell ref="CT60:CT64"/>
    <mergeCell ref="CU60:CU64"/>
    <mergeCell ref="CA66:CA70"/>
    <mergeCell ref="CB66:CB70"/>
    <mergeCell ref="CC66:CC70"/>
    <mergeCell ref="CD66:CD70"/>
    <mergeCell ref="CE66:CE70"/>
    <mergeCell ref="CF66:CF70"/>
    <mergeCell ref="CG66:CG70"/>
    <mergeCell ref="CH66:CH70"/>
    <mergeCell ref="CI66:CI70"/>
    <mergeCell ref="CJ66:CJ70"/>
    <mergeCell ref="CK66:CK70"/>
    <mergeCell ref="CL66:CL70"/>
    <mergeCell ref="CM66:CM70"/>
    <mergeCell ref="CN66:CN70"/>
    <mergeCell ref="CO66:CO70"/>
    <mergeCell ref="CP66:CP70"/>
    <mergeCell ref="CQ66:CQ70"/>
    <mergeCell ref="CR66:CR70"/>
    <mergeCell ref="CS66:CS70"/>
    <mergeCell ref="CT66:CT70"/>
    <mergeCell ref="CU66:CU70"/>
    <mergeCell ref="CA60:CA64"/>
    <mergeCell ref="CB60:CB64"/>
    <mergeCell ref="CC60:CC64"/>
    <mergeCell ref="CD60:CD64"/>
    <mergeCell ref="CE60:CE64"/>
    <mergeCell ref="CF60:CF64"/>
    <mergeCell ref="CG60:CG64"/>
    <mergeCell ref="CH60:CH64"/>
    <mergeCell ref="CI60:CI64"/>
    <mergeCell ref="CJ60:CJ64"/>
    <mergeCell ref="CK60:CK64"/>
    <mergeCell ref="CL60:CL64"/>
    <mergeCell ref="CM60:CM64"/>
    <mergeCell ref="CN60:CN64"/>
    <mergeCell ref="CO60:CO64"/>
    <mergeCell ref="CP60:CP64"/>
    <mergeCell ref="CQ60:CQ64"/>
    <mergeCell ref="CR48:CR52"/>
    <mergeCell ref="CS48:CS52"/>
    <mergeCell ref="CT48:CT52"/>
    <mergeCell ref="CU48:CU52"/>
    <mergeCell ref="CA54:CA58"/>
    <mergeCell ref="CB54:CB58"/>
    <mergeCell ref="CC54:CC58"/>
    <mergeCell ref="CD54:CD58"/>
    <mergeCell ref="CE54:CE58"/>
    <mergeCell ref="CF54:CF58"/>
    <mergeCell ref="CG54:CG58"/>
    <mergeCell ref="CH54:CH58"/>
    <mergeCell ref="CI54:CI58"/>
    <mergeCell ref="CJ54:CJ58"/>
    <mergeCell ref="CK54:CK58"/>
    <mergeCell ref="CL54:CL58"/>
    <mergeCell ref="CM54:CM58"/>
    <mergeCell ref="CN54:CN58"/>
    <mergeCell ref="CO54:CO58"/>
    <mergeCell ref="CP54:CP58"/>
    <mergeCell ref="CQ54:CQ58"/>
    <mergeCell ref="CR54:CR58"/>
    <mergeCell ref="CS54:CS58"/>
    <mergeCell ref="CT54:CT58"/>
    <mergeCell ref="CU54:CU58"/>
    <mergeCell ref="CA48:CA52"/>
    <mergeCell ref="CB48:CB52"/>
    <mergeCell ref="CC48:CC52"/>
    <mergeCell ref="CD48:CD52"/>
    <mergeCell ref="CE48:CE52"/>
    <mergeCell ref="CF48:CF52"/>
    <mergeCell ref="CG48:CG52"/>
    <mergeCell ref="CH48:CH52"/>
    <mergeCell ref="CI48:CI52"/>
    <mergeCell ref="CJ48:CJ52"/>
    <mergeCell ref="CK48:CK52"/>
    <mergeCell ref="CL48:CL52"/>
    <mergeCell ref="CM48:CM52"/>
    <mergeCell ref="CN48:CN52"/>
    <mergeCell ref="CO48:CO52"/>
    <mergeCell ref="CP48:CP52"/>
    <mergeCell ref="CQ48:CQ52"/>
    <mergeCell ref="DR36:DR40"/>
    <mergeCell ref="DS36:DS40"/>
    <mergeCell ref="DT36:DT40"/>
    <mergeCell ref="DU36:DU40"/>
    <mergeCell ref="DW36:DW40"/>
    <mergeCell ref="DX36:DX40"/>
    <mergeCell ref="DY36:DY40"/>
    <mergeCell ref="CQ36:CQ40"/>
    <mergeCell ref="CR36:CR40"/>
    <mergeCell ref="CS36:CS40"/>
    <mergeCell ref="CT36:CT40"/>
    <mergeCell ref="CU36:CU40"/>
    <mergeCell ref="CW36:CW40"/>
    <mergeCell ref="CX36:CX40"/>
    <mergeCell ref="CY36:CY40"/>
    <mergeCell ref="CZ36:CZ40"/>
    <mergeCell ref="DL42:DL46"/>
    <mergeCell ref="DM42:DM46"/>
    <mergeCell ref="DN42:DN46"/>
    <mergeCell ref="DO42:DO46"/>
    <mergeCell ref="DP42:DP46"/>
    <mergeCell ref="DQ42:DQ46"/>
    <mergeCell ref="DZ36:DZ40"/>
    <mergeCell ref="DA42:DB46"/>
    <mergeCell ref="DC42:DD46"/>
    <mergeCell ref="DR42:DR46"/>
    <mergeCell ref="DS42:DS46"/>
    <mergeCell ref="DT42:DT46"/>
    <mergeCell ref="DU42:DU46"/>
    <mergeCell ref="DW42:DW46"/>
    <mergeCell ref="DX42:DX46"/>
    <mergeCell ref="DY42:DY46"/>
    <mergeCell ref="DZ42:DZ46"/>
    <mergeCell ref="DJ36:DJ40"/>
    <mergeCell ref="DK36:DK40"/>
    <mergeCell ref="DL36:DL40"/>
    <mergeCell ref="DM36:DM40"/>
    <mergeCell ref="DN36:DN40"/>
    <mergeCell ref="DO36:DO40"/>
    <mergeCell ref="DP36:DP40"/>
    <mergeCell ref="DQ36:DQ40"/>
    <mergeCell ref="DF42:DF46"/>
    <mergeCell ref="DG42:DG46"/>
    <mergeCell ref="DH42:DH46"/>
    <mergeCell ref="DI42:DI46"/>
    <mergeCell ref="DJ42:DJ46"/>
    <mergeCell ref="DK42:DK46"/>
    <mergeCell ref="DE36:DE40"/>
    <mergeCell ref="DF36:DF40"/>
    <mergeCell ref="DG36:DG40"/>
    <mergeCell ref="DH36:DH40"/>
    <mergeCell ref="DI36:DI40"/>
    <mergeCell ref="DA36:DB40"/>
    <mergeCell ref="DC36:DD40"/>
    <mergeCell ref="DR30:DR34"/>
    <mergeCell ref="DS30:DS34"/>
    <mergeCell ref="DT30:DT34"/>
    <mergeCell ref="DU30:DU34"/>
    <mergeCell ref="DW30:DW34"/>
    <mergeCell ref="DX30:DX34"/>
    <mergeCell ref="DY30:DY34"/>
    <mergeCell ref="DZ30:DZ34"/>
    <mergeCell ref="DH18:DH22"/>
    <mergeCell ref="DI18:DI22"/>
    <mergeCell ref="DJ18:DJ22"/>
    <mergeCell ref="DK18:DK22"/>
    <mergeCell ref="DL18:DL22"/>
    <mergeCell ref="DM18:DM22"/>
    <mergeCell ref="DN18:DN22"/>
    <mergeCell ref="DO24:DO28"/>
    <mergeCell ref="DP24:DP28"/>
    <mergeCell ref="DQ24:DQ28"/>
    <mergeCell ref="CW18:CW22"/>
    <mergeCell ref="CX18:CX22"/>
    <mergeCell ref="CY18:CY22"/>
    <mergeCell ref="CZ18:CZ22"/>
    <mergeCell ref="DE18:DE22"/>
    <mergeCell ref="DF18:DF22"/>
    <mergeCell ref="DG18:DG22"/>
    <mergeCell ref="DO18:DO22"/>
    <mergeCell ref="DU18:DU22"/>
    <mergeCell ref="DW18:DW22"/>
    <mergeCell ref="DX18:DX22"/>
    <mergeCell ref="DY18:DY22"/>
    <mergeCell ref="DZ18:DZ22"/>
    <mergeCell ref="DA24:DB28"/>
    <mergeCell ref="DC24:DD28"/>
    <mergeCell ref="DR24:DR28"/>
    <mergeCell ref="DS24:DS28"/>
    <mergeCell ref="DT24:DT28"/>
    <mergeCell ref="DU24:DU28"/>
    <mergeCell ref="DW24:DW28"/>
    <mergeCell ref="DX24:DX28"/>
    <mergeCell ref="DY24:DY28"/>
    <mergeCell ref="DZ24:DZ28"/>
    <mergeCell ref="DP18:DP22"/>
    <mergeCell ref="DQ18:DQ22"/>
    <mergeCell ref="DJ24:DJ28"/>
    <mergeCell ref="DK24:DK28"/>
    <mergeCell ref="DL24:DL28"/>
    <mergeCell ref="DM24:DM28"/>
    <mergeCell ref="DN24:DN28"/>
    <mergeCell ref="CA16:CD16"/>
    <mergeCell ref="CE16:CH16"/>
    <mergeCell ref="CI16:CL16"/>
    <mergeCell ref="CM16:CP16"/>
    <mergeCell ref="CQ16:CT16"/>
    <mergeCell ref="CW16:CZ16"/>
    <mergeCell ref="DA16:DD16"/>
    <mergeCell ref="DE16:DH16"/>
    <mergeCell ref="DI16:DL16"/>
    <mergeCell ref="DM16:DP16"/>
    <mergeCell ref="DQ16:DT16"/>
    <mergeCell ref="DA17:DB17"/>
    <mergeCell ref="DC17:DD17"/>
    <mergeCell ref="CA18:CA22"/>
    <mergeCell ref="CB18:CB22"/>
    <mergeCell ref="CC18:CC22"/>
    <mergeCell ref="CD18:CD22"/>
    <mergeCell ref="CE18:CE22"/>
    <mergeCell ref="CF18:CF22"/>
    <mergeCell ref="CG18:CG22"/>
    <mergeCell ref="CH18:CH22"/>
    <mergeCell ref="DA18:DB22"/>
    <mergeCell ref="DC18:DD22"/>
    <mergeCell ref="DR18:DR22"/>
    <mergeCell ref="DS18:DS22"/>
    <mergeCell ref="DT18:DT22"/>
    <mergeCell ref="CP18:CP22"/>
    <mergeCell ref="CQ18:CQ22"/>
    <mergeCell ref="CR18:CR22"/>
    <mergeCell ref="CS18:CS22"/>
    <mergeCell ref="CT18:CT22"/>
    <mergeCell ref="CU18:CU22"/>
    <mergeCell ref="Q12:Q17"/>
    <mergeCell ref="R12:R17"/>
    <mergeCell ref="Q18:Q22"/>
    <mergeCell ref="T12:Y13"/>
    <mergeCell ref="G12:G17"/>
    <mergeCell ref="C54:C58"/>
    <mergeCell ref="D54:D58"/>
    <mergeCell ref="E54:E58"/>
    <mergeCell ref="CA10:DU10"/>
    <mergeCell ref="DV10:DV46"/>
    <mergeCell ref="DW10:DZ13"/>
    <mergeCell ref="CA11:DU11"/>
    <mergeCell ref="CA12:CU13"/>
    <mergeCell ref="CV12:CV46"/>
    <mergeCell ref="CW12:DU13"/>
    <mergeCell ref="CA14:CL14"/>
    <mergeCell ref="CM14:CU14"/>
    <mergeCell ref="CW14:DU14"/>
    <mergeCell ref="DW14:DZ16"/>
    <mergeCell ref="CA15:CD15"/>
    <mergeCell ref="CE15:CH15"/>
    <mergeCell ref="CI15:CL15"/>
    <mergeCell ref="CM15:CP15"/>
    <mergeCell ref="CQ15:CT15"/>
    <mergeCell ref="CU15:CU17"/>
    <mergeCell ref="CW15:CZ15"/>
    <mergeCell ref="DA15:DD15"/>
    <mergeCell ref="DE15:DH15"/>
    <mergeCell ref="DI15:DL15"/>
    <mergeCell ref="DM15:DP15"/>
    <mergeCell ref="DQ15:DT15"/>
    <mergeCell ref="DU15:DU17"/>
    <mergeCell ref="B126:B130"/>
    <mergeCell ref="B132:B136"/>
    <mergeCell ref="B138:B142"/>
    <mergeCell ref="B144:B148"/>
    <mergeCell ref="B150:B154"/>
    <mergeCell ref="B156:B160"/>
    <mergeCell ref="B10:R10"/>
    <mergeCell ref="B11:R11"/>
    <mergeCell ref="B12:B17"/>
    <mergeCell ref="B18:B22"/>
    <mergeCell ref="B24:B28"/>
    <mergeCell ref="B30:B34"/>
    <mergeCell ref="B42:B46"/>
    <mergeCell ref="B48:B52"/>
    <mergeCell ref="B54:B58"/>
    <mergeCell ref="B60:B64"/>
    <mergeCell ref="H24:H28"/>
    <mergeCell ref="P126:P130"/>
    <mergeCell ref="P132:P136"/>
    <mergeCell ref="P138:P142"/>
    <mergeCell ref="P144:P148"/>
    <mergeCell ref="P150:P154"/>
    <mergeCell ref="P156:P160"/>
    <mergeCell ref="O66:O70"/>
    <mergeCell ref="O36:O40"/>
    <mergeCell ref="N114:N118"/>
    <mergeCell ref="P24:P28"/>
    <mergeCell ref="P30:P34"/>
    <mergeCell ref="P36:P40"/>
    <mergeCell ref="P42:P46"/>
    <mergeCell ref="P48:P52"/>
    <mergeCell ref="P60:P64"/>
    <mergeCell ref="B66:B70"/>
    <mergeCell ref="B72:B76"/>
    <mergeCell ref="B78:B82"/>
    <mergeCell ref="B84:B88"/>
    <mergeCell ref="AS30:AT30"/>
    <mergeCell ref="BZ10:BZ46"/>
    <mergeCell ref="B90:B94"/>
    <mergeCell ref="B102:B106"/>
    <mergeCell ref="B108:B112"/>
    <mergeCell ref="B120:B124"/>
    <mergeCell ref="I24:I28"/>
    <mergeCell ref="O24:O28"/>
    <mergeCell ref="U24:U28"/>
    <mergeCell ref="V24:V28"/>
    <mergeCell ref="Q24:Q28"/>
    <mergeCell ref="I12:I17"/>
    <mergeCell ref="O18:O22"/>
    <mergeCell ref="X18:X22"/>
    <mergeCell ref="Y18:Y22"/>
    <mergeCell ref="AC16:AC17"/>
    <mergeCell ref="O12:O17"/>
    <mergeCell ref="Q30:Q34"/>
    <mergeCell ref="AL28:AM28"/>
    <mergeCell ref="AH25:AI25"/>
    <mergeCell ref="AS31:AT31"/>
    <mergeCell ref="W24:W28"/>
    <mergeCell ref="X24:X28"/>
    <mergeCell ref="V30:V34"/>
    <mergeCell ref="AC24:AC28"/>
    <mergeCell ref="AC30:AC34"/>
    <mergeCell ref="R30:R34"/>
    <mergeCell ref="Y30:Y34"/>
    <mergeCell ref="Y24:Y28"/>
    <mergeCell ref="AD25:AE25"/>
    <mergeCell ref="AA10:BA10"/>
    <mergeCell ref="AL20:AM20"/>
    <mergeCell ref="AJ19:AK19"/>
    <mergeCell ref="W18:W22"/>
    <mergeCell ref="V18:V22"/>
    <mergeCell ref="T24:T28"/>
    <mergeCell ref="R24:R28"/>
    <mergeCell ref="AX16:AX17"/>
    <mergeCell ref="AS18:AT18"/>
    <mergeCell ref="AQ18:AR18"/>
    <mergeCell ref="AS19:AT19"/>
    <mergeCell ref="BA16:BA17"/>
    <mergeCell ref="AQ20:AR20"/>
    <mergeCell ref="AB16:AB17"/>
    <mergeCell ref="AH16:AI16"/>
    <mergeCell ref="AQ21:AR21"/>
    <mergeCell ref="AW16:AW17"/>
    <mergeCell ref="AD26:AE26"/>
    <mergeCell ref="AL21:AM21"/>
    <mergeCell ref="AQ22:AR22"/>
    <mergeCell ref="AD21:AE21"/>
    <mergeCell ref="AF21:AG21"/>
    <mergeCell ref="AH21:AI21"/>
    <mergeCell ref="AJ21:AK21"/>
    <mergeCell ref="AL18:AM18"/>
    <mergeCell ref="AA13:BA13"/>
    <mergeCell ref="AH19:AI19"/>
    <mergeCell ref="AO14:AO17"/>
    <mergeCell ref="AS21:AT21"/>
    <mergeCell ref="AS22:AT22"/>
    <mergeCell ref="K12:L17"/>
    <mergeCell ref="S10:S46"/>
    <mergeCell ref="G24:G28"/>
    <mergeCell ref="G30:G34"/>
    <mergeCell ref="G42:G46"/>
    <mergeCell ref="T18:T22"/>
    <mergeCell ref="U18:U22"/>
    <mergeCell ref="R18:R22"/>
    <mergeCell ref="AD16:AE16"/>
    <mergeCell ref="U14:V17"/>
    <mergeCell ref="W14:X17"/>
    <mergeCell ref="G18:G22"/>
    <mergeCell ref="AH20:AI20"/>
    <mergeCell ref="AJ20:AK20"/>
    <mergeCell ref="AF19:AG19"/>
    <mergeCell ref="AD30:AE30"/>
    <mergeCell ref="AD27:AE27"/>
    <mergeCell ref="AF27:AG27"/>
    <mergeCell ref="AH27:AI27"/>
    <mergeCell ref="AD38:AE38"/>
    <mergeCell ref="AF37:AG37"/>
    <mergeCell ref="AH37:AI37"/>
    <mergeCell ref="AD34:AE34"/>
    <mergeCell ref="AF34:AG34"/>
    <mergeCell ref="AH34:AI34"/>
    <mergeCell ref="AJ34:AK34"/>
    <mergeCell ref="AF38:AG38"/>
    <mergeCell ref="AF31:AG31"/>
    <mergeCell ref="AH31:AI31"/>
    <mergeCell ref="AF30:AG30"/>
    <mergeCell ref="T10:Y10"/>
    <mergeCell ref="T11:Y11"/>
    <mergeCell ref="D24:D28"/>
    <mergeCell ref="E24:E28"/>
    <mergeCell ref="D18:D22"/>
    <mergeCell ref="AH18:AI18"/>
    <mergeCell ref="E18:E22"/>
    <mergeCell ref="AD14:AN14"/>
    <mergeCell ref="AF26:AG26"/>
    <mergeCell ref="AH26:AI26"/>
    <mergeCell ref="AJ26:AK26"/>
    <mergeCell ref="AL22:AM22"/>
    <mergeCell ref="AJ25:AK25"/>
    <mergeCell ref="AL24:AM24"/>
    <mergeCell ref="AF28:AG28"/>
    <mergeCell ref="AU25:AV25"/>
    <mergeCell ref="AJ27:AK27"/>
    <mergeCell ref="AL26:AM26"/>
    <mergeCell ref="AF25:AG25"/>
    <mergeCell ref="N12:N17"/>
    <mergeCell ref="P12:P17"/>
    <mergeCell ref="P18:P22"/>
    <mergeCell ref="AF18:AG18"/>
    <mergeCell ref="AD18:AE18"/>
    <mergeCell ref="AF16:AG16"/>
    <mergeCell ref="AJ18:AK18"/>
    <mergeCell ref="AL25:AM25"/>
    <mergeCell ref="AN15:AN17"/>
    <mergeCell ref="AD24:AE24"/>
    <mergeCell ref="AF24:AG24"/>
    <mergeCell ref="AH24:AI24"/>
    <mergeCell ref="AJ24:AK24"/>
    <mergeCell ref="AL16:AM16"/>
    <mergeCell ref="N18:N22"/>
    <mergeCell ref="C12:C17"/>
    <mergeCell ref="D12:D17"/>
    <mergeCell ref="E12:E17"/>
    <mergeCell ref="H18:H22"/>
    <mergeCell ref="I18:I22"/>
    <mergeCell ref="Y14:Y17"/>
    <mergeCell ref="AA14:AA17"/>
    <mergeCell ref="J12:J17"/>
    <mergeCell ref="AJ16:AK16"/>
    <mergeCell ref="AD15:AI15"/>
    <mergeCell ref="AJ15:AM15"/>
    <mergeCell ref="AA12:BA12"/>
    <mergeCell ref="AB14:AC15"/>
    <mergeCell ref="AQ15:AR15"/>
    <mergeCell ref="AW14:BA15"/>
    <mergeCell ref="AQ14:AV14"/>
    <mergeCell ref="AD22:AE22"/>
    <mergeCell ref="AF22:AG22"/>
    <mergeCell ref="AH22:AI22"/>
    <mergeCell ref="AJ22:AK22"/>
    <mergeCell ref="C18:C22"/>
    <mergeCell ref="M12:M17"/>
    <mergeCell ref="H12:H17"/>
    <mergeCell ref="T14:T17"/>
    <mergeCell ref="AD20:AE20"/>
    <mergeCell ref="AC18:AC22"/>
    <mergeCell ref="AY16:AY17"/>
    <mergeCell ref="AU19:AV19"/>
    <mergeCell ref="AU20:AV20"/>
    <mergeCell ref="AS20:AT20"/>
    <mergeCell ref="AF20:AG20"/>
    <mergeCell ref="AD19:AE19"/>
    <mergeCell ref="BW15:BY16"/>
    <mergeCell ref="BR15:BU16"/>
    <mergeCell ref="BL16:BP16"/>
    <mergeCell ref="BV15:BV46"/>
    <mergeCell ref="BU24:BU28"/>
    <mergeCell ref="BX24:BX28"/>
    <mergeCell ref="BT24:BT28"/>
    <mergeCell ref="BW24:BW28"/>
    <mergeCell ref="BY24:BY28"/>
    <mergeCell ref="BH42:BH46"/>
    <mergeCell ref="BR42:BR46"/>
    <mergeCell ref="BS42:BS46"/>
    <mergeCell ref="BT42:BT46"/>
    <mergeCell ref="BU42:BU46"/>
    <mergeCell ref="BW42:BW46"/>
    <mergeCell ref="BY42:BY46"/>
    <mergeCell ref="BH36:BH40"/>
    <mergeCell ref="BS18:BS22"/>
    <mergeCell ref="BR30:BR34"/>
    <mergeCell ref="BS24:BS28"/>
    <mergeCell ref="BX42:BX46"/>
    <mergeCell ref="BR24:BR28"/>
    <mergeCell ref="BE18:BE22"/>
    <mergeCell ref="BF18:BF22"/>
    <mergeCell ref="BG18:BG22"/>
    <mergeCell ref="BR10:BY12"/>
    <mergeCell ref="AS15:AT15"/>
    <mergeCell ref="BD24:BD28"/>
    <mergeCell ref="BE24:BE28"/>
    <mergeCell ref="BS30:BS34"/>
    <mergeCell ref="BL13:BP15"/>
    <mergeCell ref="BF30:BF34"/>
    <mergeCell ref="BG30:BG34"/>
    <mergeCell ref="AU31:AV31"/>
    <mergeCell ref="BC10:BP10"/>
    <mergeCell ref="BC11:BP11"/>
    <mergeCell ref="BY18:BY22"/>
    <mergeCell ref="BW18:BW22"/>
    <mergeCell ref="AS28:AT28"/>
    <mergeCell ref="BU18:BU22"/>
    <mergeCell ref="BT18:BT22"/>
    <mergeCell ref="BR13:BY14"/>
    <mergeCell ref="BR18:BR22"/>
    <mergeCell ref="BC12:BP12"/>
    <mergeCell ref="AA11:BA11"/>
    <mergeCell ref="AP18:AP22"/>
    <mergeCell ref="AP14:AP17"/>
    <mergeCell ref="AU21:AV21"/>
    <mergeCell ref="BL17:BP17"/>
    <mergeCell ref="BE15:BE17"/>
    <mergeCell ref="BF15:BF17"/>
    <mergeCell ref="BC15:BC17"/>
    <mergeCell ref="BD15:BD17"/>
    <mergeCell ref="AD28:AE28"/>
    <mergeCell ref="BG42:BG46"/>
    <mergeCell ref="BD42:BD46"/>
    <mergeCell ref="BC42:BC46"/>
    <mergeCell ref="AQ42:AR42"/>
    <mergeCell ref="AS43:AT43"/>
    <mergeCell ref="AU43:AV43"/>
    <mergeCell ref="AH46:AI46"/>
    <mergeCell ref="AJ46:AK46"/>
    <mergeCell ref="AD45:AE45"/>
    <mergeCell ref="AF45:AG45"/>
    <mergeCell ref="AH45:AI45"/>
    <mergeCell ref="BG36:BG40"/>
    <mergeCell ref="AS33:AT33"/>
    <mergeCell ref="AJ42:AK42"/>
    <mergeCell ref="AH42:AI42"/>
    <mergeCell ref="AQ43:AR43"/>
    <mergeCell ref="AP36:AP40"/>
    <mergeCell ref="AQ36:AR36"/>
    <mergeCell ref="AS36:AT36"/>
    <mergeCell ref="AH43:AI43"/>
    <mergeCell ref="AJ37:AK37"/>
    <mergeCell ref="AQ37:AR37"/>
    <mergeCell ref="AS37:AT37"/>
    <mergeCell ref="AU37:AV37"/>
    <mergeCell ref="BC24:BC28"/>
    <mergeCell ref="BR36:BR40"/>
    <mergeCell ref="AU36:AV36"/>
    <mergeCell ref="BC36:BC40"/>
    <mergeCell ref="AU39:AV39"/>
    <mergeCell ref="BC30:BC34"/>
    <mergeCell ref="BC9:BY9"/>
    <mergeCell ref="BS36:BS40"/>
    <mergeCell ref="BT36:BT40"/>
    <mergeCell ref="BU36:BU40"/>
    <mergeCell ref="BW36:BW40"/>
    <mergeCell ref="BX36:BX40"/>
    <mergeCell ref="BY36:BY40"/>
    <mergeCell ref="AQ28:AR28"/>
    <mergeCell ref="AQ32:AR32"/>
    <mergeCell ref="AU32:AV32"/>
    <mergeCell ref="AS24:AT24"/>
    <mergeCell ref="AU24:AV24"/>
    <mergeCell ref="AQ25:AR25"/>
    <mergeCell ref="AS25:AT25"/>
    <mergeCell ref="AQ26:AR26"/>
    <mergeCell ref="BG24:BG28"/>
    <mergeCell ref="BX30:BX34"/>
    <mergeCell ref="BT30:BT34"/>
    <mergeCell ref="BU30:BU34"/>
    <mergeCell ref="BW30:BW34"/>
    <mergeCell ref="BY30:BY34"/>
    <mergeCell ref="BX18:BX22"/>
    <mergeCell ref="AU33:AV33"/>
    <mergeCell ref="BH30:BH34"/>
    <mergeCell ref="BH24:BH28"/>
    <mergeCell ref="AQ24:AR24"/>
    <mergeCell ref="AQ30:AR30"/>
    <mergeCell ref="BD30:BD34"/>
    <mergeCell ref="BE30:BE34"/>
    <mergeCell ref="BD36:BD40"/>
    <mergeCell ref="BE36:BE40"/>
    <mergeCell ref="BF36:BF40"/>
    <mergeCell ref="AQ33:AR33"/>
    <mergeCell ref="BF42:BF46"/>
    <mergeCell ref="BE42:BE46"/>
    <mergeCell ref="AH33:AI33"/>
    <mergeCell ref="AJ33:AK33"/>
    <mergeCell ref="BQ10:BQ46"/>
    <mergeCell ref="AU28:AV28"/>
    <mergeCell ref="BF24:BF28"/>
    <mergeCell ref="AU27:AV27"/>
    <mergeCell ref="AS26:AT26"/>
    <mergeCell ref="AU26:AV26"/>
    <mergeCell ref="AL19:AM19"/>
    <mergeCell ref="AQ19:AR19"/>
    <mergeCell ref="BH13:BH17"/>
    <mergeCell ref="AU22:AV22"/>
    <mergeCell ref="BE13:BF14"/>
    <mergeCell ref="AL34:AM34"/>
    <mergeCell ref="AQ34:AR34"/>
    <mergeCell ref="AS34:AT34"/>
    <mergeCell ref="AU34:AV34"/>
    <mergeCell ref="AH32:AI32"/>
    <mergeCell ref="AU18:AV18"/>
    <mergeCell ref="BC18:BC22"/>
    <mergeCell ref="BD18:BD22"/>
    <mergeCell ref="AU15:AV15"/>
    <mergeCell ref="AZ16:AZ17"/>
    <mergeCell ref="BG13:BG17"/>
    <mergeCell ref="BC13:BD14"/>
    <mergeCell ref="C8:V8"/>
    <mergeCell ref="AA9:BA9"/>
    <mergeCell ref="C24:C28"/>
    <mergeCell ref="V42:V46"/>
    <mergeCell ref="U42:U46"/>
    <mergeCell ref="T42:T46"/>
    <mergeCell ref="R42:R46"/>
    <mergeCell ref="Q42:Q46"/>
    <mergeCell ref="O42:O46"/>
    <mergeCell ref="I42:I46"/>
    <mergeCell ref="AF43:AG43"/>
    <mergeCell ref="BH18:BH22"/>
    <mergeCell ref="AU30:AV30"/>
    <mergeCell ref="AH38:AI38"/>
    <mergeCell ref="AJ38:AK38"/>
    <mergeCell ref="AL38:AM38"/>
    <mergeCell ref="AQ38:AR38"/>
    <mergeCell ref="AS38:AT38"/>
    <mergeCell ref="AH30:AI30"/>
    <mergeCell ref="AJ30:AK30"/>
    <mergeCell ref="AL30:AM30"/>
    <mergeCell ref="AP30:AP34"/>
    <mergeCell ref="AS42:AT42"/>
    <mergeCell ref="AU42:AV42"/>
    <mergeCell ref="AP24:AP28"/>
    <mergeCell ref="AH28:AI28"/>
    <mergeCell ref="AJ28:AK28"/>
    <mergeCell ref="AL27:AM27"/>
    <mergeCell ref="AQ31:AR31"/>
    <mergeCell ref="AL33:AM33"/>
    <mergeCell ref="BU48:BU52"/>
    <mergeCell ref="BW48:BW52"/>
    <mergeCell ref="BX48:BX52"/>
    <mergeCell ref="BY48:BY52"/>
    <mergeCell ref="BE48:BE52"/>
    <mergeCell ref="BF48:BF52"/>
    <mergeCell ref="BG48:BG52"/>
    <mergeCell ref="BH48:BH52"/>
    <mergeCell ref="BR48:BR52"/>
    <mergeCell ref="BS48:BS52"/>
    <mergeCell ref="BT48:BT52"/>
    <mergeCell ref="AH48:AI48"/>
    <mergeCell ref="AJ48:AK48"/>
    <mergeCell ref="AL48:AM48"/>
    <mergeCell ref="AP48:AP52"/>
    <mergeCell ref="AQ48:AR48"/>
    <mergeCell ref="AS48:AT48"/>
    <mergeCell ref="AU48:AV48"/>
    <mergeCell ref="BC48:BC52"/>
    <mergeCell ref="BD48:BD52"/>
    <mergeCell ref="AQ51:AR51"/>
    <mergeCell ref="AS51:AT51"/>
    <mergeCell ref="AU51:AV51"/>
    <mergeCell ref="AH52:AI52"/>
    <mergeCell ref="AJ52:AK52"/>
    <mergeCell ref="B36:B40"/>
    <mergeCell ref="C36:C40"/>
    <mergeCell ref="AL52:AM52"/>
    <mergeCell ref="AQ52:AR52"/>
    <mergeCell ref="AS52:AT52"/>
    <mergeCell ref="AU52:AV52"/>
    <mergeCell ref="AJ49:AK49"/>
    <mergeCell ref="AQ49:AR49"/>
    <mergeCell ref="AS49:AT49"/>
    <mergeCell ref="AF50:AG50"/>
    <mergeCell ref="AH50:AI50"/>
    <mergeCell ref="AJ50:AK50"/>
    <mergeCell ref="AL50:AM50"/>
    <mergeCell ref="AQ50:AR50"/>
    <mergeCell ref="AS50:AT50"/>
    <mergeCell ref="AU50:AV50"/>
    <mergeCell ref="AD51:AE51"/>
    <mergeCell ref="AF51:AG51"/>
    <mergeCell ref="AH51:AI51"/>
    <mergeCell ref="AJ51:AK51"/>
    <mergeCell ref="AL51:AM51"/>
    <mergeCell ref="AD43:AE43"/>
    <mergeCell ref="AL46:AM46"/>
    <mergeCell ref="AP42:AP46"/>
    <mergeCell ref="AC42:AC46"/>
    <mergeCell ref="C42:C46"/>
    <mergeCell ref="AQ46:AR46"/>
    <mergeCell ref="AS46:AT46"/>
    <mergeCell ref="AU46:AV46"/>
    <mergeCell ref="AL44:AM44"/>
    <mergeCell ref="AJ44:AK44"/>
    <mergeCell ref="AH44:AI44"/>
    <mergeCell ref="C48:C52"/>
    <mergeCell ref="D48:D52"/>
    <mergeCell ref="AJ31:AK31"/>
    <mergeCell ref="AD32:AE32"/>
    <mergeCell ref="E48:E52"/>
    <mergeCell ref="G48:G52"/>
    <mergeCell ref="H48:H52"/>
    <mergeCell ref="I48:I52"/>
    <mergeCell ref="O48:O52"/>
    <mergeCell ref="Q48:Q52"/>
    <mergeCell ref="R48:R52"/>
    <mergeCell ref="AQ27:AR27"/>
    <mergeCell ref="AS27:AT27"/>
    <mergeCell ref="AL31:AM31"/>
    <mergeCell ref="AS32:AT32"/>
    <mergeCell ref="AJ43:AK43"/>
    <mergeCell ref="AJ45:AK45"/>
    <mergeCell ref="AL45:AM45"/>
    <mergeCell ref="AL42:AM42"/>
    <mergeCell ref="AD46:AE46"/>
    <mergeCell ref="AF46:AG46"/>
    <mergeCell ref="T30:T34"/>
    <mergeCell ref="C30:C34"/>
    <mergeCell ref="D30:D34"/>
    <mergeCell ref="E30:E34"/>
    <mergeCell ref="H30:H34"/>
    <mergeCell ref="I30:I34"/>
    <mergeCell ref="O30:O34"/>
    <mergeCell ref="AD42:AE42"/>
    <mergeCell ref="AL43:AM43"/>
    <mergeCell ref="AD33:AE33"/>
    <mergeCell ref="AF33:AG33"/>
    <mergeCell ref="AF54:AG54"/>
    <mergeCell ref="AD58:AE58"/>
    <mergeCell ref="AF58:AG58"/>
    <mergeCell ref="AJ58:AK58"/>
    <mergeCell ref="AL58:AM58"/>
    <mergeCell ref="AQ58:AR58"/>
    <mergeCell ref="AS58:AT58"/>
    <mergeCell ref="AU58:AV58"/>
    <mergeCell ref="G54:G58"/>
    <mergeCell ref="H54:H58"/>
    <mergeCell ref="I54:I58"/>
    <mergeCell ref="O54:O58"/>
    <mergeCell ref="Q54:Q58"/>
    <mergeCell ref="R54:R58"/>
    <mergeCell ref="AD49:AE49"/>
    <mergeCell ref="AF49:AG49"/>
    <mergeCell ref="AH49:AI49"/>
    <mergeCell ref="T48:T52"/>
    <mergeCell ref="U48:U52"/>
    <mergeCell ref="V48:V52"/>
    <mergeCell ref="W48:W52"/>
    <mergeCell ref="X48:X52"/>
    <mergeCell ref="Y48:Y52"/>
    <mergeCell ref="AC48:AC52"/>
    <mergeCell ref="AD48:AE48"/>
    <mergeCell ref="AF48:AG48"/>
    <mergeCell ref="AD52:AE52"/>
    <mergeCell ref="AF52:AG52"/>
    <mergeCell ref="AH58:AI58"/>
    <mergeCell ref="AL49:AM49"/>
    <mergeCell ref="AU49:AV49"/>
    <mergeCell ref="AD50:AE50"/>
    <mergeCell ref="BU54:BU58"/>
    <mergeCell ref="BW54:BW58"/>
    <mergeCell ref="BX54:BX58"/>
    <mergeCell ref="BY54:BY58"/>
    <mergeCell ref="BE54:BE58"/>
    <mergeCell ref="BF54:BF58"/>
    <mergeCell ref="BG54:BG58"/>
    <mergeCell ref="BH54:BH58"/>
    <mergeCell ref="BR54:BR58"/>
    <mergeCell ref="BS54:BS58"/>
    <mergeCell ref="BT54:BT58"/>
    <mergeCell ref="AH54:AI54"/>
    <mergeCell ref="AJ54:AK54"/>
    <mergeCell ref="AL54:AM54"/>
    <mergeCell ref="AP54:AP58"/>
    <mergeCell ref="AQ54:AR54"/>
    <mergeCell ref="AS54:AT54"/>
    <mergeCell ref="AU54:AV54"/>
    <mergeCell ref="BC54:BC58"/>
    <mergeCell ref="BD54:BD58"/>
    <mergeCell ref="AQ57:AR57"/>
    <mergeCell ref="AS57:AT57"/>
    <mergeCell ref="AU57:AV57"/>
    <mergeCell ref="AC54:AC58"/>
    <mergeCell ref="AD54:AE54"/>
    <mergeCell ref="H60:H64"/>
    <mergeCell ref="I60:I64"/>
    <mergeCell ref="O60:O64"/>
    <mergeCell ref="Q60:Q64"/>
    <mergeCell ref="R60:R64"/>
    <mergeCell ref="AD55:AE55"/>
    <mergeCell ref="AF55:AG55"/>
    <mergeCell ref="AH55:AI55"/>
    <mergeCell ref="AJ55:AK55"/>
    <mergeCell ref="AL55:AM55"/>
    <mergeCell ref="AQ55:AR55"/>
    <mergeCell ref="AS55:AT55"/>
    <mergeCell ref="AU55:AV55"/>
    <mergeCell ref="AD56:AE56"/>
    <mergeCell ref="AF56:AG56"/>
    <mergeCell ref="AH56:AI56"/>
    <mergeCell ref="AJ56:AK56"/>
    <mergeCell ref="AL56:AM56"/>
    <mergeCell ref="AQ56:AR56"/>
    <mergeCell ref="AS56:AT56"/>
    <mergeCell ref="AU56:AV56"/>
    <mergeCell ref="AD57:AE57"/>
    <mergeCell ref="AF57:AG57"/>
    <mergeCell ref="AH57:AI57"/>
    <mergeCell ref="AJ57:AK57"/>
    <mergeCell ref="AL57:AM57"/>
    <mergeCell ref="T54:T58"/>
    <mergeCell ref="U54:U58"/>
    <mergeCell ref="V54:V58"/>
    <mergeCell ref="W54:W58"/>
    <mergeCell ref="X54:X58"/>
    <mergeCell ref="Y54:Y58"/>
    <mergeCell ref="BU60:BU64"/>
    <mergeCell ref="BW60:BW64"/>
    <mergeCell ref="BX60:BX64"/>
    <mergeCell ref="BY60:BY64"/>
    <mergeCell ref="BE60:BE64"/>
    <mergeCell ref="BF60:BF64"/>
    <mergeCell ref="BG60:BG64"/>
    <mergeCell ref="BH60:BH64"/>
    <mergeCell ref="BR60:BR64"/>
    <mergeCell ref="BS60:BS64"/>
    <mergeCell ref="BT60:BT64"/>
    <mergeCell ref="AH60:AI60"/>
    <mergeCell ref="AJ60:AK60"/>
    <mergeCell ref="AL60:AM60"/>
    <mergeCell ref="AP60:AP64"/>
    <mergeCell ref="AQ60:AR60"/>
    <mergeCell ref="AS60:AT60"/>
    <mergeCell ref="AU60:AV60"/>
    <mergeCell ref="BC60:BC64"/>
    <mergeCell ref="BD60:BD64"/>
    <mergeCell ref="AQ63:AR63"/>
    <mergeCell ref="AS63:AT63"/>
    <mergeCell ref="AU63:AV63"/>
    <mergeCell ref="AH64:AI64"/>
    <mergeCell ref="AJ64:AK64"/>
    <mergeCell ref="AL64:AM64"/>
    <mergeCell ref="AQ64:AR64"/>
    <mergeCell ref="AS64:AT64"/>
    <mergeCell ref="AU64:AV64"/>
    <mergeCell ref="AJ61:AK61"/>
    <mergeCell ref="C60:C64"/>
    <mergeCell ref="D60:D64"/>
    <mergeCell ref="E60:E64"/>
    <mergeCell ref="G60:G64"/>
    <mergeCell ref="AD67:AE67"/>
    <mergeCell ref="AF67:AG67"/>
    <mergeCell ref="AD68:AE68"/>
    <mergeCell ref="AF68:AG68"/>
    <mergeCell ref="AH68:AI68"/>
    <mergeCell ref="AF69:AG69"/>
    <mergeCell ref="AH69:AI69"/>
    <mergeCell ref="AJ69:AK69"/>
    <mergeCell ref="AL69:AM69"/>
    <mergeCell ref="AL61:AM61"/>
    <mergeCell ref="AQ61:AR61"/>
    <mergeCell ref="AS61:AT61"/>
    <mergeCell ref="AU61:AV61"/>
    <mergeCell ref="AD62:AE62"/>
    <mergeCell ref="AF62:AG62"/>
    <mergeCell ref="AH62:AI62"/>
    <mergeCell ref="AJ62:AK62"/>
    <mergeCell ref="AL62:AM62"/>
    <mergeCell ref="AQ62:AR62"/>
    <mergeCell ref="AS62:AT62"/>
    <mergeCell ref="AU62:AV62"/>
    <mergeCell ref="AD63:AE63"/>
    <mergeCell ref="AF63:AG63"/>
    <mergeCell ref="AH63:AI63"/>
    <mergeCell ref="AJ63:AK63"/>
    <mergeCell ref="AL63:AM63"/>
    <mergeCell ref="E66:E70"/>
    <mergeCell ref="G66:G70"/>
    <mergeCell ref="Q66:Q70"/>
    <mergeCell ref="R66:R70"/>
    <mergeCell ref="AD61:AE61"/>
    <mergeCell ref="AF61:AG61"/>
    <mergeCell ref="AH61:AI61"/>
    <mergeCell ref="T60:T64"/>
    <mergeCell ref="U60:U64"/>
    <mergeCell ref="V60:V64"/>
    <mergeCell ref="W60:W64"/>
    <mergeCell ref="X60:X64"/>
    <mergeCell ref="Y60:Y64"/>
    <mergeCell ref="AC60:AC64"/>
    <mergeCell ref="AD60:AE60"/>
    <mergeCell ref="AF60:AG60"/>
    <mergeCell ref="AD64:AE64"/>
    <mergeCell ref="AF64:AG64"/>
    <mergeCell ref="X66:X70"/>
    <mergeCell ref="Y66:Y70"/>
    <mergeCell ref="BY66:BY70"/>
    <mergeCell ref="BE66:BE70"/>
    <mergeCell ref="BF66:BF70"/>
    <mergeCell ref="BG66:BG70"/>
    <mergeCell ref="BH66:BH70"/>
    <mergeCell ref="BR66:BR70"/>
    <mergeCell ref="BS66:BS70"/>
    <mergeCell ref="BT66:BT70"/>
    <mergeCell ref="AH66:AI66"/>
    <mergeCell ref="AJ66:AK66"/>
    <mergeCell ref="AL66:AM66"/>
    <mergeCell ref="AP66:AP70"/>
    <mergeCell ref="AQ66:AR66"/>
    <mergeCell ref="AS66:AT66"/>
    <mergeCell ref="AU66:AV66"/>
    <mergeCell ref="BC66:BC70"/>
    <mergeCell ref="BD66:BD70"/>
    <mergeCell ref="AQ69:AR69"/>
    <mergeCell ref="AS69:AT69"/>
    <mergeCell ref="AU69:AV69"/>
    <mergeCell ref="AH70:AI70"/>
    <mergeCell ref="AJ70:AK70"/>
    <mergeCell ref="AL70:AM70"/>
    <mergeCell ref="AQ70:AR70"/>
    <mergeCell ref="AS70:AT70"/>
    <mergeCell ref="AU70:AV70"/>
    <mergeCell ref="AH67:AI67"/>
    <mergeCell ref="AJ67:AK67"/>
    <mergeCell ref="AL67:AM67"/>
    <mergeCell ref="AQ67:AR67"/>
    <mergeCell ref="AS67:AT67"/>
    <mergeCell ref="AU67:AV67"/>
    <mergeCell ref="R72:R76"/>
    <mergeCell ref="BC72:BC76"/>
    <mergeCell ref="BD72:BD76"/>
    <mergeCell ref="AQ75:AR75"/>
    <mergeCell ref="AS75:AT75"/>
    <mergeCell ref="AU75:AV75"/>
    <mergeCell ref="AH76:AI76"/>
    <mergeCell ref="AJ76:AK76"/>
    <mergeCell ref="AL76:AM76"/>
    <mergeCell ref="AQ76:AR76"/>
    <mergeCell ref="AS76:AT76"/>
    <mergeCell ref="AU76:AV76"/>
    <mergeCell ref="T72:T76"/>
    <mergeCell ref="U72:U76"/>
    <mergeCell ref="V72:V76"/>
    <mergeCell ref="W72:W76"/>
    <mergeCell ref="X72:X76"/>
    <mergeCell ref="Y72:Y76"/>
    <mergeCell ref="AC72:AC76"/>
    <mergeCell ref="AD72:AE72"/>
    <mergeCell ref="AF72:AG72"/>
    <mergeCell ref="AD76:AE76"/>
    <mergeCell ref="AD74:AE74"/>
    <mergeCell ref="AF74:AG74"/>
    <mergeCell ref="AH74:AI74"/>
    <mergeCell ref="AJ74:AK74"/>
    <mergeCell ref="AL74:AM74"/>
    <mergeCell ref="AQ74:AR74"/>
    <mergeCell ref="AS74:AT74"/>
    <mergeCell ref="AU74:AV74"/>
    <mergeCell ref="AD75:AE75"/>
    <mergeCell ref="AF75:AG75"/>
    <mergeCell ref="AH75:AI75"/>
    <mergeCell ref="AJ75:AK75"/>
    <mergeCell ref="AL75:AM75"/>
    <mergeCell ref="BU72:BU76"/>
    <mergeCell ref="BW72:BW76"/>
    <mergeCell ref="BX72:BX76"/>
    <mergeCell ref="T66:T70"/>
    <mergeCell ref="U66:U70"/>
    <mergeCell ref="BU66:BU70"/>
    <mergeCell ref="BW66:BW70"/>
    <mergeCell ref="BX66:BX70"/>
    <mergeCell ref="AC66:AC70"/>
    <mergeCell ref="AD66:AE66"/>
    <mergeCell ref="AF66:AG66"/>
    <mergeCell ref="AD70:AE70"/>
    <mergeCell ref="AF70:AG70"/>
    <mergeCell ref="AJ68:AK68"/>
    <mergeCell ref="AL68:AM68"/>
    <mergeCell ref="AQ68:AR68"/>
    <mergeCell ref="AS68:AT68"/>
    <mergeCell ref="AU68:AV68"/>
    <mergeCell ref="AD69:AE69"/>
    <mergeCell ref="V66:V70"/>
    <mergeCell ref="W66:W70"/>
    <mergeCell ref="BY72:BY76"/>
    <mergeCell ref="BE72:BE76"/>
    <mergeCell ref="BF72:BF76"/>
    <mergeCell ref="BG72:BG76"/>
    <mergeCell ref="BH72:BH76"/>
    <mergeCell ref="BR72:BR76"/>
    <mergeCell ref="BS72:BS76"/>
    <mergeCell ref="BT72:BT76"/>
    <mergeCell ref="AH72:AI72"/>
    <mergeCell ref="AJ72:AK72"/>
    <mergeCell ref="AL72:AM72"/>
    <mergeCell ref="AP72:AP76"/>
    <mergeCell ref="AQ72:AR72"/>
    <mergeCell ref="AS72:AT72"/>
    <mergeCell ref="AD44:AE44"/>
    <mergeCell ref="AF44:AG44"/>
    <mergeCell ref="AU45:AV45"/>
    <mergeCell ref="AS45:AT45"/>
    <mergeCell ref="AQ45:AR45"/>
    <mergeCell ref="AU44:AV44"/>
    <mergeCell ref="AS44:AT44"/>
    <mergeCell ref="AQ44:AR44"/>
    <mergeCell ref="AD73:AE73"/>
    <mergeCell ref="AF73:AG73"/>
    <mergeCell ref="AH73:AI73"/>
    <mergeCell ref="AJ73:AK73"/>
    <mergeCell ref="AL73:AM73"/>
    <mergeCell ref="AQ73:AR73"/>
    <mergeCell ref="AS73:AT73"/>
    <mergeCell ref="AU73:AV73"/>
    <mergeCell ref="AU72:AV72"/>
    <mergeCell ref="AF76:AG76"/>
    <mergeCell ref="Y42:Y46"/>
    <mergeCell ref="AD36:AE36"/>
    <mergeCell ref="AF36:AG36"/>
    <mergeCell ref="AH36:AI36"/>
    <mergeCell ref="AJ36:AK36"/>
    <mergeCell ref="AL36:AM36"/>
    <mergeCell ref="AF39:AG39"/>
    <mergeCell ref="AH39:AI39"/>
    <mergeCell ref="AJ39:AK39"/>
    <mergeCell ref="D36:D40"/>
    <mergeCell ref="E36:E40"/>
    <mergeCell ref="G36:G40"/>
    <mergeCell ref="H36:H40"/>
    <mergeCell ref="D42:D46"/>
    <mergeCell ref="E42:E46"/>
    <mergeCell ref="H42:H46"/>
    <mergeCell ref="U30:U34"/>
    <mergeCell ref="W42:W46"/>
    <mergeCell ref="X42:X46"/>
    <mergeCell ref="W30:W34"/>
    <mergeCell ref="AF42:AG42"/>
    <mergeCell ref="X30:X34"/>
    <mergeCell ref="AL37:AM37"/>
    <mergeCell ref="AF32:AG32"/>
    <mergeCell ref="AL32:AM32"/>
    <mergeCell ref="AJ32:AK32"/>
    <mergeCell ref="AD31:AE31"/>
    <mergeCell ref="C66:C70"/>
    <mergeCell ref="D66:D70"/>
    <mergeCell ref="T78:T82"/>
    <mergeCell ref="U78:U82"/>
    <mergeCell ref="V78:V82"/>
    <mergeCell ref="W78:W82"/>
    <mergeCell ref="X78:X82"/>
    <mergeCell ref="Y78:Y82"/>
    <mergeCell ref="AC78:AC82"/>
    <mergeCell ref="AD78:AE78"/>
    <mergeCell ref="AF78:AG78"/>
    <mergeCell ref="AD82:AE82"/>
    <mergeCell ref="AF82:AG82"/>
    <mergeCell ref="C78:C82"/>
    <mergeCell ref="D78:D82"/>
    <mergeCell ref="E78:E82"/>
    <mergeCell ref="G78:G82"/>
    <mergeCell ref="H78:H82"/>
    <mergeCell ref="I78:I82"/>
    <mergeCell ref="O78:O82"/>
    <mergeCell ref="Q78:Q82"/>
    <mergeCell ref="R78:R82"/>
    <mergeCell ref="AD79:AE79"/>
    <mergeCell ref="AF79:AG79"/>
    <mergeCell ref="C72:C76"/>
    <mergeCell ref="D72:D76"/>
    <mergeCell ref="E72:E76"/>
    <mergeCell ref="G72:G76"/>
    <mergeCell ref="H72:H76"/>
    <mergeCell ref="I72:I76"/>
    <mergeCell ref="O72:O76"/>
    <mergeCell ref="Q72:Q76"/>
    <mergeCell ref="BU78:BU82"/>
    <mergeCell ref="BW78:BW82"/>
    <mergeCell ref="BX78:BX82"/>
    <mergeCell ref="BY78:BY82"/>
    <mergeCell ref="BE78:BE82"/>
    <mergeCell ref="BF78:BF82"/>
    <mergeCell ref="BG78:BG82"/>
    <mergeCell ref="BH78:BH82"/>
    <mergeCell ref="BR78:BR82"/>
    <mergeCell ref="BS78:BS82"/>
    <mergeCell ref="BT78:BT82"/>
    <mergeCell ref="AH78:AI78"/>
    <mergeCell ref="AJ78:AK78"/>
    <mergeCell ref="AL78:AM78"/>
    <mergeCell ref="AP78:AP82"/>
    <mergeCell ref="AQ78:AR78"/>
    <mergeCell ref="AS78:AT78"/>
    <mergeCell ref="AU78:AV78"/>
    <mergeCell ref="BC78:BC82"/>
    <mergeCell ref="BD78:BD82"/>
    <mergeCell ref="AQ81:AR81"/>
    <mergeCell ref="AS81:AT81"/>
    <mergeCell ref="AU81:AV81"/>
    <mergeCell ref="AH82:AI82"/>
    <mergeCell ref="AJ82:AK82"/>
    <mergeCell ref="AL82:AM82"/>
    <mergeCell ref="AQ82:AR82"/>
    <mergeCell ref="AS82:AT82"/>
    <mergeCell ref="AU82:AV82"/>
    <mergeCell ref="AH79:AI79"/>
    <mergeCell ref="AJ79:AK79"/>
    <mergeCell ref="AL79:AM79"/>
    <mergeCell ref="AQ79:AR79"/>
    <mergeCell ref="AS79:AT79"/>
    <mergeCell ref="AU79:AV79"/>
    <mergeCell ref="AD80:AE80"/>
    <mergeCell ref="AF80:AG80"/>
    <mergeCell ref="AH80:AI80"/>
    <mergeCell ref="AJ80:AK80"/>
    <mergeCell ref="AL80:AM80"/>
    <mergeCell ref="AQ80:AR80"/>
    <mergeCell ref="AS80:AT80"/>
    <mergeCell ref="AU80:AV80"/>
    <mergeCell ref="AD81:AE81"/>
    <mergeCell ref="AF81:AG81"/>
    <mergeCell ref="AH81:AI81"/>
    <mergeCell ref="AJ81:AK81"/>
    <mergeCell ref="AL81:AM81"/>
    <mergeCell ref="T84:T88"/>
    <mergeCell ref="U84:U88"/>
    <mergeCell ref="V84:V88"/>
    <mergeCell ref="W84:W88"/>
    <mergeCell ref="X84:X88"/>
    <mergeCell ref="Y84:Y88"/>
    <mergeCell ref="AC84:AC88"/>
    <mergeCell ref="AD84:AE84"/>
    <mergeCell ref="AF84:AG84"/>
    <mergeCell ref="AD88:AE88"/>
    <mergeCell ref="AF88:AG88"/>
    <mergeCell ref="AH88:AI88"/>
    <mergeCell ref="AJ88:AK88"/>
    <mergeCell ref="AL88:AM88"/>
    <mergeCell ref="AQ88:AR88"/>
    <mergeCell ref="AS88:AT88"/>
    <mergeCell ref="C84:C88"/>
    <mergeCell ref="D84:D88"/>
    <mergeCell ref="E84:E88"/>
    <mergeCell ref="G84:G88"/>
    <mergeCell ref="H84:H88"/>
    <mergeCell ref="I84:I88"/>
    <mergeCell ref="O84:O88"/>
    <mergeCell ref="Q84:Q88"/>
    <mergeCell ref="R84:R88"/>
    <mergeCell ref="BU84:BU88"/>
    <mergeCell ref="BW84:BW88"/>
    <mergeCell ref="BX84:BX88"/>
    <mergeCell ref="BY84:BY88"/>
    <mergeCell ref="BE84:BE88"/>
    <mergeCell ref="BF84:BF88"/>
    <mergeCell ref="BG84:BG88"/>
    <mergeCell ref="BH84:BH88"/>
    <mergeCell ref="BR84:BR88"/>
    <mergeCell ref="BS84:BS88"/>
    <mergeCell ref="BT84:BT88"/>
    <mergeCell ref="AH84:AI84"/>
    <mergeCell ref="AJ84:AK84"/>
    <mergeCell ref="AL84:AM84"/>
    <mergeCell ref="AP84:AP88"/>
    <mergeCell ref="AQ84:AR84"/>
    <mergeCell ref="AS84:AT84"/>
    <mergeCell ref="AU84:AV84"/>
    <mergeCell ref="BC84:BC88"/>
    <mergeCell ref="BD84:BD88"/>
    <mergeCell ref="AQ87:AR87"/>
    <mergeCell ref="AS87:AT87"/>
    <mergeCell ref="AU87:AV87"/>
    <mergeCell ref="AH85:AI85"/>
    <mergeCell ref="AJ85:AK85"/>
    <mergeCell ref="AL85:AM85"/>
    <mergeCell ref="AQ85:AR85"/>
    <mergeCell ref="AS85:AT85"/>
    <mergeCell ref="AU85:AV85"/>
    <mergeCell ref="AD86:AE86"/>
    <mergeCell ref="AF86:AG86"/>
    <mergeCell ref="AH86:AI86"/>
    <mergeCell ref="AJ86:AK86"/>
    <mergeCell ref="AL86:AM86"/>
    <mergeCell ref="AQ86:AR86"/>
    <mergeCell ref="AS86:AT86"/>
    <mergeCell ref="AU86:AV86"/>
    <mergeCell ref="AD87:AE87"/>
    <mergeCell ref="AF87:AG87"/>
    <mergeCell ref="AH87:AI87"/>
    <mergeCell ref="AJ87:AK87"/>
    <mergeCell ref="AL87:AM87"/>
    <mergeCell ref="T90:T94"/>
    <mergeCell ref="U90:U94"/>
    <mergeCell ref="V90:V94"/>
    <mergeCell ref="W90:W94"/>
    <mergeCell ref="X90:X94"/>
    <mergeCell ref="Y90:Y94"/>
    <mergeCell ref="AC90:AC94"/>
    <mergeCell ref="AD90:AE90"/>
    <mergeCell ref="AF90:AG90"/>
    <mergeCell ref="AD94:AE94"/>
    <mergeCell ref="AF94:AG94"/>
    <mergeCell ref="C90:C94"/>
    <mergeCell ref="D90:D94"/>
    <mergeCell ref="E90:E94"/>
    <mergeCell ref="G90:G94"/>
    <mergeCell ref="H90:H94"/>
    <mergeCell ref="I90:I94"/>
    <mergeCell ref="O90:O94"/>
    <mergeCell ref="Q90:Q94"/>
    <mergeCell ref="R90:R94"/>
    <mergeCell ref="AD91:AE91"/>
    <mergeCell ref="AF91:AG91"/>
    <mergeCell ref="N90:N94"/>
    <mergeCell ref="P90:P94"/>
    <mergeCell ref="BU90:BU94"/>
    <mergeCell ref="BW90:BW94"/>
    <mergeCell ref="BX90:BX94"/>
    <mergeCell ref="BY90:BY94"/>
    <mergeCell ref="BE90:BE94"/>
    <mergeCell ref="BF90:BF94"/>
    <mergeCell ref="BG90:BG94"/>
    <mergeCell ref="BH90:BH94"/>
    <mergeCell ref="BR90:BR94"/>
    <mergeCell ref="BS90:BS94"/>
    <mergeCell ref="BT90:BT94"/>
    <mergeCell ref="AH90:AI90"/>
    <mergeCell ref="AJ90:AK90"/>
    <mergeCell ref="AL90:AM90"/>
    <mergeCell ref="AP90:AP94"/>
    <mergeCell ref="AQ90:AR90"/>
    <mergeCell ref="AS90:AT90"/>
    <mergeCell ref="AU90:AV90"/>
    <mergeCell ref="BC90:BC94"/>
    <mergeCell ref="BD90:BD94"/>
    <mergeCell ref="AQ93:AR93"/>
    <mergeCell ref="AS93:AT93"/>
    <mergeCell ref="AU93:AV93"/>
    <mergeCell ref="AH94:AI94"/>
    <mergeCell ref="AJ94:AK94"/>
    <mergeCell ref="AL94:AM94"/>
    <mergeCell ref="AQ94:AR94"/>
    <mergeCell ref="AS94:AT94"/>
    <mergeCell ref="AU94:AV94"/>
    <mergeCell ref="AH91:AI91"/>
    <mergeCell ref="AJ91:AK91"/>
    <mergeCell ref="AL91:AM91"/>
    <mergeCell ref="AQ91:AR91"/>
    <mergeCell ref="AS91:AT91"/>
    <mergeCell ref="AU91:AV91"/>
    <mergeCell ref="AD92:AE92"/>
    <mergeCell ref="AF92:AG92"/>
    <mergeCell ref="AH92:AI92"/>
    <mergeCell ref="AJ92:AK92"/>
    <mergeCell ref="AL92:AM92"/>
    <mergeCell ref="AQ92:AR92"/>
    <mergeCell ref="AS92:AT92"/>
    <mergeCell ref="AU92:AV92"/>
    <mergeCell ref="AD93:AE93"/>
    <mergeCell ref="AF93:AG93"/>
    <mergeCell ref="AH93:AI93"/>
    <mergeCell ref="AJ93:AK93"/>
    <mergeCell ref="AL93:AM93"/>
    <mergeCell ref="T102:T106"/>
    <mergeCell ref="U102:U106"/>
    <mergeCell ref="V102:V106"/>
    <mergeCell ref="W102:W106"/>
    <mergeCell ref="X102:X106"/>
    <mergeCell ref="Y102:Y106"/>
    <mergeCell ref="AC102:AC106"/>
    <mergeCell ref="AD102:AE102"/>
    <mergeCell ref="AF102:AG102"/>
    <mergeCell ref="AD106:AE106"/>
    <mergeCell ref="AF106:AG106"/>
    <mergeCell ref="AH106:AI106"/>
    <mergeCell ref="AJ106:AK106"/>
    <mergeCell ref="AL106:AM106"/>
    <mergeCell ref="AQ106:AR106"/>
    <mergeCell ref="AS106:AT106"/>
    <mergeCell ref="C102:C106"/>
    <mergeCell ref="D102:D106"/>
    <mergeCell ref="E102:E106"/>
    <mergeCell ref="G102:G106"/>
    <mergeCell ref="H102:H106"/>
    <mergeCell ref="I102:I106"/>
    <mergeCell ref="O102:O106"/>
    <mergeCell ref="Q102:Q106"/>
    <mergeCell ref="R102:R106"/>
    <mergeCell ref="BU102:BU106"/>
    <mergeCell ref="BW102:BW106"/>
    <mergeCell ref="BX102:BX106"/>
    <mergeCell ref="BY102:BY106"/>
    <mergeCell ref="BE102:BE106"/>
    <mergeCell ref="BF102:BF106"/>
    <mergeCell ref="BG102:BG106"/>
    <mergeCell ref="BH102:BH106"/>
    <mergeCell ref="BR102:BR106"/>
    <mergeCell ref="BS102:BS106"/>
    <mergeCell ref="BT102:BT106"/>
    <mergeCell ref="AH102:AI102"/>
    <mergeCell ref="AJ102:AK102"/>
    <mergeCell ref="AL102:AM102"/>
    <mergeCell ref="AP102:AP106"/>
    <mergeCell ref="AQ102:AR102"/>
    <mergeCell ref="AS102:AT102"/>
    <mergeCell ref="AU102:AV102"/>
    <mergeCell ref="BC102:BC106"/>
    <mergeCell ref="BD102:BD106"/>
    <mergeCell ref="AQ105:AR105"/>
    <mergeCell ref="AS105:AT105"/>
    <mergeCell ref="AU105:AV105"/>
    <mergeCell ref="AU106:AV106"/>
    <mergeCell ref="AD103:AE103"/>
    <mergeCell ref="AF103:AG103"/>
    <mergeCell ref="AH103:AI103"/>
    <mergeCell ref="AJ103:AK103"/>
    <mergeCell ref="AL103:AM103"/>
    <mergeCell ref="AQ103:AR103"/>
    <mergeCell ref="AS103:AT103"/>
    <mergeCell ref="AU103:AV103"/>
    <mergeCell ref="AD104:AE104"/>
    <mergeCell ref="AF104:AG104"/>
    <mergeCell ref="AH104:AI104"/>
    <mergeCell ref="AJ104:AK104"/>
    <mergeCell ref="AL104:AM104"/>
    <mergeCell ref="AQ104:AR104"/>
    <mergeCell ref="AS104:AT104"/>
    <mergeCell ref="AU104:AV104"/>
    <mergeCell ref="AD105:AE105"/>
    <mergeCell ref="AF105:AG105"/>
    <mergeCell ref="AH105:AI105"/>
    <mergeCell ref="AJ105:AK105"/>
    <mergeCell ref="AL105:AM105"/>
    <mergeCell ref="U120:U124"/>
    <mergeCell ref="V120:V124"/>
    <mergeCell ref="W120:W124"/>
    <mergeCell ref="X120:X124"/>
    <mergeCell ref="Y120:Y124"/>
    <mergeCell ref="AC120:AC124"/>
    <mergeCell ref="AD120:AE120"/>
    <mergeCell ref="AF120:AG120"/>
    <mergeCell ref="AD124:AE124"/>
    <mergeCell ref="AF124:AG124"/>
    <mergeCell ref="C120:C124"/>
    <mergeCell ref="D120:D124"/>
    <mergeCell ref="E120:E124"/>
    <mergeCell ref="G120:G124"/>
    <mergeCell ref="H120:H124"/>
    <mergeCell ref="I120:I124"/>
    <mergeCell ref="O120:O124"/>
    <mergeCell ref="Q120:Q124"/>
    <mergeCell ref="R120:R124"/>
    <mergeCell ref="AD121:AE121"/>
    <mergeCell ref="AF121:AG121"/>
    <mergeCell ref="N120:N124"/>
    <mergeCell ref="AD122:AE122"/>
    <mergeCell ref="AF122:AG122"/>
    <mergeCell ref="BY120:BY124"/>
    <mergeCell ref="BE120:BE124"/>
    <mergeCell ref="BF120:BF124"/>
    <mergeCell ref="BG120:BG124"/>
    <mergeCell ref="BH120:BH124"/>
    <mergeCell ref="BR120:BR124"/>
    <mergeCell ref="BS120:BS124"/>
    <mergeCell ref="BT120:BT124"/>
    <mergeCell ref="AH120:AI120"/>
    <mergeCell ref="AJ120:AK120"/>
    <mergeCell ref="AL120:AM120"/>
    <mergeCell ref="AP120:AP124"/>
    <mergeCell ref="AQ120:AR120"/>
    <mergeCell ref="AS120:AT120"/>
    <mergeCell ref="AU120:AV120"/>
    <mergeCell ref="BC120:BC124"/>
    <mergeCell ref="BD120:BD124"/>
    <mergeCell ref="AQ123:AR123"/>
    <mergeCell ref="AS123:AT123"/>
    <mergeCell ref="AU123:AV123"/>
    <mergeCell ref="AH124:AI124"/>
    <mergeCell ref="AJ124:AK124"/>
    <mergeCell ref="AL124:AM124"/>
    <mergeCell ref="AQ124:AR124"/>
    <mergeCell ref="AS124:AT124"/>
    <mergeCell ref="AU124:AV124"/>
    <mergeCell ref="AH121:AI121"/>
    <mergeCell ref="AJ121:AK121"/>
    <mergeCell ref="AL121:AM121"/>
    <mergeCell ref="AQ121:AR121"/>
    <mergeCell ref="AU121:AV121"/>
    <mergeCell ref="AH122:AI122"/>
    <mergeCell ref="AJ122:AK122"/>
    <mergeCell ref="AL122:AM122"/>
    <mergeCell ref="AQ122:AR122"/>
    <mergeCell ref="AS122:AT122"/>
    <mergeCell ref="AU122:AV122"/>
    <mergeCell ref="AD123:AE123"/>
    <mergeCell ref="AF123:AG123"/>
    <mergeCell ref="AH123:AI123"/>
    <mergeCell ref="AJ123:AK123"/>
    <mergeCell ref="AL123:AM123"/>
    <mergeCell ref="T126:T130"/>
    <mergeCell ref="U126:U130"/>
    <mergeCell ref="V126:V130"/>
    <mergeCell ref="W126:W130"/>
    <mergeCell ref="X126:X130"/>
    <mergeCell ref="Y126:Y130"/>
    <mergeCell ref="AC126:AC130"/>
    <mergeCell ref="AD126:AE126"/>
    <mergeCell ref="AF126:AG126"/>
    <mergeCell ref="AD130:AE130"/>
    <mergeCell ref="AF130:AG130"/>
    <mergeCell ref="AH130:AI130"/>
    <mergeCell ref="AJ130:AK130"/>
    <mergeCell ref="AL130:AM130"/>
    <mergeCell ref="AQ130:AR130"/>
    <mergeCell ref="AS130:AT130"/>
    <mergeCell ref="AU130:AV130"/>
    <mergeCell ref="T120:T124"/>
    <mergeCell ref="AD128:AE128"/>
    <mergeCell ref="AF128:AG128"/>
    <mergeCell ref="AD129:AE129"/>
    <mergeCell ref="AF129:AG129"/>
    <mergeCell ref="BR126:BR130"/>
    <mergeCell ref="BS126:BS130"/>
    <mergeCell ref="BT126:BT130"/>
    <mergeCell ref="AH126:AI126"/>
    <mergeCell ref="AJ126:AK126"/>
    <mergeCell ref="AL126:AM126"/>
    <mergeCell ref="AP126:AP130"/>
    <mergeCell ref="AQ126:AR126"/>
    <mergeCell ref="AS126:AT126"/>
    <mergeCell ref="AU126:AV126"/>
    <mergeCell ref="BC126:BC130"/>
    <mergeCell ref="BD126:BD130"/>
    <mergeCell ref="AQ129:AR129"/>
    <mergeCell ref="AS129:AT129"/>
    <mergeCell ref="AU129:AV129"/>
    <mergeCell ref="AS127:AT127"/>
    <mergeCell ref="AU127:AV127"/>
    <mergeCell ref="AH128:AI128"/>
    <mergeCell ref="AJ128:AK128"/>
    <mergeCell ref="AL128:AM128"/>
    <mergeCell ref="AQ128:AR128"/>
    <mergeCell ref="AS128:AT128"/>
    <mergeCell ref="AU128:AV128"/>
    <mergeCell ref="AH129:AI129"/>
    <mergeCell ref="AJ129:AK129"/>
    <mergeCell ref="AL129:AM129"/>
    <mergeCell ref="C126:C130"/>
    <mergeCell ref="D126:D130"/>
    <mergeCell ref="E126:E130"/>
    <mergeCell ref="G126:G130"/>
    <mergeCell ref="H126:H130"/>
    <mergeCell ref="I126:I130"/>
    <mergeCell ref="O126:O130"/>
    <mergeCell ref="Q126:Q130"/>
    <mergeCell ref="R126:R130"/>
    <mergeCell ref="D132:D136"/>
    <mergeCell ref="E132:E136"/>
    <mergeCell ref="G132:G136"/>
    <mergeCell ref="H132:H136"/>
    <mergeCell ref="I132:I136"/>
    <mergeCell ref="O132:O136"/>
    <mergeCell ref="Q132:Q136"/>
    <mergeCell ref="R132:R136"/>
    <mergeCell ref="AD127:AE127"/>
    <mergeCell ref="AF127:AG127"/>
    <mergeCell ref="AH127:AI127"/>
    <mergeCell ref="AJ127:AK127"/>
    <mergeCell ref="AL127:AM127"/>
    <mergeCell ref="BE132:BE136"/>
    <mergeCell ref="BF132:BF136"/>
    <mergeCell ref="BG132:BG136"/>
    <mergeCell ref="BH132:BH136"/>
    <mergeCell ref="BR132:BR136"/>
    <mergeCell ref="BS132:BS136"/>
    <mergeCell ref="BT132:BT136"/>
    <mergeCell ref="AH132:AI132"/>
    <mergeCell ref="AJ132:AK132"/>
    <mergeCell ref="AL132:AM132"/>
    <mergeCell ref="AP132:AP136"/>
    <mergeCell ref="AQ132:AR132"/>
    <mergeCell ref="AS132:AT132"/>
    <mergeCell ref="AU132:AV132"/>
    <mergeCell ref="BC132:BC136"/>
    <mergeCell ref="BD132:BD136"/>
    <mergeCell ref="AQ135:AR135"/>
    <mergeCell ref="AS135:AT135"/>
    <mergeCell ref="AU135:AV135"/>
    <mergeCell ref="AH136:AI136"/>
    <mergeCell ref="AJ136:AK136"/>
    <mergeCell ref="AL136:AM136"/>
    <mergeCell ref="AQ136:AR136"/>
    <mergeCell ref="BE126:BE130"/>
    <mergeCell ref="BF126:BF130"/>
    <mergeCell ref="BG126:BG130"/>
    <mergeCell ref="BH126:BH130"/>
    <mergeCell ref="AS136:AT136"/>
    <mergeCell ref="AU136:AV136"/>
    <mergeCell ref="AH133:AI133"/>
    <mergeCell ref="AJ133:AK133"/>
    <mergeCell ref="AL133:AM133"/>
    <mergeCell ref="AS133:AT133"/>
    <mergeCell ref="AU133:AV133"/>
    <mergeCell ref="AH134:AI134"/>
    <mergeCell ref="AJ134:AK134"/>
    <mergeCell ref="T138:T142"/>
    <mergeCell ref="U138:U142"/>
    <mergeCell ref="V138:V142"/>
    <mergeCell ref="W138:W142"/>
    <mergeCell ref="X138:X142"/>
    <mergeCell ref="Y138:Y142"/>
    <mergeCell ref="AC138:AC142"/>
    <mergeCell ref="AD138:AE138"/>
    <mergeCell ref="AF138:AG138"/>
    <mergeCell ref="AD142:AE142"/>
    <mergeCell ref="AF142:AG142"/>
    <mergeCell ref="AH142:AI142"/>
    <mergeCell ref="AJ142:AK142"/>
    <mergeCell ref="AL142:AM142"/>
    <mergeCell ref="AQ142:AR142"/>
    <mergeCell ref="AS142:AT142"/>
    <mergeCell ref="T132:T136"/>
    <mergeCell ref="AD139:AE139"/>
    <mergeCell ref="AF139:AG139"/>
    <mergeCell ref="AH139:AI139"/>
    <mergeCell ref="AJ139:AK139"/>
    <mergeCell ref="AL139:AM139"/>
    <mergeCell ref="AQ139:AR139"/>
    <mergeCell ref="V132:V136"/>
    <mergeCell ref="W132:W136"/>
    <mergeCell ref="X132:X136"/>
    <mergeCell ref="Y132:Y136"/>
    <mergeCell ref="AC132:AC136"/>
    <mergeCell ref="AD132:AE132"/>
    <mergeCell ref="AF132:AG132"/>
    <mergeCell ref="AD136:AE136"/>
    <mergeCell ref="AC144:AC148"/>
    <mergeCell ref="AD144:AE144"/>
    <mergeCell ref="AF144:AG144"/>
    <mergeCell ref="AD148:AE148"/>
    <mergeCell ref="AF148:AG148"/>
    <mergeCell ref="C138:C142"/>
    <mergeCell ref="D138:D142"/>
    <mergeCell ref="E138:E142"/>
    <mergeCell ref="G138:G142"/>
    <mergeCell ref="H138:H142"/>
    <mergeCell ref="I138:I142"/>
    <mergeCell ref="O138:O142"/>
    <mergeCell ref="Q138:Q142"/>
    <mergeCell ref="R138:R142"/>
    <mergeCell ref="AD133:AE133"/>
    <mergeCell ref="AF133:AG133"/>
    <mergeCell ref="AD134:AE134"/>
    <mergeCell ref="AF134:AG134"/>
    <mergeCell ref="BU138:BU142"/>
    <mergeCell ref="BW138:BW142"/>
    <mergeCell ref="BX138:BX142"/>
    <mergeCell ref="BE138:BE142"/>
    <mergeCell ref="BF138:BF142"/>
    <mergeCell ref="BG138:BG142"/>
    <mergeCell ref="BH138:BH142"/>
    <mergeCell ref="BR138:BR142"/>
    <mergeCell ref="BS138:BS142"/>
    <mergeCell ref="BT138:BT142"/>
    <mergeCell ref="AH138:AI138"/>
    <mergeCell ref="AJ138:AK138"/>
    <mergeCell ref="AL138:AM138"/>
    <mergeCell ref="AP138:AP142"/>
    <mergeCell ref="AQ138:AR138"/>
    <mergeCell ref="AS138:AT138"/>
    <mergeCell ref="AU138:AV138"/>
    <mergeCell ref="BC138:BC142"/>
    <mergeCell ref="BG144:BG148"/>
    <mergeCell ref="BH144:BH148"/>
    <mergeCell ref="BR144:BR148"/>
    <mergeCell ref="BS144:BS148"/>
    <mergeCell ref="BT144:BT148"/>
    <mergeCell ref="BF150:BF154"/>
    <mergeCell ref="BG150:BG154"/>
    <mergeCell ref="BH150:BH154"/>
    <mergeCell ref="BR150:BR154"/>
    <mergeCell ref="BS150:BS154"/>
    <mergeCell ref="BT150:BT154"/>
    <mergeCell ref="AH150:AI150"/>
    <mergeCell ref="BE150:BE154"/>
    <mergeCell ref="C144:C148"/>
    <mergeCell ref="D144:D148"/>
    <mergeCell ref="E144:E148"/>
    <mergeCell ref="G144:G148"/>
    <mergeCell ref="H144:H148"/>
    <mergeCell ref="I144:I148"/>
    <mergeCell ref="O144:O148"/>
    <mergeCell ref="Q144:Q148"/>
    <mergeCell ref="R144:R148"/>
    <mergeCell ref="AD146:AE146"/>
    <mergeCell ref="AF146:AG146"/>
    <mergeCell ref="AD147:AE147"/>
    <mergeCell ref="AF147:AG147"/>
    <mergeCell ref="BC144:BC148"/>
    <mergeCell ref="BD144:BD148"/>
    <mergeCell ref="AQ147:AR147"/>
    <mergeCell ref="AS147:AT147"/>
    <mergeCell ref="AU147:AV147"/>
    <mergeCell ref="AH148:AI148"/>
    <mergeCell ref="O108:O112"/>
    <mergeCell ref="Q108:Q112"/>
    <mergeCell ref="R108:R112"/>
    <mergeCell ref="AD151:AE151"/>
    <mergeCell ref="AF151:AG151"/>
    <mergeCell ref="AH151:AI151"/>
    <mergeCell ref="AJ151:AK151"/>
    <mergeCell ref="AL151:AM151"/>
    <mergeCell ref="AQ151:AR151"/>
    <mergeCell ref="AS151:AT151"/>
    <mergeCell ref="T150:T154"/>
    <mergeCell ref="U150:U154"/>
    <mergeCell ref="V150:V154"/>
    <mergeCell ref="C150:C154"/>
    <mergeCell ref="T108:T112"/>
    <mergeCell ref="U108:U112"/>
    <mergeCell ref="V108:V112"/>
    <mergeCell ref="W108:W112"/>
    <mergeCell ref="X108:X112"/>
    <mergeCell ref="Y108:Y112"/>
    <mergeCell ref="AC108:AC112"/>
    <mergeCell ref="AL153:AM153"/>
    <mergeCell ref="AQ153:AR153"/>
    <mergeCell ref="AS153:AT153"/>
    <mergeCell ref="AH154:AI154"/>
    <mergeCell ref="AJ154:AK154"/>
    <mergeCell ref="AH140:AI140"/>
    <mergeCell ref="AJ140:AK140"/>
    <mergeCell ref="AL140:AM140"/>
    <mergeCell ref="AQ140:AR140"/>
    <mergeCell ref="AS140:AT140"/>
    <mergeCell ref="AD141:AE141"/>
    <mergeCell ref="Q150:Q154"/>
    <mergeCell ref="R150:R154"/>
    <mergeCell ref="AD145:AE145"/>
    <mergeCell ref="AF145:AG145"/>
    <mergeCell ref="AH145:AI145"/>
    <mergeCell ref="AJ145:AK145"/>
    <mergeCell ref="AL145:AM145"/>
    <mergeCell ref="AH114:AI114"/>
    <mergeCell ref="W150:W154"/>
    <mergeCell ref="X150:X154"/>
    <mergeCell ref="Y150:Y154"/>
    <mergeCell ref="AC150:AC154"/>
    <mergeCell ref="AD150:AE150"/>
    <mergeCell ref="AF150:AG150"/>
    <mergeCell ref="AD154:AE154"/>
    <mergeCell ref="AF154:AG154"/>
    <mergeCell ref="AD152:AE152"/>
    <mergeCell ref="AJ150:AK150"/>
    <mergeCell ref="AL152:AM152"/>
    <mergeCell ref="AF141:AG141"/>
    <mergeCell ref="AH141:AI141"/>
    <mergeCell ref="AJ141:AK141"/>
    <mergeCell ref="AL141:AM141"/>
    <mergeCell ref="AH144:AI144"/>
    <mergeCell ref="AJ144:AK144"/>
    <mergeCell ref="T144:T148"/>
    <mergeCell ref="U144:U148"/>
    <mergeCell ref="V144:V148"/>
    <mergeCell ref="W144:W148"/>
    <mergeCell ref="X144:X148"/>
    <mergeCell ref="Y144:Y148"/>
    <mergeCell ref="U132:U136"/>
    <mergeCell ref="BE108:BE112"/>
    <mergeCell ref="BF108:BF112"/>
    <mergeCell ref="BG108:BG112"/>
    <mergeCell ref="BH108:BH112"/>
    <mergeCell ref="BR108:BR112"/>
    <mergeCell ref="BS108:BS112"/>
    <mergeCell ref="BT108:BT112"/>
    <mergeCell ref="AH108:AI108"/>
    <mergeCell ref="AJ108:AK108"/>
    <mergeCell ref="AL108:AM108"/>
    <mergeCell ref="AP108:AP112"/>
    <mergeCell ref="AQ108:AR108"/>
    <mergeCell ref="AS108:AT108"/>
    <mergeCell ref="AU108:AV108"/>
    <mergeCell ref="AD108:AE108"/>
    <mergeCell ref="AF108:AG108"/>
    <mergeCell ref="AD112:AE112"/>
    <mergeCell ref="AF112:AG112"/>
    <mergeCell ref="AF110:AG110"/>
    <mergeCell ref="AH110:AI110"/>
    <mergeCell ref="AJ110:AK110"/>
    <mergeCell ref="AL110:AM110"/>
    <mergeCell ref="AU110:AV110"/>
    <mergeCell ref="AD111:AE111"/>
    <mergeCell ref="AF111:AG111"/>
    <mergeCell ref="AH111:AI111"/>
    <mergeCell ref="AJ111:AK111"/>
    <mergeCell ref="AL111:AM111"/>
    <mergeCell ref="AD109:AE109"/>
    <mergeCell ref="AF109:AG109"/>
    <mergeCell ref="AU109:AV109"/>
    <mergeCell ref="AD110:AE110"/>
    <mergeCell ref="BC108:BC112"/>
    <mergeCell ref="BD108:BD112"/>
    <mergeCell ref="AQ111:AR111"/>
    <mergeCell ref="AS111:AT111"/>
    <mergeCell ref="AU111:AV111"/>
    <mergeCell ref="AH112:AI112"/>
    <mergeCell ref="AJ112:AK112"/>
    <mergeCell ref="AL112:AM112"/>
    <mergeCell ref="AS156:AT156"/>
    <mergeCell ref="AU163:AV163"/>
    <mergeCell ref="AD100:AE100"/>
    <mergeCell ref="AU160:AV160"/>
    <mergeCell ref="AH159:AI159"/>
    <mergeCell ref="AJ159:AK159"/>
    <mergeCell ref="AL159:AM159"/>
    <mergeCell ref="AH157:AI157"/>
    <mergeCell ref="AJ157:AK157"/>
    <mergeCell ref="AL157:AM157"/>
    <mergeCell ref="AQ157:AR157"/>
    <mergeCell ref="AS157:AT157"/>
    <mergeCell ref="AU157:AV157"/>
    <mergeCell ref="AH158:AI158"/>
    <mergeCell ref="AJ158:AK158"/>
    <mergeCell ref="AL158:AM158"/>
    <mergeCell ref="AQ158:AR158"/>
    <mergeCell ref="AS158:AT158"/>
    <mergeCell ref="AU158:AV158"/>
    <mergeCell ref="AH152:AI152"/>
    <mergeCell ref="AU140:AV140"/>
    <mergeCell ref="AU144:AV144"/>
    <mergeCell ref="AU148:AV148"/>
    <mergeCell ref="BD138:BD142"/>
    <mergeCell ref="BC150:BC154"/>
    <mergeCell ref="BD150:BD154"/>
    <mergeCell ref="AU153:AV153"/>
    <mergeCell ref="AL154:AM154"/>
    <mergeCell ref="AQ154:AR154"/>
    <mergeCell ref="AJ152:AK152"/>
    <mergeCell ref="AD165:AE165"/>
    <mergeCell ref="B162:B166"/>
    <mergeCell ref="C162:C166"/>
    <mergeCell ref="D162:D166"/>
    <mergeCell ref="E162:E166"/>
    <mergeCell ref="G162:G166"/>
    <mergeCell ref="H162:H166"/>
    <mergeCell ref="I162:I166"/>
    <mergeCell ref="O162:O166"/>
    <mergeCell ref="Q162:Q166"/>
    <mergeCell ref="R162:R166"/>
    <mergeCell ref="T162:T166"/>
    <mergeCell ref="U162:U166"/>
    <mergeCell ref="V162:V166"/>
    <mergeCell ref="W162:W166"/>
    <mergeCell ref="X162:X166"/>
    <mergeCell ref="Y162:Y166"/>
    <mergeCell ref="AC162:AC166"/>
    <mergeCell ref="AD163:AE163"/>
    <mergeCell ref="AQ152:AR152"/>
    <mergeCell ref="AD153:AE153"/>
    <mergeCell ref="AF153:AG153"/>
    <mergeCell ref="AH153:AI153"/>
    <mergeCell ref="AJ153:AK153"/>
    <mergeCell ref="P162:P166"/>
    <mergeCell ref="AU159:AV159"/>
    <mergeCell ref="AU112:AV112"/>
    <mergeCell ref="AD156:AE156"/>
    <mergeCell ref="AF156:AG156"/>
    <mergeCell ref="AD160:AE160"/>
    <mergeCell ref="AF152:AG152"/>
    <mergeCell ref="AL150:AM150"/>
    <mergeCell ref="AP150:AP154"/>
    <mergeCell ref="AQ150:AR150"/>
    <mergeCell ref="AS150:AT150"/>
    <mergeCell ref="AQ145:AR145"/>
    <mergeCell ref="AS145:AT145"/>
    <mergeCell ref="AU145:AV145"/>
    <mergeCell ref="AH146:AI146"/>
    <mergeCell ref="AH147:AI147"/>
    <mergeCell ref="AJ147:AK147"/>
    <mergeCell ref="AL147:AM147"/>
    <mergeCell ref="AS139:AT139"/>
    <mergeCell ref="AU139:AV139"/>
    <mergeCell ref="AD140:AE140"/>
    <mergeCell ref="AF140:AG140"/>
    <mergeCell ref="AS114:AT114"/>
    <mergeCell ref="AQ141:AR141"/>
    <mergeCell ref="AS141:AT141"/>
    <mergeCell ref="AU141:AV141"/>
    <mergeCell ref="AU134:AV134"/>
    <mergeCell ref="AD135:AE135"/>
    <mergeCell ref="AF135:AG135"/>
    <mergeCell ref="AH135:AI135"/>
    <mergeCell ref="AJ135:AK135"/>
    <mergeCell ref="AL135:AM135"/>
    <mergeCell ref="AF136:AG136"/>
    <mergeCell ref="AQ127:AR127"/>
    <mergeCell ref="BT162:BT166"/>
    <mergeCell ref="BU162:BU166"/>
    <mergeCell ref="BW162:BW166"/>
    <mergeCell ref="AD162:AE162"/>
    <mergeCell ref="BY162:BY166"/>
    <mergeCell ref="BU156:BU160"/>
    <mergeCell ref="BW156:BW160"/>
    <mergeCell ref="BX156:BX160"/>
    <mergeCell ref="BY156:BY160"/>
    <mergeCell ref="BE156:BE160"/>
    <mergeCell ref="BF156:BF160"/>
    <mergeCell ref="BG156:BG160"/>
    <mergeCell ref="BH156:BH160"/>
    <mergeCell ref="BR156:BR160"/>
    <mergeCell ref="AP162:AP166"/>
    <mergeCell ref="AQ162:AR162"/>
    <mergeCell ref="AS162:AT162"/>
    <mergeCell ref="AU162:AV162"/>
    <mergeCell ref="BC162:BC166"/>
    <mergeCell ref="BD162:BD166"/>
    <mergeCell ref="BE162:BE166"/>
    <mergeCell ref="BF162:BF166"/>
    <mergeCell ref="AH160:AI160"/>
    <mergeCell ref="AJ160:AK160"/>
    <mergeCell ref="AF160:AG160"/>
    <mergeCell ref="AD159:AE159"/>
    <mergeCell ref="AF159:AG159"/>
    <mergeCell ref="AD157:AE157"/>
    <mergeCell ref="AF157:AG157"/>
    <mergeCell ref="AD158:AE158"/>
    <mergeCell ref="AF158:AG158"/>
    <mergeCell ref="AF165:AG165"/>
    <mergeCell ref="AQ144:AR144"/>
    <mergeCell ref="AS144:AT144"/>
    <mergeCell ref="AL134:AM134"/>
    <mergeCell ref="AQ134:AR134"/>
    <mergeCell ref="AS134:AT134"/>
    <mergeCell ref="AS121:AT121"/>
    <mergeCell ref="T156:T160"/>
    <mergeCell ref="U156:U160"/>
    <mergeCell ref="V156:V160"/>
    <mergeCell ref="W156:W160"/>
    <mergeCell ref="X156:X160"/>
    <mergeCell ref="Y156:Y160"/>
    <mergeCell ref="AC156:AC160"/>
    <mergeCell ref="Q156:Q160"/>
    <mergeCell ref="R156:R160"/>
    <mergeCell ref="B96:B100"/>
    <mergeCell ref="AQ112:AR112"/>
    <mergeCell ref="AS112:AT112"/>
    <mergeCell ref="B114:B118"/>
    <mergeCell ref="C114:C118"/>
    <mergeCell ref="D114:D118"/>
    <mergeCell ref="AQ110:AR110"/>
    <mergeCell ref="AS110:AT110"/>
    <mergeCell ref="Q114:Q118"/>
    <mergeCell ref="R114:R118"/>
    <mergeCell ref="T114:T118"/>
    <mergeCell ref="U114:U118"/>
    <mergeCell ref="V114:V118"/>
    <mergeCell ref="W114:W118"/>
    <mergeCell ref="X114:X118"/>
    <mergeCell ref="E150:E154"/>
    <mergeCell ref="O150:O154"/>
    <mergeCell ref="AP96:AP100"/>
    <mergeCell ref="AQ96:AR96"/>
    <mergeCell ref="AF96:AG96"/>
    <mergeCell ref="AH96:AI96"/>
    <mergeCell ref="AL96:AM96"/>
    <mergeCell ref="AH97:AI97"/>
    <mergeCell ref="AQ100:AR100"/>
    <mergeCell ref="AS100:AT100"/>
    <mergeCell ref="AU100:AV100"/>
    <mergeCell ref="AH162:AI162"/>
    <mergeCell ref="AJ162:AK162"/>
    <mergeCell ref="AL162:AM162"/>
    <mergeCell ref="AH166:AI166"/>
    <mergeCell ref="AJ166:AK166"/>
    <mergeCell ref="AQ163:AR163"/>
    <mergeCell ref="AS163:AT163"/>
    <mergeCell ref="AH109:AI109"/>
    <mergeCell ref="AJ109:AK109"/>
    <mergeCell ref="AL109:AM109"/>
    <mergeCell ref="AQ109:AR109"/>
    <mergeCell ref="AS109:AT109"/>
    <mergeCell ref="AL160:AM160"/>
    <mergeCell ref="AQ160:AR160"/>
    <mergeCell ref="AS160:AT160"/>
    <mergeCell ref="AF163:AG163"/>
    <mergeCell ref="AF164:AG164"/>
    <mergeCell ref="AQ156:AR156"/>
    <mergeCell ref="AS154:AT154"/>
    <mergeCell ref="AS152:AT152"/>
    <mergeCell ref="AJ148:AK148"/>
    <mergeCell ref="AL148:AM148"/>
    <mergeCell ref="AQ148:AR148"/>
    <mergeCell ref="O96:O100"/>
    <mergeCell ref="Q96:Q100"/>
    <mergeCell ref="R96:R100"/>
    <mergeCell ref="T96:T100"/>
    <mergeCell ref="U96:U100"/>
    <mergeCell ref="V96:V100"/>
    <mergeCell ref="W96:W100"/>
    <mergeCell ref="X96:X100"/>
    <mergeCell ref="Y96:Y100"/>
    <mergeCell ref="AC96:AC100"/>
    <mergeCell ref="AD96:AE96"/>
    <mergeCell ref="N96:N100"/>
    <mergeCell ref="P96:P100"/>
    <mergeCell ref="AS97:AT97"/>
    <mergeCell ref="AU97:AV97"/>
    <mergeCell ref="AD98:AE98"/>
    <mergeCell ref="AF98:AG98"/>
    <mergeCell ref="AH98:AI98"/>
    <mergeCell ref="AJ98:AK98"/>
    <mergeCell ref="AL98:AM98"/>
    <mergeCell ref="AQ98:AR98"/>
    <mergeCell ref="AS98:AT98"/>
    <mergeCell ref="AU98:AV98"/>
    <mergeCell ref="AD99:AE99"/>
    <mergeCell ref="AF99:AG99"/>
    <mergeCell ref="AH99:AI99"/>
    <mergeCell ref="AJ99:AK99"/>
    <mergeCell ref="AL99:AM99"/>
    <mergeCell ref="AF100:AG100"/>
    <mergeCell ref="AH100:AI100"/>
    <mergeCell ref="AD97:AE97"/>
    <mergeCell ref="AF97:AG97"/>
    <mergeCell ref="AL146:AM146"/>
    <mergeCell ref="AQ146:AR146"/>
    <mergeCell ref="AS146:AT146"/>
    <mergeCell ref="AU146:AV146"/>
    <mergeCell ref="BW144:BW148"/>
    <mergeCell ref="BX144:BX148"/>
    <mergeCell ref="AU142:AV142"/>
    <mergeCell ref="AQ133:AR133"/>
    <mergeCell ref="BW114:BW118"/>
    <mergeCell ref="BX114:BX118"/>
    <mergeCell ref="AQ164:AR164"/>
    <mergeCell ref="AS164:AT164"/>
    <mergeCell ref="AJ156:AK156"/>
    <mergeCell ref="AL156:AM156"/>
    <mergeCell ref="AP156:AP160"/>
    <mergeCell ref="AU164:AV164"/>
    <mergeCell ref="BU144:BU148"/>
    <mergeCell ref="AU154:AV154"/>
    <mergeCell ref="AU152:AV152"/>
    <mergeCell ref="BU150:BU154"/>
    <mergeCell ref="AU151:AV151"/>
    <mergeCell ref="AU150:AV150"/>
    <mergeCell ref="BE144:BE148"/>
    <mergeCell ref="BF144:BF148"/>
    <mergeCell ref="AU156:AV156"/>
    <mergeCell ref="BC156:BC160"/>
    <mergeCell ref="BD156:BD160"/>
    <mergeCell ref="AQ159:AR159"/>
    <mergeCell ref="AS159:AT159"/>
    <mergeCell ref="AS148:AT148"/>
    <mergeCell ref="AL144:AM144"/>
    <mergeCell ref="AP144:AP148"/>
    <mergeCell ref="BC114:BC118"/>
    <mergeCell ref="BD114:BD118"/>
    <mergeCell ref="BE114:BE118"/>
    <mergeCell ref="BF114:BF118"/>
    <mergeCell ref="AJ97:AK97"/>
    <mergeCell ref="AL97:AM97"/>
    <mergeCell ref="AQ97:AR97"/>
    <mergeCell ref="BS114:BS118"/>
    <mergeCell ref="BT114:BT118"/>
    <mergeCell ref="BU114:BU118"/>
    <mergeCell ref="AJ96:AK96"/>
    <mergeCell ref="B168:B172"/>
    <mergeCell ref="C168:C172"/>
    <mergeCell ref="D168:D172"/>
    <mergeCell ref="E168:E172"/>
    <mergeCell ref="G168:G172"/>
    <mergeCell ref="H168:H172"/>
    <mergeCell ref="I168:I172"/>
    <mergeCell ref="O168:O172"/>
    <mergeCell ref="Q168:Q172"/>
    <mergeCell ref="R168:R172"/>
    <mergeCell ref="T168:T172"/>
    <mergeCell ref="U168:U172"/>
    <mergeCell ref="V168:V172"/>
    <mergeCell ref="W168:W172"/>
    <mergeCell ref="X168:X172"/>
    <mergeCell ref="Y168:Y172"/>
    <mergeCell ref="BS156:BS160"/>
    <mergeCell ref="BT156:BT160"/>
    <mergeCell ref="C96:C100"/>
    <mergeCell ref="BT96:BT100"/>
    <mergeCell ref="AJ146:AK146"/>
    <mergeCell ref="AU96:AV96"/>
    <mergeCell ref="BC96:BC100"/>
    <mergeCell ref="BD96:BD100"/>
    <mergeCell ref="BE96:BE100"/>
    <mergeCell ref="BF96:BF100"/>
    <mergeCell ref="BG96:BG100"/>
    <mergeCell ref="BH96:BH100"/>
    <mergeCell ref="BR96:BR100"/>
    <mergeCell ref="BS96:BS100"/>
    <mergeCell ref="AJ100:AK100"/>
    <mergeCell ref="AD168:AE168"/>
    <mergeCell ref="AF168:AG168"/>
    <mergeCell ref="AH168:AI168"/>
    <mergeCell ref="AQ99:AR99"/>
    <mergeCell ref="AS99:AT99"/>
    <mergeCell ref="AU99:AV99"/>
    <mergeCell ref="BC168:BC172"/>
    <mergeCell ref="BD168:BD172"/>
    <mergeCell ref="BE168:BE172"/>
    <mergeCell ref="BF168:BF172"/>
    <mergeCell ref="BG168:BG172"/>
    <mergeCell ref="BH168:BH172"/>
    <mergeCell ref="BR168:BR172"/>
    <mergeCell ref="BS168:BS172"/>
    <mergeCell ref="AJ172:AK172"/>
    <mergeCell ref="AL172:AM172"/>
    <mergeCell ref="AQ172:AR172"/>
    <mergeCell ref="AS172:AT172"/>
    <mergeCell ref="AU172:AV172"/>
    <mergeCell ref="AL100:AM100"/>
    <mergeCell ref="AU117:AV117"/>
    <mergeCell ref="AU114:AV114"/>
    <mergeCell ref="BG162:BG166"/>
    <mergeCell ref="BH162:BH166"/>
    <mergeCell ref="BR162:BR166"/>
    <mergeCell ref="BS162:BS166"/>
    <mergeCell ref="AL166:AM166"/>
    <mergeCell ref="AQ166:AR166"/>
    <mergeCell ref="AS166:AT166"/>
    <mergeCell ref="AU166:AV166"/>
    <mergeCell ref="G114:G118"/>
    <mergeCell ref="H114:H118"/>
    <mergeCell ref="I114:I118"/>
    <mergeCell ref="AC168:AC172"/>
    <mergeCell ref="AS118:AT118"/>
    <mergeCell ref="AU118:AV118"/>
    <mergeCell ref="AU168:AV168"/>
    <mergeCell ref="AL165:AM165"/>
    <mergeCell ref="AQ165:AR165"/>
    <mergeCell ref="AS165:AT165"/>
    <mergeCell ref="AU165:AV165"/>
    <mergeCell ref="AL163:AM163"/>
    <mergeCell ref="AL164:AM164"/>
    <mergeCell ref="AJ168:AK168"/>
    <mergeCell ref="G156:G160"/>
    <mergeCell ref="H156:H160"/>
    <mergeCell ref="BR114:BR118"/>
    <mergeCell ref="BG114:BG118"/>
    <mergeCell ref="BH114:BH118"/>
    <mergeCell ref="AQ117:AR117"/>
    <mergeCell ref="AS117:AT117"/>
    <mergeCell ref="AP114:AP118"/>
    <mergeCell ref="AQ114:AR114"/>
    <mergeCell ref="AH116:AI116"/>
    <mergeCell ref="BT168:BT172"/>
    <mergeCell ref="AD169:AE169"/>
    <mergeCell ref="AF169:AG169"/>
    <mergeCell ref="AH169:AI169"/>
    <mergeCell ref="AJ169:AK169"/>
    <mergeCell ref="AL169:AM169"/>
    <mergeCell ref="AQ169:AR169"/>
    <mergeCell ref="AS169:AT169"/>
    <mergeCell ref="AU169:AV169"/>
    <mergeCell ref="AD170:AE170"/>
    <mergeCell ref="AF170:AG170"/>
    <mergeCell ref="AH170:AI170"/>
    <mergeCell ref="AJ170:AK170"/>
    <mergeCell ref="AL170:AM170"/>
    <mergeCell ref="AQ170:AR170"/>
    <mergeCell ref="AS170:AT170"/>
    <mergeCell ref="AU170:AV170"/>
    <mergeCell ref="AD171:AE171"/>
    <mergeCell ref="AF171:AG171"/>
    <mergeCell ref="AH171:AI171"/>
    <mergeCell ref="AJ171:AK171"/>
    <mergeCell ref="AL171:AM171"/>
    <mergeCell ref="AQ171:AR171"/>
    <mergeCell ref="AS171:AT171"/>
    <mergeCell ref="AU171:AV171"/>
    <mergeCell ref="AD172:AE172"/>
    <mergeCell ref="AF172:AG172"/>
    <mergeCell ref="AH172:AI172"/>
    <mergeCell ref="AL168:AM168"/>
    <mergeCell ref="AP168:AP172"/>
    <mergeCell ref="AQ168:AR168"/>
    <mergeCell ref="AS168:AT168"/>
    <mergeCell ref="AJ116:AK116"/>
    <mergeCell ref="AL116:AM116"/>
    <mergeCell ref="AQ116:AR116"/>
    <mergeCell ref="AS116:AT116"/>
    <mergeCell ref="AU116:AV116"/>
    <mergeCell ref="AD117:AE117"/>
    <mergeCell ref="AL117:AM117"/>
    <mergeCell ref="AJ114:AK114"/>
    <mergeCell ref="AL114:AM114"/>
    <mergeCell ref="Q36:Q40"/>
    <mergeCell ref="R36:R40"/>
    <mergeCell ref="T36:T40"/>
    <mergeCell ref="U36:U40"/>
    <mergeCell ref="V36:V40"/>
    <mergeCell ref="W36:W40"/>
    <mergeCell ref="X36:X40"/>
    <mergeCell ref="Y36:Y40"/>
    <mergeCell ref="AC36:AC40"/>
    <mergeCell ref="AU38:AV38"/>
    <mergeCell ref="AD39:AE39"/>
    <mergeCell ref="AL39:AM39"/>
    <mergeCell ref="AQ39:AR39"/>
    <mergeCell ref="AS39:AT39"/>
    <mergeCell ref="AD40:AE40"/>
    <mergeCell ref="AF40:AG40"/>
    <mergeCell ref="AH40:AI40"/>
    <mergeCell ref="AJ40:AK40"/>
    <mergeCell ref="AL40:AM40"/>
    <mergeCell ref="AQ40:AR40"/>
    <mergeCell ref="AS40:AT40"/>
    <mergeCell ref="AU40:AV40"/>
    <mergeCell ref="AS96:AT96"/>
    <mergeCell ref="AJ163:AK163"/>
    <mergeCell ref="AD164:AE164"/>
    <mergeCell ref="AH164:AI164"/>
    <mergeCell ref="AJ164:AK164"/>
    <mergeCell ref="AF117:AG117"/>
    <mergeCell ref="AH117:AI117"/>
    <mergeCell ref="AJ117:AK117"/>
    <mergeCell ref="B174:B178"/>
    <mergeCell ref="C174:C178"/>
    <mergeCell ref="D174:D178"/>
    <mergeCell ref="E174:E178"/>
    <mergeCell ref="G174:G178"/>
    <mergeCell ref="H174:H178"/>
    <mergeCell ref="I174:I178"/>
    <mergeCell ref="O174:O178"/>
    <mergeCell ref="Q174:Q178"/>
    <mergeCell ref="R174:R178"/>
    <mergeCell ref="T174:T178"/>
    <mergeCell ref="U174:U178"/>
    <mergeCell ref="V174:V178"/>
    <mergeCell ref="W174:W178"/>
    <mergeCell ref="X174:X178"/>
    <mergeCell ref="Y174:Y178"/>
    <mergeCell ref="AC174:AC178"/>
    <mergeCell ref="D150:D154"/>
    <mergeCell ref="C156:C160"/>
    <mergeCell ref="D156:D160"/>
    <mergeCell ref="E156:E160"/>
    <mergeCell ref="I156:I160"/>
    <mergeCell ref="O156:O160"/>
    <mergeCell ref="E114:E118"/>
    <mergeCell ref="AF162:AG162"/>
    <mergeCell ref="AF178:AG178"/>
    <mergeCell ref="AH178:AI178"/>
    <mergeCell ref="AJ178:AK178"/>
    <mergeCell ref="AD174:AE174"/>
    <mergeCell ref="AF174:AG174"/>
    <mergeCell ref="AH174:AI174"/>
    <mergeCell ref="AJ174:AK174"/>
    <mergeCell ref="AD175:AE175"/>
    <mergeCell ref="AF175:AG175"/>
    <mergeCell ref="AH175:AI175"/>
    <mergeCell ref="AJ175:AK175"/>
    <mergeCell ref="AD176:AE176"/>
    <mergeCell ref="AF176:AG176"/>
    <mergeCell ref="AH176:AI176"/>
    <mergeCell ref="Y114:Y118"/>
    <mergeCell ref="AC114:AC118"/>
    <mergeCell ref="AD114:AE114"/>
    <mergeCell ref="AF114:AG114"/>
    <mergeCell ref="AJ176:AK176"/>
    <mergeCell ref="AD177:AE177"/>
    <mergeCell ref="AF177:AG177"/>
    <mergeCell ref="AH177:AI177"/>
    <mergeCell ref="AJ177:AK177"/>
    <mergeCell ref="AD178:AE178"/>
    <mergeCell ref="AD118:AE118"/>
    <mergeCell ref="AF118:AG118"/>
    <mergeCell ref="AH165:AI165"/>
    <mergeCell ref="AJ165:AK165"/>
    <mergeCell ref="AH156:AI156"/>
    <mergeCell ref="AD166:AE166"/>
    <mergeCell ref="AF166:AG166"/>
    <mergeCell ref="AH163:AI163"/>
    <mergeCell ref="BT174:BT178"/>
    <mergeCell ref="AL174:AM174"/>
    <mergeCell ref="AP174:AP178"/>
    <mergeCell ref="AQ174:AR174"/>
    <mergeCell ref="AS174:AT174"/>
    <mergeCell ref="AU174:AV174"/>
    <mergeCell ref="AL175:AM175"/>
    <mergeCell ref="AQ175:AR175"/>
    <mergeCell ref="AS175:AT175"/>
    <mergeCell ref="AU175:AV175"/>
    <mergeCell ref="AL176:AM176"/>
    <mergeCell ref="AQ176:AR176"/>
    <mergeCell ref="AS176:AT176"/>
    <mergeCell ref="AU176:AV176"/>
    <mergeCell ref="AL177:AM177"/>
    <mergeCell ref="AQ177:AR177"/>
    <mergeCell ref="AS177:AT177"/>
    <mergeCell ref="AU177:AV177"/>
    <mergeCell ref="BC174:BC178"/>
    <mergeCell ref="BD174:BD178"/>
    <mergeCell ref="BE174:BE178"/>
    <mergeCell ref="BF174:BF178"/>
    <mergeCell ref="BG174:BG178"/>
    <mergeCell ref="BH174:BH178"/>
    <mergeCell ref="BR174:BR178"/>
    <mergeCell ref="BS174:BS178"/>
    <mergeCell ref="AL178:AM178"/>
    <mergeCell ref="AQ178:AR178"/>
    <mergeCell ref="AS178:AT178"/>
    <mergeCell ref="AU178:AV178"/>
    <mergeCell ref="CP24:CP28"/>
    <mergeCell ref="CQ24:CQ28"/>
    <mergeCell ref="BU174:BU178"/>
    <mergeCell ref="BW174:BW178"/>
    <mergeCell ref="BX174:BX178"/>
    <mergeCell ref="BY174:BY178"/>
    <mergeCell ref="CN36:CN40"/>
    <mergeCell ref="CO36:CO40"/>
    <mergeCell ref="CA42:CA46"/>
    <mergeCell ref="CB42:CB46"/>
    <mergeCell ref="CC42:CC46"/>
    <mergeCell ref="CD42:CD46"/>
    <mergeCell ref="CE42:CE46"/>
    <mergeCell ref="CF42:CF46"/>
    <mergeCell ref="CG42:CG46"/>
    <mergeCell ref="CH42:CH46"/>
    <mergeCell ref="CI42:CI46"/>
    <mergeCell ref="CJ42:CJ46"/>
    <mergeCell ref="CK42:CK46"/>
    <mergeCell ref="CL42:CL46"/>
    <mergeCell ref="CM42:CM46"/>
    <mergeCell ref="CN42:CN46"/>
    <mergeCell ref="CO42:CO46"/>
    <mergeCell ref="BY96:BY100"/>
    <mergeCell ref="BY108:BY112"/>
    <mergeCell ref="BU108:BU112"/>
    <mergeCell ref="BY150:BY154"/>
    <mergeCell ref="BY114:BY118"/>
    <mergeCell ref="BU96:BU100"/>
    <mergeCell ref="BW96:BW100"/>
    <mergeCell ref="BX96:BX100"/>
    <mergeCell ref="BX162:BX166"/>
    <mergeCell ref="CN30:CN34"/>
    <mergeCell ref="CO30:CO34"/>
    <mergeCell ref="CA24:CA28"/>
    <mergeCell ref="CB24:CB28"/>
    <mergeCell ref="CC24:CC28"/>
    <mergeCell ref="CD24:CD28"/>
    <mergeCell ref="CE24:CE28"/>
    <mergeCell ref="CF24:CF28"/>
    <mergeCell ref="CG24:CG28"/>
    <mergeCell ref="CH24:CH28"/>
    <mergeCell ref="CI24:CI28"/>
    <mergeCell ref="CJ24:CJ28"/>
    <mergeCell ref="CK24:CK28"/>
    <mergeCell ref="CL24:CL28"/>
    <mergeCell ref="CM24:CM28"/>
    <mergeCell ref="CN24:CN28"/>
    <mergeCell ref="CO24:CO28"/>
    <mergeCell ref="CR30:CR34"/>
    <mergeCell ref="CS30:CS34"/>
    <mergeCell ref="CT30:CT34"/>
    <mergeCell ref="DF30:DF34"/>
    <mergeCell ref="DG30:DG34"/>
    <mergeCell ref="DH30:DH34"/>
    <mergeCell ref="DI30:DI34"/>
    <mergeCell ref="DJ30:DJ34"/>
    <mergeCell ref="DK30:DK34"/>
    <mergeCell ref="DL30:DL34"/>
    <mergeCell ref="DM30:DM34"/>
    <mergeCell ref="DN30:DN34"/>
    <mergeCell ref="DO30:DO34"/>
    <mergeCell ref="DP30:DP34"/>
    <mergeCell ref="DQ30:DQ34"/>
    <mergeCell ref="CR24:CR28"/>
    <mergeCell ref="CS24:CS28"/>
    <mergeCell ref="CT24:CT28"/>
    <mergeCell ref="CU24:CU28"/>
    <mergeCell ref="CW24:CW28"/>
    <mergeCell ref="CX24:CX28"/>
    <mergeCell ref="CY24:CY28"/>
    <mergeCell ref="CZ24:CZ28"/>
    <mergeCell ref="DE24:DE28"/>
    <mergeCell ref="DF24:DF28"/>
    <mergeCell ref="DG24:DG28"/>
    <mergeCell ref="DH24:DH28"/>
    <mergeCell ref="DI24:DI28"/>
    <mergeCell ref="DA30:DB34"/>
    <mergeCell ref="DC30:DD34"/>
    <mergeCell ref="BU168:BU172"/>
    <mergeCell ref="BW168:BW172"/>
    <mergeCell ref="BX168:BX172"/>
    <mergeCell ref="BY168:BY172"/>
    <mergeCell ref="CA36:CA40"/>
    <mergeCell ref="CB36:CB40"/>
    <mergeCell ref="CC36:CC40"/>
    <mergeCell ref="CD36:CD40"/>
    <mergeCell ref="CE36:CE40"/>
    <mergeCell ref="CF36:CF40"/>
    <mergeCell ref="CG36:CG40"/>
    <mergeCell ref="CH36:CH40"/>
    <mergeCell ref="CI36:CI40"/>
    <mergeCell ref="CJ36:CJ40"/>
    <mergeCell ref="CK36:CK40"/>
    <mergeCell ref="CL36:CL40"/>
    <mergeCell ref="CM36:CM40"/>
    <mergeCell ref="BW132:BW136"/>
    <mergeCell ref="BX132:BX136"/>
    <mergeCell ref="BY132:BY136"/>
    <mergeCell ref="BU120:BU124"/>
    <mergeCell ref="BW108:BW112"/>
    <mergeCell ref="BX108:BX112"/>
    <mergeCell ref="BW150:BW154"/>
    <mergeCell ref="BX150:BX154"/>
    <mergeCell ref="BY138:BY142"/>
    <mergeCell ref="BU126:BU130"/>
    <mergeCell ref="BW126:BW130"/>
    <mergeCell ref="BX126:BX130"/>
    <mergeCell ref="BY126:BY130"/>
    <mergeCell ref="BW120:BW124"/>
    <mergeCell ref="BX120:BX124"/>
    <mergeCell ref="CR42:CR46"/>
    <mergeCell ref="CS42:CS46"/>
    <mergeCell ref="CT42:CT46"/>
    <mergeCell ref="CU42:CU46"/>
    <mergeCell ref="CW42:CW46"/>
    <mergeCell ref="CX42:CX46"/>
    <mergeCell ref="CY42:CY46"/>
    <mergeCell ref="CZ42:CZ46"/>
    <mergeCell ref="F96:F100"/>
    <mergeCell ref="F102:F106"/>
    <mergeCell ref="F108:F112"/>
    <mergeCell ref="F114:F118"/>
    <mergeCell ref="F120:F124"/>
    <mergeCell ref="F126:F130"/>
    <mergeCell ref="F132:F136"/>
    <mergeCell ref="F138:F142"/>
    <mergeCell ref="F144:F148"/>
    <mergeCell ref="N144:N148"/>
    <mergeCell ref="AH118:AI118"/>
    <mergeCell ref="AJ118:AK118"/>
    <mergeCell ref="AL118:AM118"/>
    <mergeCell ref="AQ118:AR118"/>
    <mergeCell ref="AD115:AE115"/>
    <mergeCell ref="AF115:AG115"/>
    <mergeCell ref="AH115:AI115"/>
    <mergeCell ref="AJ115:AK115"/>
    <mergeCell ref="AL115:AM115"/>
    <mergeCell ref="AQ115:AR115"/>
    <mergeCell ref="AS115:AT115"/>
    <mergeCell ref="AU115:AV115"/>
    <mergeCell ref="AD116:AE116"/>
    <mergeCell ref="AF116:AG116"/>
    <mergeCell ref="CL18:CL22"/>
    <mergeCell ref="CM18:CM22"/>
    <mergeCell ref="CN18:CN22"/>
    <mergeCell ref="CO18:CO22"/>
    <mergeCell ref="AD37:AE37"/>
    <mergeCell ref="AU88:AV88"/>
    <mergeCell ref="AD85:AE85"/>
    <mergeCell ref="AF85:AG85"/>
    <mergeCell ref="CP36:CP40"/>
    <mergeCell ref="BY144:BY148"/>
    <mergeCell ref="BU132:BU136"/>
    <mergeCell ref="F18:F22"/>
    <mergeCell ref="N84:N88"/>
    <mergeCell ref="N78:N82"/>
    <mergeCell ref="N72:N76"/>
    <mergeCell ref="CP42:CP46"/>
    <mergeCell ref="CQ42:CQ46"/>
    <mergeCell ref="CP30:CP34"/>
    <mergeCell ref="CQ30:CQ34"/>
    <mergeCell ref="CA30:CA34"/>
    <mergeCell ref="CB30:CB34"/>
    <mergeCell ref="CC30:CC34"/>
    <mergeCell ref="CD30:CD34"/>
    <mergeCell ref="CE30:CE34"/>
    <mergeCell ref="CF30:CF34"/>
    <mergeCell ref="CG30:CG34"/>
    <mergeCell ref="CH30:CH34"/>
    <mergeCell ref="CI30:CI34"/>
    <mergeCell ref="CJ30:CJ34"/>
    <mergeCell ref="CK30:CK34"/>
    <mergeCell ref="CL30:CL34"/>
    <mergeCell ref="CM30:CM34"/>
    <mergeCell ref="B181:D181"/>
    <mergeCell ref="E181:G181"/>
    <mergeCell ref="B182:D182"/>
    <mergeCell ref="E182:G182"/>
    <mergeCell ref="B9:Y9"/>
    <mergeCell ref="A1:D2"/>
    <mergeCell ref="E1:DZ1"/>
    <mergeCell ref="E2:DP2"/>
    <mergeCell ref="DQ2:DZ2"/>
    <mergeCell ref="A3:DZ3"/>
    <mergeCell ref="A4:K4"/>
    <mergeCell ref="A5:K5"/>
    <mergeCell ref="A6:K6"/>
    <mergeCell ref="A7:K7"/>
    <mergeCell ref="L4:DZ4"/>
    <mergeCell ref="L5:DZ5"/>
    <mergeCell ref="L6:DZ6"/>
    <mergeCell ref="L7:DZ7"/>
    <mergeCell ref="CA9:DZ9"/>
    <mergeCell ref="N126:N130"/>
    <mergeCell ref="N132:N136"/>
    <mergeCell ref="N138:N142"/>
    <mergeCell ref="DE42:DE46"/>
    <mergeCell ref="CZ30:CZ34"/>
    <mergeCell ref="DE30:DE34"/>
    <mergeCell ref="CU30:CU34"/>
    <mergeCell ref="CW30:CW34"/>
    <mergeCell ref="CX30:CX34"/>
    <mergeCell ref="CY30:CY34"/>
    <mergeCell ref="CI18:CI22"/>
    <mergeCell ref="CJ18:CJ22"/>
    <mergeCell ref="CK18:CK22"/>
    <mergeCell ref="N150:N154"/>
    <mergeCell ref="N156:N160"/>
    <mergeCell ref="N162:N166"/>
    <mergeCell ref="N168:N172"/>
    <mergeCell ref="N174:N178"/>
    <mergeCell ref="F12:F17"/>
    <mergeCell ref="F90:F94"/>
    <mergeCell ref="F150:F154"/>
    <mergeCell ref="F156:F160"/>
    <mergeCell ref="F162:F166"/>
    <mergeCell ref="F168:F172"/>
    <mergeCell ref="F174:F178"/>
    <mergeCell ref="I36:I40"/>
    <mergeCell ref="H66:H70"/>
    <mergeCell ref="I66:I70"/>
    <mergeCell ref="B180:D180"/>
    <mergeCell ref="E180:G180"/>
    <mergeCell ref="D96:D100"/>
    <mergeCell ref="E96:E100"/>
    <mergeCell ref="G96:G100"/>
    <mergeCell ref="H96:H100"/>
    <mergeCell ref="I96:I100"/>
    <mergeCell ref="G150:G154"/>
    <mergeCell ref="H150:H154"/>
    <mergeCell ref="I150:I154"/>
    <mergeCell ref="C108:C112"/>
    <mergeCell ref="D108:D112"/>
    <mergeCell ref="E108:E112"/>
    <mergeCell ref="G108:G112"/>
    <mergeCell ref="H108:H112"/>
    <mergeCell ref="I108:I112"/>
    <mergeCell ref="C132:C136"/>
  </mergeCells>
  <conditionalFormatting sqref="U18:U22">
    <cfRule type="cellIs" dxfId="3232" priority="12254" operator="equal">
      <formula>#REF!</formula>
    </cfRule>
    <cfRule type="cellIs" dxfId="3231" priority="12253" operator="equal">
      <formula>"La actividad que conlleva el riesgo se ejecuta como máximos 2 veces por año "</formula>
    </cfRule>
    <cfRule type="cellIs" dxfId="3230" priority="12252" operator="equal">
      <formula>"La actividad que conlleva el riesgo se ejecuta como máximos 2 veces por año"</formula>
    </cfRule>
    <cfRule type="beginsWith" priority="12251" operator="beginsWith" text="La actividad que conlleva el riesgo se ejecuta como máximos 2 veces por año">
      <formula>LEFT(U18,LEN("La actividad que conlleva el riesgo se ejecuta como máximos 2 veces por año"))="La actividad que conlleva el riesgo se ejecuta como máximos 2 veces por año"</formula>
    </cfRule>
    <cfRule type="containsText" dxfId="3229" priority="12255" operator="containsText" text="La actividad que conlleva el riesgo se ejecuta como máximos 2 veces por año">
      <formula>NOT(ISERROR(SEARCH("La actividad que conlleva el riesgo se ejecuta como máximos 2 veces por año",U18)))</formula>
    </cfRule>
  </conditionalFormatting>
  <conditionalFormatting sqref="U24:U28">
    <cfRule type="containsText" dxfId="3228" priority="10788" operator="containsText" text="La actividad que conlleva el riesgo se ejecuta como máximos 2 veces por año">
      <formula>NOT(ISERROR(SEARCH("La actividad que conlleva el riesgo se ejecuta como máximos 2 veces por año",U24)))</formula>
    </cfRule>
    <cfRule type="cellIs" dxfId="3227" priority="10787" operator="equal">
      <formula>#REF!</formula>
    </cfRule>
    <cfRule type="cellIs" dxfId="3226" priority="10786" operator="equal">
      <formula>"La actividad que conlleva el riesgo se ejecuta como máximos 2 veces por año "</formula>
    </cfRule>
    <cfRule type="cellIs" dxfId="3225" priority="10785" operator="equal">
      <formula>"La actividad que conlleva el riesgo se ejecuta como máximos 2 veces por año"</formula>
    </cfRule>
    <cfRule type="beginsWith" priority="10784" operator="beginsWith" text="La actividad que conlleva el riesgo se ejecuta como máximos 2 veces por año">
      <formula>LEFT(U24,LEN("La actividad que conlleva el riesgo se ejecuta como máximos 2 veces por año"))="La actividad que conlleva el riesgo se ejecuta como máximos 2 veces por año"</formula>
    </cfRule>
  </conditionalFormatting>
  <conditionalFormatting sqref="U30:U34">
    <cfRule type="containsText" dxfId="3224" priority="9687" operator="containsText" text="La actividad que conlleva el riesgo se ejecuta como máximos 2 veces por año">
      <formula>NOT(ISERROR(SEARCH("La actividad que conlleva el riesgo se ejecuta como máximos 2 veces por año",U30)))</formula>
    </cfRule>
    <cfRule type="beginsWith" priority="9683" operator="beginsWith" text="La actividad que conlleva el riesgo se ejecuta como máximos 2 veces por año">
      <formula>LEFT(U30,LEN("La actividad que conlleva el riesgo se ejecuta como máximos 2 veces por año"))="La actividad que conlleva el riesgo se ejecuta como máximos 2 veces por año"</formula>
    </cfRule>
    <cfRule type="cellIs" dxfId="3223" priority="9684" operator="equal">
      <formula>"La actividad que conlleva el riesgo se ejecuta como máximos 2 veces por año"</formula>
    </cfRule>
    <cfRule type="cellIs" dxfId="3222" priority="9685" operator="equal">
      <formula>"La actividad que conlleva el riesgo se ejecuta como máximos 2 veces por año "</formula>
    </cfRule>
    <cfRule type="cellIs" dxfId="3221" priority="9686" operator="equal">
      <formula>#REF!</formula>
    </cfRule>
  </conditionalFormatting>
  <conditionalFormatting sqref="U36:U40">
    <cfRule type="beginsWith" priority="3497" operator="beginsWith" text="La actividad que conlleva el riesgo se ejecuta como máximos 2 veces por año">
      <formula>LEFT(U36,LEN("La actividad que conlleva el riesgo se ejecuta como máximos 2 veces por año"))="La actividad que conlleva el riesgo se ejecuta como máximos 2 veces por año"</formula>
    </cfRule>
    <cfRule type="cellIs" dxfId="3220" priority="3498" operator="equal">
      <formula>"La actividad que conlleva el riesgo se ejecuta como máximos 2 veces por año"</formula>
    </cfRule>
    <cfRule type="cellIs" dxfId="3219" priority="3499" operator="equal">
      <formula>"La actividad que conlleva el riesgo se ejecuta como máximos 2 veces por año "</formula>
    </cfRule>
    <cfRule type="cellIs" dxfId="3218" priority="3500" operator="equal">
      <formula>#REF!</formula>
    </cfRule>
    <cfRule type="containsText" dxfId="3217" priority="3501" operator="containsText" text="La actividad que conlleva el riesgo se ejecuta como máximos 2 veces por año">
      <formula>NOT(ISERROR(SEARCH("La actividad que conlleva el riesgo se ejecuta como máximos 2 veces por año",U36)))</formula>
    </cfRule>
  </conditionalFormatting>
  <conditionalFormatting sqref="U42:U46">
    <cfRule type="containsText" dxfId="3216" priority="10712" operator="containsText" text="La actividad que conlleva el riesgo se ejecuta como máximos 2 veces por año">
      <formula>NOT(ISERROR(SEARCH("La actividad que conlleva el riesgo se ejecuta como máximos 2 veces por año",U42)))</formula>
    </cfRule>
    <cfRule type="beginsWith" priority="10708" operator="beginsWith" text="La actividad que conlleva el riesgo se ejecuta como máximos 2 veces por año">
      <formula>LEFT(U42,LEN("La actividad que conlleva el riesgo se ejecuta como máximos 2 veces por año"))="La actividad que conlleva el riesgo se ejecuta como máximos 2 veces por año"</formula>
    </cfRule>
    <cfRule type="cellIs" dxfId="3215" priority="10709" operator="equal">
      <formula>"La actividad que conlleva el riesgo se ejecuta como máximos 2 veces por año"</formula>
    </cfRule>
    <cfRule type="cellIs" dxfId="3214" priority="10710" operator="equal">
      <formula>"La actividad que conlleva el riesgo se ejecuta como máximos 2 veces por año "</formula>
    </cfRule>
    <cfRule type="cellIs" dxfId="3213" priority="10711" operator="equal">
      <formula>#REF!</formula>
    </cfRule>
  </conditionalFormatting>
  <conditionalFormatting sqref="U48:U52">
    <cfRule type="containsText" dxfId="3212" priority="7794" operator="containsText" text="La actividad que conlleva el riesgo se ejecuta como máximos 2 veces por año">
      <formula>NOT(ISERROR(SEARCH("La actividad que conlleva el riesgo se ejecuta como máximos 2 veces por año",U48)))</formula>
    </cfRule>
    <cfRule type="cellIs" dxfId="3211" priority="7793" operator="equal">
      <formula>#REF!</formula>
    </cfRule>
    <cfRule type="cellIs" dxfId="3210" priority="7792" operator="equal">
      <formula>"La actividad que conlleva el riesgo se ejecuta como máximos 2 veces por año "</formula>
    </cfRule>
    <cfRule type="cellIs" dxfId="3209" priority="7791" operator="equal">
      <formula>"La actividad que conlleva el riesgo se ejecuta como máximos 2 veces por año"</formula>
    </cfRule>
    <cfRule type="beginsWith" priority="7790" operator="beginsWith" text="La actividad que conlleva el riesgo se ejecuta como máximos 2 veces por año">
      <formula>LEFT(U48,LEN("La actividad que conlleva el riesgo se ejecuta como máximos 2 veces por año"))="La actividad que conlleva el riesgo se ejecuta como máximos 2 veces por año"</formula>
    </cfRule>
  </conditionalFormatting>
  <conditionalFormatting sqref="U54:U58">
    <cfRule type="cellIs" dxfId="3208" priority="7528" operator="equal">
      <formula>"La actividad que conlleva el riesgo se ejecuta como máximos 2 veces por año"</formula>
    </cfRule>
    <cfRule type="beginsWith" priority="7527" operator="beginsWith" text="La actividad que conlleva el riesgo se ejecuta como máximos 2 veces por año">
      <formula>LEFT(U54,LEN("La actividad que conlleva el riesgo se ejecuta como máximos 2 veces por año"))="La actividad que conlleva el riesgo se ejecuta como máximos 2 veces por año"</formula>
    </cfRule>
    <cfRule type="cellIs" dxfId="3207" priority="7529" operator="equal">
      <formula>"La actividad que conlleva el riesgo se ejecuta como máximos 2 veces por año "</formula>
    </cfRule>
    <cfRule type="cellIs" dxfId="3206" priority="7530" operator="equal">
      <formula>#REF!</formula>
    </cfRule>
    <cfRule type="containsText" dxfId="3205" priority="7531" operator="containsText" text="La actividad que conlleva el riesgo se ejecuta como máximos 2 veces por año">
      <formula>NOT(ISERROR(SEARCH("La actividad que conlleva el riesgo se ejecuta como máximos 2 veces por año",U54)))</formula>
    </cfRule>
  </conditionalFormatting>
  <conditionalFormatting sqref="U60:U64">
    <cfRule type="beginsWith" priority="7390" operator="beginsWith" text="La actividad que conlleva el riesgo se ejecuta como máximos 2 veces por año">
      <formula>LEFT(U60,LEN("La actividad que conlleva el riesgo se ejecuta como máximos 2 veces por año"))="La actividad que conlleva el riesgo se ejecuta como máximos 2 veces por año"</formula>
    </cfRule>
    <cfRule type="cellIs" dxfId="3204" priority="7391" operator="equal">
      <formula>"La actividad que conlleva el riesgo se ejecuta como máximos 2 veces por año"</formula>
    </cfRule>
    <cfRule type="cellIs" dxfId="3203" priority="7392" operator="equal">
      <formula>"La actividad que conlleva el riesgo se ejecuta como máximos 2 veces por año "</formula>
    </cfRule>
    <cfRule type="cellIs" dxfId="3202" priority="7393" operator="equal">
      <formula>#REF!</formula>
    </cfRule>
    <cfRule type="containsText" dxfId="3201" priority="7394" operator="containsText" text="La actividad que conlleva el riesgo se ejecuta como máximos 2 veces por año">
      <formula>NOT(ISERROR(SEARCH("La actividad que conlleva el riesgo se ejecuta como máximos 2 veces por año",U60)))</formula>
    </cfRule>
  </conditionalFormatting>
  <conditionalFormatting sqref="U66:U70">
    <cfRule type="containsText" dxfId="3200" priority="7257" operator="containsText" text="La actividad que conlleva el riesgo se ejecuta como máximos 2 veces por año">
      <formula>NOT(ISERROR(SEARCH("La actividad que conlleva el riesgo se ejecuta como máximos 2 veces por año",U66)))</formula>
    </cfRule>
    <cfRule type="cellIs" dxfId="3199" priority="7256" operator="equal">
      <formula>#REF!</formula>
    </cfRule>
    <cfRule type="cellIs" dxfId="3198" priority="7255" operator="equal">
      <formula>"La actividad que conlleva el riesgo se ejecuta como máximos 2 veces por año "</formula>
    </cfRule>
    <cfRule type="cellIs" dxfId="3197" priority="7254" operator="equal">
      <formula>"La actividad que conlleva el riesgo se ejecuta como máximos 2 veces por año"</formula>
    </cfRule>
    <cfRule type="beginsWith" priority="7253" operator="beginsWith" text="La actividad que conlleva el riesgo se ejecuta como máximos 2 veces por año">
      <formula>LEFT(U66,LEN("La actividad que conlleva el riesgo se ejecuta como máximos 2 veces por año"))="La actividad que conlleva el riesgo se ejecuta como máximos 2 veces por año"</formula>
    </cfRule>
  </conditionalFormatting>
  <conditionalFormatting sqref="U72:U76">
    <cfRule type="containsText" dxfId="3196" priority="6983" operator="containsText" text="La actividad que conlleva el riesgo se ejecuta como máximos 2 veces por año">
      <formula>NOT(ISERROR(SEARCH("La actividad que conlleva el riesgo se ejecuta como máximos 2 veces por año",U72)))</formula>
    </cfRule>
    <cfRule type="cellIs" dxfId="3195" priority="6982" operator="equal">
      <formula>#REF!</formula>
    </cfRule>
    <cfRule type="cellIs" dxfId="3194" priority="6981" operator="equal">
      <formula>"La actividad que conlleva el riesgo se ejecuta como máximos 2 veces por año "</formula>
    </cfRule>
    <cfRule type="cellIs" dxfId="3193" priority="6980" operator="equal">
      <formula>"La actividad que conlleva el riesgo se ejecuta como máximos 2 veces por año"</formula>
    </cfRule>
    <cfRule type="beginsWith" priority="6979" operator="beginsWith" text="La actividad que conlleva el riesgo se ejecuta como máximos 2 veces por año">
      <formula>LEFT(U72,LEN("La actividad que conlleva el riesgo se ejecuta como máximos 2 veces por año"))="La actividad que conlleva el riesgo se ejecuta como máximos 2 veces por año"</formula>
    </cfRule>
  </conditionalFormatting>
  <conditionalFormatting sqref="U78:U82">
    <cfRule type="cellIs" dxfId="3192" priority="6843" operator="equal">
      <formula>"La actividad que conlleva el riesgo se ejecuta como máximos 2 veces por año"</formula>
    </cfRule>
    <cfRule type="cellIs" dxfId="3191" priority="6845" operator="equal">
      <formula>#REF!</formula>
    </cfRule>
    <cfRule type="cellIs" dxfId="3190" priority="6844" operator="equal">
      <formula>"La actividad que conlleva el riesgo se ejecuta como máximos 2 veces por año "</formula>
    </cfRule>
    <cfRule type="containsText" dxfId="3189" priority="6846" operator="containsText" text="La actividad que conlleva el riesgo se ejecuta como máximos 2 veces por año">
      <formula>NOT(ISERROR(SEARCH("La actividad que conlleva el riesgo se ejecuta como máximos 2 veces por año",U78)))</formula>
    </cfRule>
    <cfRule type="beginsWith" priority="6842" operator="beginsWith" text="La actividad que conlleva el riesgo se ejecuta como máximos 2 veces por año">
      <formula>LEFT(U78,LEN("La actividad que conlleva el riesgo se ejecuta como máximos 2 veces por año"))="La actividad que conlleva el riesgo se ejecuta como máximos 2 veces por año"</formula>
    </cfRule>
  </conditionalFormatting>
  <conditionalFormatting sqref="U84:U88">
    <cfRule type="beginsWith" priority="6705" operator="beginsWith" text="La actividad que conlleva el riesgo se ejecuta como máximos 2 veces por año">
      <formula>LEFT(U84,LEN("La actividad que conlleva el riesgo se ejecuta como máximos 2 veces por año"))="La actividad que conlleva el riesgo se ejecuta como máximos 2 veces por año"</formula>
    </cfRule>
    <cfRule type="cellIs" dxfId="3188" priority="6706" operator="equal">
      <formula>"La actividad que conlleva el riesgo se ejecuta como máximos 2 veces por año"</formula>
    </cfRule>
    <cfRule type="cellIs" dxfId="3187" priority="6707" operator="equal">
      <formula>"La actividad que conlleva el riesgo se ejecuta como máximos 2 veces por año "</formula>
    </cfRule>
    <cfRule type="cellIs" dxfId="3186" priority="6708" operator="equal">
      <formula>#REF!</formula>
    </cfRule>
    <cfRule type="containsText" dxfId="3185" priority="6709" operator="containsText" text="La actividad que conlleva el riesgo se ejecuta como máximos 2 veces por año">
      <formula>NOT(ISERROR(SEARCH("La actividad que conlleva el riesgo se ejecuta como máximos 2 veces por año",U84)))</formula>
    </cfRule>
  </conditionalFormatting>
  <conditionalFormatting sqref="U90:U94">
    <cfRule type="cellIs" dxfId="3184" priority="6432" operator="equal">
      <formula>"La actividad que conlleva el riesgo se ejecuta como máximos 2 veces por año"</formula>
    </cfRule>
    <cfRule type="cellIs" dxfId="3183" priority="6434" operator="equal">
      <formula>#REF!</formula>
    </cfRule>
    <cfRule type="cellIs" dxfId="3182" priority="6433" operator="equal">
      <formula>"La actividad que conlleva el riesgo se ejecuta como máximos 2 veces por año "</formula>
    </cfRule>
    <cfRule type="beginsWith" priority="6431" operator="beginsWith" text="La actividad que conlleva el riesgo se ejecuta como máximos 2 veces por año">
      <formula>LEFT(U90,LEN("La actividad que conlleva el riesgo se ejecuta como máximos 2 veces por año"))="La actividad que conlleva el riesgo se ejecuta como máximos 2 veces por año"</formula>
    </cfRule>
    <cfRule type="containsText" dxfId="3181" priority="6435" operator="containsText" text="La actividad que conlleva el riesgo se ejecuta como máximos 2 veces por año">
      <formula>NOT(ISERROR(SEARCH("La actividad que conlleva el riesgo se ejecuta como máximos 2 veces por año",U90)))</formula>
    </cfRule>
  </conditionalFormatting>
  <conditionalFormatting sqref="U114:U118">
    <cfRule type="cellIs" dxfId="3180" priority="3378" operator="equal">
      <formula>"La actividad que conlleva el riesgo se ejecuta como máximos 2 veces por año"</formula>
    </cfRule>
    <cfRule type="beginsWith" priority="3377" operator="beginsWith" text="La actividad que conlleva el riesgo se ejecuta como máximos 2 veces por año">
      <formula>LEFT(U114,LEN("La actividad que conlleva el riesgo se ejecuta como máximos 2 veces por año"))="La actividad que conlleva el riesgo se ejecuta como máximos 2 veces por año"</formula>
    </cfRule>
    <cfRule type="cellIs" dxfId="3179" priority="3380" operator="equal">
      <formula>#REF!</formula>
    </cfRule>
    <cfRule type="containsText" dxfId="3178" priority="3381" operator="containsText" text="La actividad que conlleva el riesgo se ejecuta como máximos 2 veces por año">
      <formula>NOT(ISERROR(SEARCH("La actividad que conlleva el riesgo se ejecuta como máximos 2 veces por año",U114)))</formula>
    </cfRule>
    <cfRule type="cellIs" dxfId="3177" priority="3379" operator="equal">
      <formula>"La actividad que conlleva el riesgo se ejecuta como máximos 2 veces por año "</formula>
    </cfRule>
  </conditionalFormatting>
  <conditionalFormatting sqref="U120:U124">
    <cfRule type="beginsWith" priority="6157" operator="beginsWith" text="La actividad que conlleva el riesgo se ejecuta como máximos 2 veces por año">
      <formula>LEFT(U120,LEN("La actividad que conlleva el riesgo se ejecuta como máximos 2 veces por año"))="La actividad que conlleva el riesgo se ejecuta como máximos 2 veces por año"</formula>
    </cfRule>
    <cfRule type="cellIs" dxfId="3176" priority="6158" operator="equal">
      <formula>"La actividad que conlleva el riesgo se ejecuta como máximos 2 veces por año"</formula>
    </cfRule>
    <cfRule type="cellIs" dxfId="3175" priority="6159" operator="equal">
      <formula>"La actividad que conlleva el riesgo se ejecuta como máximos 2 veces por año "</formula>
    </cfRule>
    <cfRule type="containsText" dxfId="3174" priority="6161" operator="containsText" text="La actividad que conlleva el riesgo se ejecuta como máximos 2 veces por año">
      <formula>NOT(ISERROR(SEARCH("La actividad que conlleva el riesgo se ejecuta como máximos 2 veces por año",U120)))</formula>
    </cfRule>
    <cfRule type="cellIs" dxfId="3173" priority="6160" operator="equal">
      <formula>#REF!</formula>
    </cfRule>
  </conditionalFormatting>
  <conditionalFormatting sqref="U126:U130">
    <cfRule type="containsText" dxfId="3172" priority="5339" operator="containsText" text="La actividad que conlleva el riesgo se ejecuta como máximos 2 veces por año">
      <formula>NOT(ISERROR(SEARCH("La actividad que conlleva el riesgo se ejecuta como máximos 2 veces por año",U126)))</formula>
    </cfRule>
    <cfRule type="cellIs" dxfId="3171" priority="5338" operator="equal">
      <formula>#REF!</formula>
    </cfRule>
    <cfRule type="cellIs" dxfId="3170" priority="5337" operator="equal">
      <formula>"La actividad que conlleva el riesgo se ejecuta como máximos 2 veces por año "</formula>
    </cfRule>
    <cfRule type="cellIs" dxfId="3169" priority="5336" operator="equal">
      <formula>"La actividad que conlleva el riesgo se ejecuta como máximos 2 veces por año"</formula>
    </cfRule>
    <cfRule type="beginsWith" priority="5335" operator="beginsWith" text="La actividad que conlleva el riesgo se ejecuta como máximos 2 veces por año">
      <formula>LEFT(U126,LEN("La actividad que conlleva el riesgo se ejecuta como máximos 2 veces por año"))="La actividad que conlleva el riesgo se ejecuta como máximos 2 veces por año"</formula>
    </cfRule>
  </conditionalFormatting>
  <conditionalFormatting sqref="U132:U136">
    <cfRule type="cellIs" dxfId="3168" priority="5884" operator="equal">
      <formula>"La actividad que conlleva el riesgo se ejecuta como máximos 2 veces por año"</formula>
    </cfRule>
    <cfRule type="containsText" dxfId="3167" priority="5887" operator="containsText" text="La actividad que conlleva el riesgo se ejecuta como máximos 2 veces por año">
      <formula>NOT(ISERROR(SEARCH("La actividad que conlleva el riesgo se ejecuta como máximos 2 veces por año",U132)))</formula>
    </cfRule>
    <cfRule type="cellIs" dxfId="3166" priority="5886" operator="equal">
      <formula>#REF!</formula>
    </cfRule>
    <cfRule type="cellIs" dxfId="3165" priority="5885" operator="equal">
      <formula>"La actividad que conlleva el riesgo se ejecuta como máximos 2 veces por año "</formula>
    </cfRule>
    <cfRule type="beginsWith" priority="5883" operator="beginsWith" text="La actividad que conlleva el riesgo se ejecuta como máximos 2 veces por año">
      <formula>LEFT(U132,LEN("La actividad que conlleva el riesgo se ejecuta como máximos 2 veces por año"))="La actividad que conlleva el riesgo se ejecuta como máximos 2 veces por año"</formula>
    </cfRule>
  </conditionalFormatting>
  <conditionalFormatting sqref="U138:U142">
    <cfRule type="cellIs" dxfId="3164" priority="5747" operator="equal">
      <formula>"La actividad que conlleva el riesgo se ejecuta como máximos 2 veces por año"</formula>
    </cfRule>
    <cfRule type="beginsWith" priority="5746" operator="beginsWith" text="La actividad que conlleva el riesgo se ejecuta como máximos 2 veces por año">
      <formula>LEFT(U138,LEN("La actividad que conlleva el riesgo se ejecuta como máximos 2 veces por año"))="La actividad que conlleva el riesgo se ejecuta como máximos 2 veces por año"</formula>
    </cfRule>
    <cfRule type="cellIs" dxfId="3163" priority="5749" operator="equal">
      <formula>#REF!</formula>
    </cfRule>
    <cfRule type="cellIs" dxfId="3162" priority="5748" operator="equal">
      <formula>"La actividad que conlleva el riesgo se ejecuta como máximos 2 veces por año "</formula>
    </cfRule>
    <cfRule type="containsText" dxfId="3161" priority="5750" operator="containsText" text="La actividad que conlleva el riesgo se ejecuta como máximos 2 veces por año">
      <formula>NOT(ISERROR(SEARCH("La actividad que conlleva el riesgo se ejecuta como máximos 2 veces por año",U138)))</formula>
    </cfRule>
  </conditionalFormatting>
  <conditionalFormatting sqref="U144:U148">
    <cfRule type="cellIs" dxfId="3160" priority="5610" operator="equal">
      <formula>"La actividad que conlleva el riesgo se ejecuta como máximos 2 veces por año"</formula>
    </cfRule>
    <cfRule type="containsText" dxfId="3159" priority="5613" operator="containsText" text="La actividad que conlleva el riesgo se ejecuta como máximos 2 veces por año">
      <formula>NOT(ISERROR(SEARCH("La actividad que conlleva el riesgo se ejecuta como máximos 2 veces por año",U144)))</formula>
    </cfRule>
    <cfRule type="beginsWith" priority="5609" operator="beginsWith" text="La actividad que conlleva el riesgo se ejecuta como máximos 2 veces por año">
      <formula>LEFT(U144,LEN("La actividad que conlleva el riesgo se ejecuta como máximos 2 veces por año"))="La actividad que conlleva el riesgo se ejecuta como máximos 2 veces por año"</formula>
    </cfRule>
    <cfRule type="cellIs" dxfId="3158" priority="5611" operator="equal">
      <formula>"La actividad que conlleva el riesgo se ejecuta como máximos 2 veces por año "</formula>
    </cfRule>
    <cfRule type="cellIs" dxfId="3157" priority="5612" operator="equal">
      <formula>#REF!</formula>
    </cfRule>
  </conditionalFormatting>
  <conditionalFormatting sqref="U150:U154">
    <cfRule type="beginsWith" priority="3890" operator="beginsWith" text="La actividad que conlleva el riesgo se ejecuta como máximos 2 veces por año">
      <formula>LEFT(U150,LEN("La actividad que conlleva el riesgo se ejecuta como máximos 2 veces por año"))="La actividad que conlleva el riesgo se ejecuta como máximos 2 veces por año"</formula>
    </cfRule>
    <cfRule type="cellIs" dxfId="3156" priority="3893" operator="equal">
      <formula>#REF!</formula>
    </cfRule>
    <cfRule type="cellIs" dxfId="3155" priority="3891" operator="equal">
      <formula>"La actividad que conlleva el riesgo se ejecuta como máximos 2 veces por año"</formula>
    </cfRule>
    <cfRule type="containsText" dxfId="3154" priority="3894" operator="containsText" text="La actividad que conlleva el riesgo se ejecuta como máximos 2 veces por año">
      <formula>NOT(ISERROR(SEARCH("La actividad que conlleva el riesgo se ejecuta como máximos 2 veces por año",U150)))</formula>
    </cfRule>
    <cfRule type="cellIs" dxfId="3153" priority="3892" operator="equal">
      <formula>"La actividad que conlleva el riesgo se ejecuta como máximos 2 veces por año "</formula>
    </cfRule>
  </conditionalFormatting>
  <conditionalFormatting sqref="U156:U160">
    <cfRule type="cellIs" dxfId="3152" priority="3762" operator="equal">
      <formula>#REF!</formula>
    </cfRule>
    <cfRule type="beginsWith" priority="3759" operator="beginsWith" text="La actividad que conlleva el riesgo se ejecuta como máximos 2 veces por año">
      <formula>LEFT(U156,LEN("La actividad que conlleva el riesgo se ejecuta como máximos 2 veces por año"))="La actividad que conlleva el riesgo se ejecuta como máximos 2 veces por año"</formula>
    </cfRule>
    <cfRule type="cellIs" dxfId="3151" priority="3760" operator="equal">
      <formula>"La actividad que conlleva el riesgo se ejecuta como máximos 2 veces por año"</formula>
    </cfRule>
    <cfRule type="cellIs" dxfId="3150" priority="3761" operator="equal">
      <formula>"La actividad que conlleva el riesgo se ejecuta como máximos 2 veces por año "</formula>
    </cfRule>
    <cfRule type="containsText" dxfId="3149" priority="3763" operator="containsText" text="La actividad que conlleva el riesgo se ejecuta como máximos 2 veces por año">
      <formula>NOT(ISERROR(SEARCH("La actividad que conlleva el riesgo se ejecuta como máximos 2 veces por año",U156)))</formula>
    </cfRule>
  </conditionalFormatting>
  <conditionalFormatting sqref="U162:U166">
    <cfRule type="cellIs" dxfId="3148" priority="2966" operator="equal">
      <formula>#REF!</formula>
    </cfRule>
    <cfRule type="beginsWith" priority="2963" operator="beginsWith" text="La actividad que conlleva el riesgo se ejecuta como máximos 2 veces por año">
      <formula>LEFT(U162,LEN("La actividad que conlleva el riesgo se ejecuta como máximos 2 veces por año"))="La actividad que conlleva el riesgo se ejecuta como máximos 2 veces por año"</formula>
    </cfRule>
    <cfRule type="cellIs" dxfId="3147" priority="2964" operator="equal">
      <formula>"La actividad que conlleva el riesgo se ejecuta como máximos 2 veces por año"</formula>
    </cfRule>
    <cfRule type="cellIs" dxfId="3146" priority="2965" operator="equal">
      <formula>"La actividad que conlleva el riesgo se ejecuta como máximos 2 veces por año "</formula>
    </cfRule>
    <cfRule type="containsText" dxfId="3145" priority="2967" operator="containsText" text="La actividad que conlleva el riesgo se ejecuta como máximos 2 veces por año">
      <formula>NOT(ISERROR(SEARCH("La actividad que conlleva el riesgo se ejecuta como máximos 2 veces por año",U162)))</formula>
    </cfRule>
  </conditionalFormatting>
  <conditionalFormatting sqref="U168:U172">
    <cfRule type="containsText" dxfId="3144" priority="3241" operator="containsText" text="La actividad que conlleva el riesgo se ejecuta como máximos 2 veces por año">
      <formula>NOT(ISERROR(SEARCH("La actividad que conlleva el riesgo se ejecuta como máximos 2 veces por año",U168)))</formula>
    </cfRule>
    <cfRule type="cellIs" dxfId="3143" priority="3239" operator="equal">
      <formula>"La actividad que conlleva el riesgo se ejecuta como máximos 2 veces por año "</formula>
    </cfRule>
    <cfRule type="cellIs" dxfId="3142" priority="3238" operator="equal">
      <formula>"La actividad que conlleva el riesgo se ejecuta como máximos 2 veces por año"</formula>
    </cfRule>
    <cfRule type="beginsWith" priority="3237" operator="beginsWith" text="La actividad que conlleva el riesgo se ejecuta como máximos 2 veces por año">
      <formula>LEFT(U168,LEN("La actividad que conlleva el riesgo se ejecuta como máximos 2 veces por año"))="La actividad que conlleva el riesgo se ejecuta como máximos 2 veces por año"</formula>
    </cfRule>
    <cfRule type="cellIs" dxfId="3141" priority="3240" operator="equal">
      <formula>#REF!</formula>
    </cfRule>
  </conditionalFormatting>
  <conditionalFormatting sqref="U174:U178">
    <cfRule type="beginsWith" priority="3106" operator="beginsWith" text="La actividad que conlleva el riesgo se ejecuta como máximos 2 veces por año">
      <formula>LEFT(U174,LEN("La actividad que conlleva el riesgo se ejecuta como máximos 2 veces por año"))="La actividad que conlleva el riesgo se ejecuta como máximos 2 veces por año"</formula>
    </cfRule>
    <cfRule type="cellIs" dxfId="3140" priority="3107" operator="equal">
      <formula>"La actividad que conlleva el riesgo se ejecuta como máximos 2 veces por año"</formula>
    </cfRule>
    <cfRule type="cellIs" dxfId="3139" priority="3108" operator="equal">
      <formula>"La actividad que conlleva el riesgo se ejecuta como máximos 2 veces por año "</formula>
    </cfRule>
    <cfRule type="cellIs" dxfId="3138" priority="3109" operator="equal">
      <formula>#REF!</formula>
    </cfRule>
    <cfRule type="containsText" dxfId="3137" priority="3110" operator="containsText" text="La actividad que conlleva el riesgo se ejecuta como máximos 2 veces por año">
      <formula>NOT(ISERROR(SEARCH("La actividad que conlleva el riesgo se ejecuta como máximos 2 veces por año",U174)))</formula>
    </cfRule>
  </conditionalFormatting>
  <conditionalFormatting sqref="V18:V22">
    <cfRule type="cellIs" dxfId="3136" priority="12264" operator="equal">
      <formula>0.2</formula>
    </cfRule>
  </conditionalFormatting>
  <conditionalFormatting sqref="V24:V28">
    <cfRule type="cellIs" dxfId="3135" priority="10797" operator="equal">
      <formula>0.2</formula>
    </cfRule>
  </conditionalFormatting>
  <conditionalFormatting sqref="V30:V34">
    <cfRule type="cellIs" dxfId="3134" priority="9696" operator="equal">
      <formula>0.2</formula>
    </cfRule>
  </conditionalFormatting>
  <conditionalFormatting sqref="V36:V40">
    <cfRule type="cellIs" dxfId="3133" priority="3510" operator="equal">
      <formula>0.2</formula>
    </cfRule>
  </conditionalFormatting>
  <conditionalFormatting sqref="V42:V46">
    <cfRule type="cellIs" dxfId="3132" priority="10721" operator="equal">
      <formula>0.2</formula>
    </cfRule>
  </conditionalFormatting>
  <conditionalFormatting sqref="V48:V52">
    <cfRule type="cellIs" dxfId="3131" priority="7803" operator="equal">
      <formula>0.2</formula>
    </cfRule>
  </conditionalFormatting>
  <conditionalFormatting sqref="V54:V58">
    <cfRule type="cellIs" dxfId="3130" priority="7540" operator="equal">
      <formula>0.2</formula>
    </cfRule>
  </conditionalFormatting>
  <conditionalFormatting sqref="V60:V64">
    <cfRule type="cellIs" dxfId="3129" priority="7403" operator="equal">
      <formula>0.2</formula>
    </cfRule>
  </conditionalFormatting>
  <conditionalFormatting sqref="V66:V70">
    <cfRule type="cellIs" dxfId="3128" priority="7266" operator="equal">
      <formula>0.2</formula>
    </cfRule>
  </conditionalFormatting>
  <conditionalFormatting sqref="V72:V76">
    <cfRule type="cellIs" dxfId="3127" priority="6992" operator="equal">
      <formula>0.2</formula>
    </cfRule>
  </conditionalFormatting>
  <conditionalFormatting sqref="V78:V82">
    <cfRule type="cellIs" dxfId="3126" priority="6855" operator="equal">
      <formula>0.2</formula>
    </cfRule>
  </conditionalFormatting>
  <conditionalFormatting sqref="V84:V88">
    <cfRule type="cellIs" dxfId="3125" priority="6718" operator="equal">
      <formula>0.2</formula>
    </cfRule>
  </conditionalFormatting>
  <conditionalFormatting sqref="V90:V94">
    <cfRule type="cellIs" dxfId="3124" priority="6444" operator="equal">
      <formula>0.2</formula>
    </cfRule>
  </conditionalFormatting>
  <conditionalFormatting sqref="V114:V118">
    <cfRule type="cellIs" dxfId="3123" priority="3390" operator="equal">
      <formula>0.2</formula>
    </cfRule>
  </conditionalFormatting>
  <conditionalFormatting sqref="V120:V124">
    <cfRule type="cellIs" dxfId="3122" priority="6170" operator="equal">
      <formula>0.2</formula>
    </cfRule>
  </conditionalFormatting>
  <conditionalFormatting sqref="V126:V130">
    <cfRule type="cellIs" dxfId="3121" priority="5348" operator="equal">
      <formula>0.2</formula>
    </cfRule>
  </conditionalFormatting>
  <conditionalFormatting sqref="V132:V136">
    <cfRule type="cellIs" dxfId="3120" priority="5896" operator="equal">
      <formula>0.2</formula>
    </cfRule>
  </conditionalFormatting>
  <conditionalFormatting sqref="V138:V142">
    <cfRule type="cellIs" dxfId="3119" priority="5759" operator="equal">
      <formula>0.2</formula>
    </cfRule>
  </conditionalFormatting>
  <conditionalFormatting sqref="V144:V148">
    <cfRule type="cellIs" dxfId="3118" priority="5622" operator="equal">
      <formula>0.2</formula>
    </cfRule>
  </conditionalFormatting>
  <conditionalFormatting sqref="V150:V154">
    <cfRule type="cellIs" dxfId="3117" priority="3903" operator="equal">
      <formula>0.2</formula>
    </cfRule>
  </conditionalFormatting>
  <conditionalFormatting sqref="V156:V160">
    <cfRule type="cellIs" dxfId="3116" priority="3772" operator="equal">
      <formula>0.2</formula>
    </cfRule>
  </conditionalFormatting>
  <conditionalFormatting sqref="V162:V166">
    <cfRule type="cellIs" dxfId="3115" priority="2976" operator="equal">
      <formula>0.2</formula>
    </cfRule>
  </conditionalFormatting>
  <conditionalFormatting sqref="V168:V172">
    <cfRule type="cellIs" dxfId="3114" priority="3250" operator="equal">
      <formula>0.2</formula>
    </cfRule>
  </conditionalFormatting>
  <conditionalFormatting sqref="V174:V178">
    <cfRule type="cellIs" dxfId="3113" priority="3119" operator="equal">
      <formula>0.2</formula>
    </cfRule>
  </conditionalFormatting>
  <conditionalFormatting sqref="W18:W22">
    <cfRule type="expression" dxfId="3112" priority="12273">
      <formula>"&lt;,2"</formula>
    </cfRule>
  </conditionalFormatting>
  <conditionalFormatting sqref="W24:W28">
    <cfRule type="expression" dxfId="3111" priority="4515">
      <formula>"&lt;,2"</formula>
    </cfRule>
  </conditionalFormatting>
  <conditionalFormatting sqref="W30:W34">
    <cfRule type="expression" dxfId="3110" priority="4514">
      <formula>"&lt;,2"</formula>
    </cfRule>
  </conditionalFormatting>
  <conditionalFormatting sqref="W36:W40">
    <cfRule type="expression" dxfId="3109" priority="3519">
      <formula>"&lt;,2"</formula>
    </cfRule>
  </conditionalFormatting>
  <conditionalFormatting sqref="W42:W46">
    <cfRule type="expression" dxfId="3108" priority="4513">
      <formula>"&lt;,2"</formula>
    </cfRule>
  </conditionalFormatting>
  <conditionalFormatting sqref="W48:W52">
    <cfRule type="expression" dxfId="3107" priority="7812">
      <formula>"&lt;,2"</formula>
    </cfRule>
  </conditionalFormatting>
  <conditionalFormatting sqref="W54:W58">
    <cfRule type="expression" dxfId="3106" priority="7549">
      <formula>"&lt;,2"</formula>
    </cfRule>
  </conditionalFormatting>
  <conditionalFormatting sqref="W60:W64">
    <cfRule type="expression" dxfId="3105" priority="7412">
      <formula>"&lt;,2"</formula>
    </cfRule>
  </conditionalFormatting>
  <conditionalFormatting sqref="W66:W70">
    <cfRule type="expression" dxfId="3104" priority="7275">
      <formula>"&lt;,2"</formula>
    </cfRule>
  </conditionalFormatting>
  <conditionalFormatting sqref="W72:W76">
    <cfRule type="expression" dxfId="3103" priority="7001">
      <formula>"&lt;,2"</formula>
    </cfRule>
  </conditionalFormatting>
  <conditionalFormatting sqref="W78:W82">
    <cfRule type="expression" dxfId="3102" priority="6864">
      <formula>"&lt;,2"</formula>
    </cfRule>
  </conditionalFormatting>
  <conditionalFormatting sqref="W84:W88">
    <cfRule type="expression" dxfId="3101" priority="6727">
      <formula>"&lt;,2"</formula>
    </cfRule>
  </conditionalFormatting>
  <conditionalFormatting sqref="W90:W94">
    <cfRule type="expression" dxfId="3100" priority="6453">
      <formula>"&lt;,2"</formula>
    </cfRule>
  </conditionalFormatting>
  <conditionalFormatting sqref="W114:W118">
    <cfRule type="expression" dxfId="3099" priority="3427">
      <formula>"&lt;,2"</formula>
    </cfRule>
  </conditionalFormatting>
  <conditionalFormatting sqref="W120:W124">
    <cfRule type="expression" dxfId="3098" priority="6179">
      <formula>"&lt;,2"</formula>
    </cfRule>
  </conditionalFormatting>
  <conditionalFormatting sqref="W126:W130">
    <cfRule type="expression" dxfId="3097" priority="5357">
      <formula>"&lt;,2"</formula>
    </cfRule>
  </conditionalFormatting>
  <conditionalFormatting sqref="W132:W136">
    <cfRule type="expression" dxfId="3096" priority="5905">
      <formula>"&lt;,2"</formula>
    </cfRule>
  </conditionalFormatting>
  <conditionalFormatting sqref="W138:W142">
    <cfRule type="expression" dxfId="3095" priority="5768">
      <formula>"&lt;,2"</formula>
    </cfRule>
  </conditionalFormatting>
  <conditionalFormatting sqref="W144:W148">
    <cfRule type="expression" dxfId="3094" priority="5631">
      <formula>"&lt;,2"</formula>
    </cfRule>
  </conditionalFormatting>
  <conditionalFormatting sqref="W150:W154">
    <cfRule type="expression" dxfId="3093" priority="3912">
      <formula>"&lt;,2"</formula>
    </cfRule>
  </conditionalFormatting>
  <conditionalFormatting sqref="W156:W160">
    <cfRule type="expression" dxfId="3092" priority="3781">
      <formula>"&lt;,2"</formula>
    </cfRule>
  </conditionalFormatting>
  <conditionalFormatting sqref="W162:W166">
    <cfRule type="expression" dxfId="3091" priority="2985">
      <formula>"&lt;,2"</formula>
    </cfRule>
  </conditionalFormatting>
  <conditionalFormatting sqref="W168:W172">
    <cfRule type="expression" dxfId="3090" priority="3259">
      <formula>"&lt;,2"</formula>
    </cfRule>
  </conditionalFormatting>
  <conditionalFormatting sqref="W174:W178">
    <cfRule type="expression" dxfId="3089" priority="3128">
      <formula>"&lt;,2"</formula>
    </cfRule>
  </conditionalFormatting>
  <conditionalFormatting sqref="X18:X22">
    <cfRule type="cellIs" dxfId="3088" priority="12268" operator="equal">
      <formula>1</formula>
    </cfRule>
    <cfRule type="cellIs" dxfId="3087" priority="12267" operator="equal">
      <formula>5</formula>
    </cfRule>
    <cfRule type="cellIs" dxfId="3086" priority="12266" operator="equal">
      <formula>10</formula>
    </cfRule>
    <cfRule type="cellIs" dxfId="3085" priority="12265" operator="equal">
      <formula>20</formula>
    </cfRule>
    <cfRule type="cellIs" dxfId="3084" priority="12270" operator="equal">
      <formula>0.6</formula>
    </cfRule>
    <cfRule type="cellIs" dxfId="3083" priority="12269" operator="equal">
      <formula>0.8</formula>
    </cfRule>
    <cfRule type="cellIs" dxfId="3082" priority="12271" operator="equal">
      <formula>0.4</formula>
    </cfRule>
    <cfRule type="cellIs" dxfId="3081" priority="12272" operator="equal">
      <formula>20%</formula>
    </cfRule>
  </conditionalFormatting>
  <conditionalFormatting sqref="X24:X28">
    <cfRule type="cellIs" dxfId="3080" priority="10801" operator="equal">
      <formula>1</formula>
    </cfRule>
    <cfRule type="cellIs" dxfId="3079" priority="10802" operator="equal">
      <formula>0.8</formula>
    </cfRule>
    <cfRule type="cellIs" dxfId="3078" priority="10803" operator="equal">
      <formula>0.6</formula>
    </cfRule>
    <cfRule type="cellIs" dxfId="3077" priority="10804" operator="equal">
      <formula>0.4</formula>
    </cfRule>
    <cfRule type="cellIs" dxfId="3076" priority="10798" operator="equal">
      <formula>20</formula>
    </cfRule>
    <cfRule type="cellIs" dxfId="3075" priority="10805" operator="equal">
      <formula>20%</formula>
    </cfRule>
    <cfRule type="cellIs" dxfId="3074" priority="10799" operator="equal">
      <formula>10</formula>
    </cfRule>
    <cfRule type="cellIs" dxfId="3073" priority="10800" operator="equal">
      <formula>5</formula>
    </cfRule>
  </conditionalFormatting>
  <conditionalFormatting sqref="X30:X34">
    <cfRule type="cellIs" dxfId="3072" priority="9702" operator="equal">
      <formula>0.6</formula>
    </cfRule>
    <cfRule type="cellIs" dxfId="3071" priority="9703" operator="equal">
      <formula>0.4</formula>
    </cfRule>
    <cfRule type="cellIs" dxfId="3070" priority="9700" operator="equal">
      <formula>1</formula>
    </cfRule>
    <cfRule type="cellIs" dxfId="3069" priority="9698" operator="equal">
      <formula>10</formula>
    </cfRule>
    <cfRule type="cellIs" dxfId="3068" priority="9697" operator="equal">
      <formula>20</formula>
    </cfRule>
    <cfRule type="cellIs" dxfId="3067" priority="9704" operator="equal">
      <formula>20%</formula>
    </cfRule>
    <cfRule type="cellIs" dxfId="3066" priority="9699" operator="equal">
      <formula>5</formula>
    </cfRule>
    <cfRule type="cellIs" dxfId="3065" priority="9701" operator="equal">
      <formula>0.8</formula>
    </cfRule>
  </conditionalFormatting>
  <conditionalFormatting sqref="X36:X40">
    <cfRule type="cellIs" dxfId="3064" priority="3516" operator="equal">
      <formula>0.6</formula>
    </cfRule>
    <cfRule type="cellIs" dxfId="3063" priority="3511" operator="equal">
      <formula>20</formula>
    </cfRule>
    <cfRule type="cellIs" dxfId="3062" priority="3512" operator="equal">
      <formula>10</formula>
    </cfRule>
    <cfRule type="cellIs" dxfId="3061" priority="3513" operator="equal">
      <formula>5</formula>
    </cfRule>
    <cfRule type="cellIs" dxfId="3060" priority="3514" operator="equal">
      <formula>1</formula>
    </cfRule>
    <cfRule type="cellIs" dxfId="3059" priority="3515" operator="equal">
      <formula>0.8</formula>
    </cfRule>
    <cfRule type="cellIs" dxfId="3058" priority="3517" operator="equal">
      <formula>0.4</formula>
    </cfRule>
    <cfRule type="cellIs" dxfId="3057" priority="3518" operator="equal">
      <formula>20%</formula>
    </cfRule>
  </conditionalFormatting>
  <conditionalFormatting sqref="X42:X46">
    <cfRule type="cellIs" dxfId="3056" priority="10722" operator="equal">
      <formula>20</formula>
    </cfRule>
    <cfRule type="cellIs" dxfId="3055" priority="10724" operator="equal">
      <formula>5</formula>
    </cfRule>
    <cfRule type="cellIs" dxfId="3054" priority="10725" operator="equal">
      <formula>1</formula>
    </cfRule>
    <cfRule type="cellIs" dxfId="3053" priority="10726" operator="equal">
      <formula>0.8</formula>
    </cfRule>
    <cfRule type="cellIs" dxfId="3052" priority="10727" operator="equal">
      <formula>0.6</formula>
    </cfRule>
    <cfRule type="cellIs" dxfId="3051" priority="10728" operator="equal">
      <formula>0.4</formula>
    </cfRule>
    <cfRule type="cellIs" dxfId="3050" priority="10729" operator="equal">
      <formula>20%</formula>
    </cfRule>
    <cfRule type="cellIs" dxfId="3049" priority="10723" operator="equal">
      <formula>10</formula>
    </cfRule>
  </conditionalFormatting>
  <conditionalFormatting sqref="X48:X52">
    <cfRule type="cellIs" dxfId="3048" priority="7805" operator="equal">
      <formula>10</formula>
    </cfRule>
    <cfRule type="cellIs" dxfId="3047" priority="7811" operator="equal">
      <formula>20%</formula>
    </cfRule>
    <cfRule type="cellIs" dxfId="3046" priority="7804" operator="equal">
      <formula>20</formula>
    </cfRule>
    <cfRule type="cellIs" dxfId="3045" priority="7806" operator="equal">
      <formula>5</formula>
    </cfRule>
    <cfRule type="cellIs" dxfId="3044" priority="7807" operator="equal">
      <formula>1</formula>
    </cfRule>
    <cfRule type="cellIs" dxfId="3043" priority="7808" operator="equal">
      <formula>0.8</formula>
    </cfRule>
    <cfRule type="cellIs" dxfId="3042" priority="7809" operator="equal">
      <formula>0.6</formula>
    </cfRule>
    <cfRule type="cellIs" dxfId="3041" priority="7810" operator="equal">
      <formula>0.4</formula>
    </cfRule>
  </conditionalFormatting>
  <conditionalFormatting sqref="X54:X58">
    <cfRule type="cellIs" dxfId="3040" priority="7541" operator="equal">
      <formula>20</formula>
    </cfRule>
    <cfRule type="cellIs" dxfId="3039" priority="7544" operator="equal">
      <formula>1</formula>
    </cfRule>
    <cfRule type="cellIs" dxfId="3038" priority="7546" operator="equal">
      <formula>0.6</formula>
    </cfRule>
    <cfRule type="cellIs" dxfId="3037" priority="7547" operator="equal">
      <formula>0.4</formula>
    </cfRule>
    <cfRule type="cellIs" dxfId="3036" priority="7548" operator="equal">
      <formula>20%</formula>
    </cfRule>
    <cfRule type="cellIs" dxfId="3035" priority="7543" operator="equal">
      <formula>5</formula>
    </cfRule>
    <cfRule type="cellIs" dxfId="3034" priority="7542" operator="equal">
      <formula>10</formula>
    </cfRule>
    <cfRule type="cellIs" dxfId="3033" priority="7545" operator="equal">
      <formula>0.8</formula>
    </cfRule>
  </conditionalFormatting>
  <conditionalFormatting sqref="X60:X64">
    <cfRule type="cellIs" dxfId="3032" priority="7406" operator="equal">
      <formula>5</formula>
    </cfRule>
    <cfRule type="cellIs" dxfId="3031" priority="7405" operator="equal">
      <formula>10</formula>
    </cfRule>
    <cfRule type="cellIs" dxfId="3030" priority="7404" operator="equal">
      <formula>20</formula>
    </cfRule>
    <cfRule type="cellIs" dxfId="3029" priority="7407" operator="equal">
      <formula>1</formula>
    </cfRule>
    <cfRule type="cellIs" dxfId="3028" priority="7408" operator="equal">
      <formula>0.8</formula>
    </cfRule>
    <cfRule type="cellIs" dxfId="3027" priority="7409" operator="equal">
      <formula>0.6</formula>
    </cfRule>
    <cfRule type="cellIs" dxfId="3026" priority="7410" operator="equal">
      <formula>0.4</formula>
    </cfRule>
    <cfRule type="cellIs" dxfId="3025" priority="7411" operator="equal">
      <formula>20%</formula>
    </cfRule>
  </conditionalFormatting>
  <conditionalFormatting sqref="X66:X70">
    <cfRule type="cellIs" dxfId="3024" priority="7274" operator="equal">
      <formula>20%</formula>
    </cfRule>
    <cfRule type="cellIs" dxfId="3023" priority="7273" operator="equal">
      <formula>0.4</formula>
    </cfRule>
    <cfRule type="cellIs" dxfId="3022" priority="7272" operator="equal">
      <formula>0.6</formula>
    </cfRule>
    <cfRule type="cellIs" dxfId="3021" priority="7271" operator="equal">
      <formula>0.8</formula>
    </cfRule>
    <cfRule type="cellIs" dxfId="3020" priority="7270" operator="equal">
      <formula>1</formula>
    </cfRule>
    <cfRule type="cellIs" dxfId="3019" priority="7269" operator="equal">
      <formula>5</formula>
    </cfRule>
    <cfRule type="cellIs" dxfId="3018" priority="7268" operator="equal">
      <formula>10</formula>
    </cfRule>
    <cfRule type="cellIs" dxfId="3017" priority="7267" operator="equal">
      <formula>20</formula>
    </cfRule>
  </conditionalFormatting>
  <conditionalFormatting sqref="X72:X76">
    <cfRule type="cellIs" dxfId="3016" priority="6999" operator="equal">
      <formula>0.4</formula>
    </cfRule>
    <cfRule type="cellIs" dxfId="3015" priority="7000" operator="equal">
      <formula>20%</formula>
    </cfRule>
    <cfRule type="cellIs" dxfId="3014" priority="6998" operator="equal">
      <formula>0.6</formula>
    </cfRule>
    <cfRule type="cellIs" dxfId="3013" priority="6997" operator="equal">
      <formula>0.8</formula>
    </cfRule>
    <cfRule type="cellIs" dxfId="3012" priority="6996" operator="equal">
      <formula>1</formula>
    </cfRule>
    <cfRule type="cellIs" dxfId="3011" priority="6995" operator="equal">
      <formula>5</formula>
    </cfRule>
    <cfRule type="cellIs" dxfId="3010" priority="6994" operator="equal">
      <formula>10</formula>
    </cfRule>
    <cfRule type="cellIs" dxfId="3009" priority="6993" operator="equal">
      <formula>20</formula>
    </cfRule>
  </conditionalFormatting>
  <conditionalFormatting sqref="X78:X82">
    <cfRule type="cellIs" dxfId="3008" priority="6859" operator="equal">
      <formula>1</formula>
    </cfRule>
    <cfRule type="cellIs" dxfId="3007" priority="6856" operator="equal">
      <formula>20</formula>
    </cfRule>
    <cfRule type="cellIs" dxfId="3006" priority="6857" operator="equal">
      <formula>10</formula>
    </cfRule>
    <cfRule type="cellIs" dxfId="3005" priority="6858" operator="equal">
      <formula>5</formula>
    </cfRule>
    <cfRule type="cellIs" dxfId="3004" priority="6863" operator="equal">
      <formula>20%</formula>
    </cfRule>
    <cfRule type="cellIs" dxfId="3003" priority="6862" operator="equal">
      <formula>0.4</formula>
    </cfRule>
    <cfRule type="cellIs" dxfId="3002" priority="6861" operator="equal">
      <formula>0.6</formula>
    </cfRule>
    <cfRule type="cellIs" dxfId="3001" priority="6860" operator="equal">
      <formula>0.8</formula>
    </cfRule>
  </conditionalFormatting>
  <conditionalFormatting sqref="X84:X88">
    <cfRule type="cellIs" dxfId="3000" priority="6719" operator="equal">
      <formula>20</formula>
    </cfRule>
    <cfRule type="cellIs" dxfId="2999" priority="6720" operator="equal">
      <formula>10</formula>
    </cfRule>
    <cfRule type="cellIs" dxfId="2998" priority="6721" operator="equal">
      <formula>5</formula>
    </cfRule>
    <cfRule type="cellIs" dxfId="2997" priority="6722" operator="equal">
      <formula>1</formula>
    </cfRule>
    <cfRule type="cellIs" dxfId="2996" priority="6723" operator="equal">
      <formula>0.8</formula>
    </cfRule>
    <cfRule type="cellIs" dxfId="2995" priority="6724" operator="equal">
      <formula>0.6</formula>
    </cfRule>
    <cfRule type="cellIs" dxfId="2994" priority="6725" operator="equal">
      <formula>0.4</formula>
    </cfRule>
    <cfRule type="cellIs" dxfId="2993" priority="6726" operator="equal">
      <formula>20%</formula>
    </cfRule>
  </conditionalFormatting>
  <conditionalFormatting sqref="X90:X94">
    <cfRule type="cellIs" dxfId="2992" priority="4306" operator="equal">
      <formula>20</formula>
    </cfRule>
    <cfRule type="cellIs" dxfId="2991" priority="4307" operator="equal">
      <formula>10</formula>
    </cfRule>
    <cfRule type="cellIs" dxfId="2990" priority="4308" operator="equal">
      <formula>5</formula>
    </cfRule>
    <cfRule type="cellIs" dxfId="2989" priority="4309" operator="equal">
      <formula>1</formula>
    </cfRule>
    <cfRule type="cellIs" dxfId="2988" priority="4310" operator="equal">
      <formula>0.8</formula>
    </cfRule>
    <cfRule type="cellIs" dxfId="2987" priority="4311" operator="equal">
      <formula>0.6</formula>
    </cfRule>
    <cfRule type="cellIs" dxfId="2986" priority="4312" operator="equal">
      <formula>0.4</formula>
    </cfRule>
    <cfRule type="cellIs" dxfId="2985" priority="4313" operator="equal">
      <formula>20%</formula>
    </cfRule>
  </conditionalFormatting>
  <conditionalFormatting sqref="X114:X118">
    <cfRule type="cellIs" dxfId="2984" priority="3393" operator="equal">
      <formula>5</formula>
    </cfRule>
    <cfRule type="cellIs" dxfId="2983" priority="3398" operator="equal">
      <formula>20%</formula>
    </cfRule>
    <cfRule type="cellIs" dxfId="2982" priority="3397" operator="equal">
      <formula>0.4</formula>
    </cfRule>
    <cfRule type="cellIs" dxfId="2981" priority="3396" operator="equal">
      <formula>0.6</formula>
    </cfRule>
    <cfRule type="cellIs" dxfId="2980" priority="3395" operator="equal">
      <formula>0.8</formula>
    </cfRule>
    <cfRule type="cellIs" dxfId="2979" priority="3394" operator="equal">
      <formula>1</formula>
    </cfRule>
    <cfRule type="cellIs" dxfId="2978" priority="3391" operator="equal">
      <formula>20</formula>
    </cfRule>
    <cfRule type="cellIs" dxfId="2977" priority="3392" operator="equal">
      <formula>10</formula>
    </cfRule>
  </conditionalFormatting>
  <conditionalFormatting sqref="X120:X124">
    <cfRule type="cellIs" dxfId="2976" priority="6172" operator="equal">
      <formula>10</formula>
    </cfRule>
    <cfRule type="cellIs" dxfId="2975" priority="6173" operator="equal">
      <formula>5</formula>
    </cfRule>
    <cfRule type="cellIs" dxfId="2974" priority="6174" operator="equal">
      <formula>1</formula>
    </cfRule>
    <cfRule type="cellIs" dxfId="2973" priority="6175" operator="equal">
      <formula>0.8</formula>
    </cfRule>
    <cfRule type="cellIs" dxfId="2972" priority="6176" operator="equal">
      <formula>0.6</formula>
    </cfRule>
    <cfRule type="cellIs" dxfId="2971" priority="6177" operator="equal">
      <formula>0.4</formula>
    </cfRule>
    <cfRule type="cellIs" dxfId="2970" priority="6178" operator="equal">
      <formula>20%</formula>
    </cfRule>
    <cfRule type="cellIs" dxfId="2969" priority="6171" operator="equal">
      <formula>20</formula>
    </cfRule>
  </conditionalFormatting>
  <conditionalFormatting sqref="X126:X130">
    <cfRule type="cellIs" dxfId="2968" priority="5356" operator="equal">
      <formula>20%</formula>
    </cfRule>
    <cfRule type="cellIs" dxfId="2967" priority="5352" operator="equal">
      <formula>1</formula>
    </cfRule>
    <cfRule type="cellIs" dxfId="2966" priority="5355" operator="equal">
      <formula>0.4</formula>
    </cfRule>
    <cfRule type="cellIs" dxfId="2965" priority="5354" operator="equal">
      <formula>0.6</formula>
    </cfRule>
    <cfRule type="cellIs" dxfId="2964" priority="5353" operator="equal">
      <formula>0.8</formula>
    </cfRule>
    <cfRule type="cellIs" dxfId="2963" priority="5349" operator="equal">
      <formula>20</formula>
    </cfRule>
    <cfRule type="cellIs" dxfId="2962" priority="5350" operator="equal">
      <formula>10</formula>
    </cfRule>
    <cfRule type="cellIs" dxfId="2961" priority="5351" operator="equal">
      <formula>5</formula>
    </cfRule>
  </conditionalFormatting>
  <conditionalFormatting sqref="X132:X136">
    <cfRule type="cellIs" dxfId="2960" priority="5904" operator="equal">
      <formula>20%</formula>
    </cfRule>
    <cfRule type="cellIs" dxfId="2959" priority="5897" operator="equal">
      <formula>20</formula>
    </cfRule>
    <cfRule type="cellIs" dxfId="2958" priority="5898" operator="equal">
      <formula>10</formula>
    </cfRule>
    <cfRule type="cellIs" dxfId="2957" priority="5899" operator="equal">
      <formula>5</formula>
    </cfRule>
    <cfRule type="cellIs" dxfId="2956" priority="5900" operator="equal">
      <formula>1</formula>
    </cfRule>
    <cfRule type="cellIs" dxfId="2955" priority="5901" operator="equal">
      <formula>0.8</formula>
    </cfRule>
    <cfRule type="cellIs" dxfId="2954" priority="5902" operator="equal">
      <formula>0.6</formula>
    </cfRule>
    <cfRule type="cellIs" dxfId="2953" priority="5903" operator="equal">
      <formula>0.4</formula>
    </cfRule>
  </conditionalFormatting>
  <conditionalFormatting sqref="X138:X142">
    <cfRule type="cellIs" dxfId="2952" priority="5765" operator="equal">
      <formula>0.6</formula>
    </cfRule>
    <cfRule type="cellIs" dxfId="2951" priority="5766" operator="equal">
      <formula>0.4</formula>
    </cfRule>
    <cfRule type="cellIs" dxfId="2950" priority="5767" operator="equal">
      <formula>20%</formula>
    </cfRule>
    <cfRule type="cellIs" dxfId="2949" priority="5760" operator="equal">
      <formula>20</formula>
    </cfRule>
    <cfRule type="cellIs" dxfId="2948" priority="5761" operator="equal">
      <formula>10</formula>
    </cfRule>
    <cfRule type="cellIs" dxfId="2947" priority="5762" operator="equal">
      <formula>5</formula>
    </cfRule>
    <cfRule type="cellIs" dxfId="2946" priority="5763" operator="equal">
      <formula>1</formula>
    </cfRule>
    <cfRule type="cellIs" dxfId="2945" priority="5764" operator="equal">
      <formula>0.8</formula>
    </cfRule>
  </conditionalFormatting>
  <conditionalFormatting sqref="X144:X148">
    <cfRule type="cellIs" dxfId="2944" priority="5626" operator="equal">
      <formula>1</formula>
    </cfRule>
    <cfRule type="cellIs" dxfId="2943" priority="5625" operator="equal">
      <formula>5</formula>
    </cfRule>
    <cfRule type="cellIs" dxfId="2942" priority="5627" operator="equal">
      <formula>0.8</formula>
    </cfRule>
    <cfRule type="cellIs" dxfId="2941" priority="5628" operator="equal">
      <formula>0.6</formula>
    </cfRule>
    <cfRule type="cellIs" dxfId="2940" priority="5630" operator="equal">
      <formula>20%</formula>
    </cfRule>
    <cfRule type="cellIs" dxfId="2939" priority="5629" operator="equal">
      <formula>0.4</formula>
    </cfRule>
    <cfRule type="cellIs" dxfId="2938" priority="5624" operator="equal">
      <formula>10</formula>
    </cfRule>
    <cfRule type="cellIs" dxfId="2937" priority="5623" operator="equal">
      <formula>20</formula>
    </cfRule>
  </conditionalFormatting>
  <conditionalFormatting sqref="X150:X154">
    <cfRule type="cellIs" dxfId="2936" priority="3911" operator="equal">
      <formula>20%</formula>
    </cfRule>
    <cfRule type="cellIs" dxfId="2935" priority="3910" operator="equal">
      <formula>0.4</formula>
    </cfRule>
    <cfRule type="cellIs" dxfId="2934" priority="3905" operator="equal">
      <formula>10</formula>
    </cfRule>
    <cfRule type="cellIs" dxfId="2933" priority="3904" operator="equal">
      <formula>20</formula>
    </cfRule>
    <cfRule type="cellIs" dxfId="2932" priority="3907" operator="equal">
      <formula>1</formula>
    </cfRule>
    <cfRule type="cellIs" dxfId="2931" priority="3909" operator="equal">
      <formula>0.6</formula>
    </cfRule>
    <cfRule type="cellIs" dxfId="2930" priority="3908" operator="equal">
      <formula>0.8</formula>
    </cfRule>
    <cfRule type="cellIs" dxfId="2929" priority="3906" operator="equal">
      <formula>5</formula>
    </cfRule>
  </conditionalFormatting>
  <conditionalFormatting sqref="X156:X160">
    <cfRule type="cellIs" dxfId="2928" priority="3780" operator="equal">
      <formula>20%</formula>
    </cfRule>
    <cfRule type="cellIs" dxfId="2927" priority="3779" operator="equal">
      <formula>0.4</formula>
    </cfRule>
    <cfRule type="cellIs" dxfId="2926" priority="3778" operator="equal">
      <formula>0.6</formula>
    </cfRule>
    <cfRule type="cellIs" dxfId="2925" priority="3777" operator="equal">
      <formula>0.8</formula>
    </cfRule>
    <cfRule type="cellIs" dxfId="2924" priority="3776" operator="equal">
      <formula>1</formula>
    </cfRule>
    <cfRule type="cellIs" dxfId="2923" priority="3775" operator="equal">
      <formula>5</formula>
    </cfRule>
    <cfRule type="cellIs" dxfId="2922" priority="3774" operator="equal">
      <formula>10</formula>
    </cfRule>
    <cfRule type="cellIs" dxfId="2921" priority="3773" operator="equal">
      <formula>20</formula>
    </cfRule>
  </conditionalFormatting>
  <conditionalFormatting sqref="X162:X166">
    <cfRule type="cellIs" dxfId="2920" priority="2977" operator="equal">
      <formula>20</formula>
    </cfRule>
    <cfRule type="cellIs" dxfId="2919" priority="2978" operator="equal">
      <formula>10</formula>
    </cfRule>
    <cfRule type="cellIs" dxfId="2918" priority="2979" operator="equal">
      <formula>5</formula>
    </cfRule>
    <cfRule type="cellIs" dxfId="2917" priority="2980" operator="equal">
      <formula>1</formula>
    </cfRule>
    <cfRule type="cellIs" dxfId="2916" priority="2981" operator="equal">
      <formula>0.8</formula>
    </cfRule>
    <cfRule type="cellIs" dxfId="2915" priority="2982" operator="equal">
      <formula>0.6</formula>
    </cfRule>
    <cfRule type="cellIs" dxfId="2914" priority="2983" operator="equal">
      <formula>0.4</formula>
    </cfRule>
    <cfRule type="cellIs" dxfId="2913" priority="2984" operator="equal">
      <formula>20%</formula>
    </cfRule>
  </conditionalFormatting>
  <conditionalFormatting sqref="X168:X172">
    <cfRule type="cellIs" dxfId="2912" priority="3256" operator="equal">
      <formula>0.6</formula>
    </cfRule>
    <cfRule type="cellIs" dxfId="2911" priority="3254" operator="equal">
      <formula>1</formula>
    </cfRule>
    <cfRule type="cellIs" dxfId="2910" priority="3251" operator="equal">
      <formula>20</formula>
    </cfRule>
    <cfRule type="cellIs" dxfId="2909" priority="3255" operator="equal">
      <formula>0.8</formula>
    </cfRule>
    <cfRule type="cellIs" dxfId="2908" priority="3258" operator="equal">
      <formula>20%</formula>
    </cfRule>
    <cfRule type="cellIs" dxfId="2907" priority="3257" operator="equal">
      <formula>0.4</formula>
    </cfRule>
    <cfRule type="cellIs" dxfId="2906" priority="3253" operator="equal">
      <formula>5</formula>
    </cfRule>
    <cfRule type="cellIs" dxfId="2905" priority="3252" operator="equal">
      <formula>10</formula>
    </cfRule>
  </conditionalFormatting>
  <conditionalFormatting sqref="X174:X178">
    <cfRule type="cellIs" dxfId="2904" priority="3126" operator="equal">
      <formula>0.4</formula>
    </cfRule>
    <cfRule type="cellIs" dxfId="2903" priority="3125" operator="equal">
      <formula>0.6</formula>
    </cfRule>
    <cfRule type="cellIs" dxfId="2902" priority="3120" operator="equal">
      <formula>20</formula>
    </cfRule>
    <cfRule type="cellIs" dxfId="2901" priority="3121" operator="equal">
      <formula>10</formula>
    </cfRule>
    <cfRule type="cellIs" dxfId="2900" priority="3122" operator="equal">
      <formula>5</formula>
    </cfRule>
    <cfRule type="cellIs" dxfId="2899" priority="3123" operator="equal">
      <formula>1</formula>
    </cfRule>
    <cfRule type="cellIs" dxfId="2898" priority="3124" operator="equal">
      <formula>0.8</formula>
    </cfRule>
    <cfRule type="cellIs" dxfId="2897" priority="3127" operator="equal">
      <formula>20%</formula>
    </cfRule>
  </conditionalFormatting>
  <conditionalFormatting sqref="Y18:Y22">
    <cfRule type="endsWith" dxfId="2896" priority="11707" operator="endsWith" text="16">
      <formula>RIGHT(Y18,LEN("16"))="16"</formula>
    </cfRule>
    <cfRule type="endsWith" dxfId="2895" priority="11708" operator="endsWith" text="17">
      <formula>RIGHT(Y18,LEN("17"))="17"</formula>
    </cfRule>
    <cfRule type="endsWith" dxfId="2894" priority="11709" operator="endsWith" text="25">
      <formula>RIGHT(Y18,LEN("25"))="25"</formula>
    </cfRule>
    <cfRule type="endsWith" dxfId="2893" priority="11710" operator="endsWith" text="24">
      <formula>RIGHT(Y18,LEN("24"))="24"</formula>
    </cfRule>
    <cfRule type="endsWith" dxfId="2892" priority="11711" operator="endsWith" text="23">
      <formula>RIGHT(Y18,LEN("23"))="23"</formula>
    </cfRule>
    <cfRule type="endsWith" dxfId="2891" priority="11712" operator="endsWith" text="22">
      <formula>RIGHT(Y18,LEN("22"))="22"</formula>
    </cfRule>
    <cfRule type="endsWith" dxfId="2890" priority="11713" operator="endsWith" text="21">
      <formula>RIGHT(Y18,LEN("21"))="21"</formula>
    </cfRule>
    <cfRule type="endsWith" dxfId="2889" priority="11715" operator="endsWith" text="19">
      <formula>RIGHT(Y18,LEN("19"))="19"</formula>
    </cfRule>
    <cfRule type="endsWith" dxfId="2888" priority="11716" operator="endsWith" text="18">
      <formula>RIGHT(Y18,LEN("18"))="18"</formula>
    </cfRule>
    <cfRule type="endsWith" dxfId="2887" priority="11706" operator="endsWith" text="15">
      <formula>RIGHT(Y18,LEN("15"))="15"</formula>
    </cfRule>
    <cfRule type="endsWith" dxfId="2886" priority="11705" operator="endsWith" text="14">
      <formula>RIGHT(Y18,LEN("14"))="14"</formula>
    </cfRule>
    <cfRule type="endsWith" dxfId="2885" priority="11704" operator="endsWith" text="13">
      <formula>RIGHT(Y18,LEN("13"))="13"</formula>
    </cfRule>
    <cfRule type="endsWith" dxfId="2884" priority="11703" operator="endsWith" text="12">
      <formula>RIGHT(Y18,LEN("12"))="12"</formula>
    </cfRule>
    <cfRule type="endsWith" dxfId="2883" priority="11702" operator="endsWith" text="11">
      <formula>RIGHT(Y18,LEN("11"))="11"</formula>
    </cfRule>
    <cfRule type="endsWith" dxfId="2882" priority="11714" operator="endsWith" text="20">
      <formula>RIGHT(Y18,LEN("20"))="20"</formula>
    </cfRule>
  </conditionalFormatting>
  <conditionalFormatting sqref="Y24:Y28">
    <cfRule type="endsWith" dxfId="2881" priority="10781" operator="endsWith" text="20">
      <formula>RIGHT(Y24,LEN("20"))="20"</formula>
    </cfRule>
    <cfRule type="endsWith" dxfId="2880" priority="10776" operator="endsWith" text="25">
      <formula>RIGHT(Y24,LEN("25"))="25"</formula>
    </cfRule>
    <cfRule type="endsWith" dxfId="2879" priority="10780" operator="endsWith" text="21">
      <formula>RIGHT(Y24,LEN("21"))="21"</formula>
    </cfRule>
    <cfRule type="endsWith" dxfId="2878" priority="10782" operator="endsWith" text="19">
      <formula>RIGHT(Y24,LEN("19"))="19"</formula>
    </cfRule>
    <cfRule type="endsWith" dxfId="2877" priority="10775" operator="endsWith" text="17">
      <formula>RIGHT(Y24,LEN("17"))="17"</formula>
    </cfRule>
    <cfRule type="endsWith" dxfId="2876" priority="10774" operator="endsWith" text="16">
      <formula>RIGHT(Y24,LEN("16"))="16"</formula>
    </cfRule>
    <cfRule type="endsWith" dxfId="2875" priority="10773" operator="endsWith" text="15">
      <formula>RIGHT(Y24,LEN("15"))="15"</formula>
    </cfRule>
    <cfRule type="endsWith" dxfId="2874" priority="10772" operator="endsWith" text="14">
      <formula>RIGHT(Y24,LEN("14"))="14"</formula>
    </cfRule>
    <cfRule type="endsWith" dxfId="2873" priority="10771" operator="endsWith" text="13">
      <formula>RIGHT(Y24,LEN("13"))="13"</formula>
    </cfRule>
    <cfRule type="endsWith" dxfId="2872" priority="10770" operator="endsWith" text="12">
      <formula>RIGHT(Y24,LEN("12"))="12"</formula>
    </cfRule>
    <cfRule type="endsWith" dxfId="2871" priority="10769" operator="endsWith" text="11">
      <formula>RIGHT(Y24,LEN("11"))="11"</formula>
    </cfRule>
    <cfRule type="endsWith" dxfId="2870" priority="10779" operator="endsWith" text="22">
      <formula>RIGHT(Y24,LEN("22"))="22"</formula>
    </cfRule>
    <cfRule type="endsWith" dxfId="2869" priority="10778" operator="endsWith" text="23">
      <formula>RIGHT(Y24,LEN("23"))="23"</formula>
    </cfRule>
    <cfRule type="endsWith" dxfId="2868" priority="10777" operator="endsWith" text="24">
      <formula>RIGHT(Y24,LEN("24"))="24"</formula>
    </cfRule>
    <cfRule type="endsWith" dxfId="2867" priority="10783" operator="endsWith" text="18">
      <formula>RIGHT(Y24,LEN("18"))="18"</formula>
    </cfRule>
  </conditionalFormatting>
  <conditionalFormatting sqref="Y30:Y34">
    <cfRule type="endsWith" dxfId="2866" priority="9665" operator="endsWith" text="11">
      <formula>RIGHT(Y30,LEN("11"))="11"</formula>
    </cfRule>
    <cfRule type="endsWith" dxfId="2865" priority="9678" operator="endsWith" text="19">
      <formula>RIGHT(Y30,LEN("19"))="19"</formula>
    </cfRule>
    <cfRule type="endsWith" dxfId="2864" priority="9677" operator="endsWith" text="20">
      <formula>RIGHT(Y30,LEN("20"))="20"</formula>
    </cfRule>
    <cfRule type="endsWith" dxfId="2863" priority="9676" operator="endsWith" text="21">
      <formula>RIGHT(Y30,LEN("21"))="21"</formula>
    </cfRule>
    <cfRule type="endsWith" dxfId="2862" priority="9666" operator="endsWith" text="12">
      <formula>RIGHT(Y30,LEN("12"))="12"</formula>
    </cfRule>
    <cfRule type="endsWith" dxfId="2861" priority="9667" operator="endsWith" text="13">
      <formula>RIGHT(Y30,LEN("13"))="13"</formula>
    </cfRule>
    <cfRule type="endsWith" dxfId="2860" priority="9668" operator="endsWith" text="14">
      <formula>RIGHT(Y30,LEN("14"))="14"</formula>
    </cfRule>
    <cfRule type="endsWith" dxfId="2859" priority="9669" operator="endsWith" text="15">
      <formula>RIGHT(Y30,LEN("15"))="15"</formula>
    </cfRule>
    <cfRule type="endsWith" dxfId="2858" priority="9670" operator="endsWith" text="16">
      <formula>RIGHT(Y30,LEN("16"))="16"</formula>
    </cfRule>
    <cfRule type="endsWith" dxfId="2857" priority="9671" operator="endsWith" text="17">
      <formula>RIGHT(Y30,LEN("17"))="17"</formula>
    </cfRule>
    <cfRule type="endsWith" dxfId="2856" priority="9679" operator="endsWith" text="18">
      <formula>RIGHT(Y30,LEN("18"))="18"</formula>
    </cfRule>
    <cfRule type="endsWith" dxfId="2855" priority="9672" operator="endsWith" text="25">
      <formula>RIGHT(Y30,LEN("25"))="25"</formula>
    </cfRule>
    <cfRule type="endsWith" dxfId="2854" priority="9673" operator="endsWith" text="24">
      <formula>RIGHT(Y30,LEN("24"))="24"</formula>
    </cfRule>
    <cfRule type="endsWith" dxfId="2853" priority="9675" operator="endsWith" text="22">
      <formula>RIGHT(Y30,LEN("22"))="22"</formula>
    </cfRule>
    <cfRule type="endsWith" dxfId="2852" priority="9674" operator="endsWith" text="23">
      <formula>RIGHT(Y30,LEN("23"))="23"</formula>
    </cfRule>
  </conditionalFormatting>
  <conditionalFormatting sqref="Y36:Y40">
    <cfRule type="endsWith" dxfId="2851" priority="3496" operator="endsWith" text="18">
      <formula>RIGHT(Y36,LEN("18"))="18"</formula>
    </cfRule>
    <cfRule type="endsWith" dxfId="2850" priority="3486" operator="endsWith" text="15">
      <formula>RIGHT(Y36,LEN("15"))="15"</formula>
    </cfRule>
    <cfRule type="endsWith" dxfId="2849" priority="3493" operator="endsWith" text="21">
      <formula>RIGHT(Y36,LEN("21"))="21"</formula>
    </cfRule>
    <cfRule type="endsWith" dxfId="2848" priority="3495" operator="endsWith" text="19">
      <formula>RIGHT(Y36,LEN("19"))="19"</formula>
    </cfRule>
    <cfRule type="endsWith" dxfId="2847" priority="3494" operator="endsWith" text="20">
      <formula>RIGHT(Y36,LEN("20"))="20"</formula>
    </cfRule>
    <cfRule type="endsWith" dxfId="2846" priority="3490" operator="endsWith" text="24">
      <formula>RIGHT(Y36,LEN("24"))="24"</formula>
    </cfRule>
    <cfRule type="endsWith" dxfId="2845" priority="3492" operator="endsWith" text="22">
      <formula>RIGHT(Y36,LEN("22"))="22"</formula>
    </cfRule>
    <cfRule type="endsWith" dxfId="2844" priority="3489" operator="endsWith" text="25">
      <formula>RIGHT(Y36,LEN("25"))="25"</formula>
    </cfRule>
    <cfRule type="endsWith" dxfId="2843" priority="3482" operator="endsWith" text="11">
      <formula>RIGHT(Y36,LEN("11"))="11"</formula>
    </cfRule>
    <cfRule type="endsWith" dxfId="2842" priority="3483" operator="endsWith" text="12">
      <formula>RIGHT(Y36,LEN("12"))="12"</formula>
    </cfRule>
    <cfRule type="endsWith" dxfId="2841" priority="3484" operator="endsWith" text="13">
      <formula>RIGHT(Y36,LEN("13"))="13"</formula>
    </cfRule>
    <cfRule type="endsWith" dxfId="2840" priority="3485" operator="endsWith" text="14">
      <formula>RIGHT(Y36,LEN("14"))="14"</formula>
    </cfRule>
    <cfRule type="endsWith" dxfId="2839" priority="3488" operator="endsWith" text="17">
      <formula>RIGHT(Y36,LEN("17"))="17"</formula>
    </cfRule>
    <cfRule type="endsWith" dxfId="2838" priority="3487" operator="endsWith" text="16">
      <formula>RIGHT(Y36,LEN("16"))="16"</formula>
    </cfRule>
    <cfRule type="endsWith" dxfId="2837" priority="3491" operator="endsWith" text="23">
      <formula>RIGHT(Y36,LEN("23"))="23"</formula>
    </cfRule>
  </conditionalFormatting>
  <conditionalFormatting sqref="Y42:Y46">
    <cfRule type="endsWith" dxfId="2836" priority="10699" operator="endsWith" text="17">
      <formula>RIGHT(Y42,LEN("17"))="17"</formula>
    </cfRule>
    <cfRule type="endsWith" dxfId="2835" priority="10693" operator="endsWith" text="11">
      <formula>RIGHT(Y42,LEN("11"))="11"</formula>
    </cfRule>
    <cfRule type="endsWith" dxfId="2834" priority="10697" operator="endsWith" text="15">
      <formula>RIGHT(Y42,LEN("15"))="15"</formula>
    </cfRule>
    <cfRule type="endsWith" dxfId="2833" priority="10698" operator="endsWith" text="16">
      <formula>RIGHT(Y42,LEN("16"))="16"</formula>
    </cfRule>
    <cfRule type="endsWith" dxfId="2832" priority="10703" operator="endsWith" text="22">
      <formula>RIGHT(Y42,LEN("22"))="22"</formula>
    </cfRule>
    <cfRule type="endsWith" dxfId="2831" priority="10704" operator="endsWith" text="21">
      <formula>RIGHT(Y42,LEN("21"))="21"</formula>
    </cfRule>
    <cfRule type="endsWith" dxfId="2830" priority="10705" operator="endsWith" text="20">
      <formula>RIGHT(Y42,LEN("20"))="20"</formula>
    </cfRule>
    <cfRule type="endsWith" dxfId="2829" priority="10706" operator="endsWith" text="19">
      <formula>RIGHT(Y42,LEN("19"))="19"</formula>
    </cfRule>
    <cfRule type="endsWith" dxfId="2828" priority="10707" operator="endsWith" text="18">
      <formula>RIGHT(Y42,LEN("18"))="18"</formula>
    </cfRule>
    <cfRule type="endsWith" dxfId="2827" priority="10700" operator="endsWith" text="25">
      <formula>RIGHT(Y42,LEN("25"))="25"</formula>
    </cfRule>
    <cfRule type="endsWith" dxfId="2826" priority="10701" operator="endsWith" text="24">
      <formula>RIGHT(Y42,LEN("24"))="24"</formula>
    </cfRule>
    <cfRule type="endsWith" dxfId="2825" priority="10702" operator="endsWith" text="23">
      <formula>RIGHT(Y42,LEN("23"))="23"</formula>
    </cfRule>
    <cfRule type="endsWith" dxfId="2824" priority="10694" operator="endsWith" text="12">
      <formula>RIGHT(Y42,LEN("12"))="12"</formula>
    </cfRule>
    <cfRule type="endsWith" dxfId="2823" priority="10695" operator="endsWith" text="13">
      <formula>RIGHT(Y42,LEN("13"))="13"</formula>
    </cfRule>
    <cfRule type="endsWith" dxfId="2822" priority="10696" operator="endsWith" text="14">
      <formula>RIGHT(Y42,LEN("14"))="14"</formula>
    </cfRule>
  </conditionalFormatting>
  <conditionalFormatting sqref="Y48:Y52">
    <cfRule type="endsWith" dxfId="2821" priority="7788" operator="endsWith" text="19">
      <formula>RIGHT(Y48,LEN("19"))="19"</formula>
    </cfRule>
    <cfRule type="endsWith" dxfId="2820" priority="7775" operator="endsWith" text="11">
      <formula>RIGHT(Y48,LEN("11"))="11"</formula>
    </cfRule>
    <cfRule type="endsWith" dxfId="2819" priority="7776" operator="endsWith" text="12">
      <formula>RIGHT(Y48,LEN("12"))="12"</formula>
    </cfRule>
    <cfRule type="endsWith" dxfId="2818" priority="7777" operator="endsWith" text="13">
      <formula>RIGHT(Y48,LEN("13"))="13"</formula>
    </cfRule>
    <cfRule type="endsWith" dxfId="2817" priority="7789" operator="endsWith" text="18">
      <formula>RIGHT(Y48,LEN("18"))="18"</formula>
    </cfRule>
    <cfRule type="endsWith" dxfId="2816" priority="7780" operator="endsWith" text="16">
      <formula>RIGHT(Y48,LEN("16"))="16"</formula>
    </cfRule>
    <cfRule type="endsWith" dxfId="2815" priority="7781" operator="endsWith" text="17">
      <formula>RIGHT(Y48,LEN("17"))="17"</formula>
    </cfRule>
    <cfRule type="endsWith" dxfId="2814" priority="7778" operator="endsWith" text="14">
      <formula>RIGHT(Y48,LEN("14"))="14"</formula>
    </cfRule>
    <cfRule type="endsWith" dxfId="2813" priority="7786" operator="endsWith" text="21">
      <formula>RIGHT(Y48,LEN("21"))="21"</formula>
    </cfRule>
    <cfRule type="endsWith" dxfId="2812" priority="7779" operator="endsWith" text="15">
      <formula>RIGHT(Y48,LEN("15"))="15"</formula>
    </cfRule>
    <cfRule type="endsWith" dxfId="2811" priority="7787" operator="endsWith" text="20">
      <formula>RIGHT(Y48,LEN("20"))="20"</formula>
    </cfRule>
    <cfRule type="endsWith" dxfId="2810" priority="7785" operator="endsWith" text="22">
      <formula>RIGHT(Y48,LEN("22"))="22"</formula>
    </cfRule>
    <cfRule type="endsWith" dxfId="2809" priority="7784" operator="endsWith" text="23">
      <formula>RIGHT(Y48,LEN("23"))="23"</formula>
    </cfRule>
    <cfRule type="endsWith" dxfId="2808" priority="7783" operator="endsWith" text="24">
      <formula>RIGHT(Y48,LEN("24"))="24"</formula>
    </cfRule>
    <cfRule type="endsWith" dxfId="2807" priority="7782" operator="endsWith" text="25">
      <formula>RIGHT(Y48,LEN("25"))="25"</formula>
    </cfRule>
  </conditionalFormatting>
  <conditionalFormatting sqref="Y54:Y58">
    <cfRule type="endsWith" dxfId="2806" priority="7526" operator="endsWith" text="18">
      <formula>RIGHT(Y54,LEN("18"))="18"</formula>
    </cfRule>
    <cfRule type="endsWith" dxfId="2805" priority="7525" operator="endsWith" text="19">
      <formula>RIGHT(Y54,LEN("19"))="19"</formula>
    </cfRule>
    <cfRule type="endsWith" dxfId="2804" priority="7512" operator="endsWith" text="11">
      <formula>RIGHT(Y54,LEN("11"))="11"</formula>
    </cfRule>
    <cfRule type="endsWith" dxfId="2803" priority="7513" operator="endsWith" text="12">
      <formula>RIGHT(Y54,LEN("12"))="12"</formula>
    </cfRule>
    <cfRule type="endsWith" dxfId="2802" priority="7514" operator="endsWith" text="13">
      <formula>RIGHT(Y54,LEN("13"))="13"</formula>
    </cfRule>
    <cfRule type="endsWith" dxfId="2801" priority="7515" operator="endsWith" text="14">
      <formula>RIGHT(Y54,LEN("14"))="14"</formula>
    </cfRule>
    <cfRule type="endsWith" dxfId="2800" priority="7516" operator="endsWith" text="15">
      <formula>RIGHT(Y54,LEN("15"))="15"</formula>
    </cfRule>
    <cfRule type="endsWith" dxfId="2799" priority="7517" operator="endsWith" text="16">
      <formula>RIGHT(Y54,LEN("16"))="16"</formula>
    </cfRule>
    <cfRule type="endsWith" dxfId="2798" priority="7518" operator="endsWith" text="17">
      <formula>RIGHT(Y54,LEN("17"))="17"</formula>
    </cfRule>
    <cfRule type="endsWith" dxfId="2797" priority="7519" operator="endsWith" text="25">
      <formula>RIGHT(Y54,LEN("25"))="25"</formula>
    </cfRule>
    <cfRule type="endsWith" dxfId="2796" priority="7520" operator="endsWith" text="24">
      <formula>RIGHT(Y54,LEN("24"))="24"</formula>
    </cfRule>
    <cfRule type="endsWith" dxfId="2795" priority="7521" operator="endsWith" text="23">
      <formula>RIGHT(Y54,LEN("23"))="23"</formula>
    </cfRule>
    <cfRule type="endsWith" dxfId="2794" priority="7522" operator="endsWith" text="22">
      <formula>RIGHT(Y54,LEN("22"))="22"</formula>
    </cfRule>
    <cfRule type="endsWith" dxfId="2793" priority="7523" operator="endsWith" text="21">
      <formula>RIGHT(Y54,LEN("21"))="21"</formula>
    </cfRule>
    <cfRule type="endsWith" dxfId="2792" priority="7524" operator="endsWith" text="20">
      <formula>RIGHT(Y54,LEN("20"))="20"</formula>
    </cfRule>
  </conditionalFormatting>
  <conditionalFormatting sqref="Y60:Y64">
    <cfRule type="endsWith" dxfId="2791" priority="7382" operator="endsWith" text="25">
      <formula>RIGHT(Y60,LEN("25"))="25"</formula>
    </cfRule>
    <cfRule type="endsWith" dxfId="2790" priority="7389" operator="endsWith" text="18">
      <formula>RIGHT(Y60,LEN("18"))="18"</formula>
    </cfRule>
    <cfRule type="endsWith" dxfId="2789" priority="7388" operator="endsWith" text="19">
      <formula>RIGHT(Y60,LEN("19"))="19"</formula>
    </cfRule>
    <cfRule type="endsWith" dxfId="2788" priority="7387" operator="endsWith" text="20">
      <formula>RIGHT(Y60,LEN("20"))="20"</formula>
    </cfRule>
    <cfRule type="endsWith" dxfId="2787" priority="7386" operator="endsWith" text="21">
      <formula>RIGHT(Y60,LEN("21"))="21"</formula>
    </cfRule>
    <cfRule type="endsWith" dxfId="2786" priority="7385" operator="endsWith" text="22">
      <formula>RIGHT(Y60,LEN("22"))="22"</formula>
    </cfRule>
    <cfRule type="endsWith" dxfId="2785" priority="7384" operator="endsWith" text="23">
      <formula>RIGHT(Y60,LEN("23"))="23"</formula>
    </cfRule>
    <cfRule type="endsWith" dxfId="2784" priority="7375" operator="endsWith" text="11">
      <formula>RIGHT(Y60,LEN("11"))="11"</formula>
    </cfRule>
    <cfRule type="endsWith" dxfId="2783" priority="7376" operator="endsWith" text="12">
      <formula>RIGHT(Y60,LEN("12"))="12"</formula>
    </cfRule>
    <cfRule type="endsWith" dxfId="2782" priority="7377" operator="endsWith" text="13">
      <formula>RIGHT(Y60,LEN("13"))="13"</formula>
    </cfRule>
    <cfRule type="endsWith" dxfId="2781" priority="7378" operator="endsWith" text="14">
      <formula>RIGHT(Y60,LEN("14"))="14"</formula>
    </cfRule>
    <cfRule type="endsWith" dxfId="2780" priority="7379" operator="endsWith" text="15">
      <formula>RIGHT(Y60,LEN("15"))="15"</formula>
    </cfRule>
    <cfRule type="endsWith" dxfId="2779" priority="7380" operator="endsWith" text="16">
      <formula>RIGHT(Y60,LEN("16"))="16"</formula>
    </cfRule>
    <cfRule type="endsWith" dxfId="2778" priority="7381" operator="endsWith" text="17">
      <formula>RIGHT(Y60,LEN("17"))="17"</formula>
    </cfRule>
    <cfRule type="endsWith" dxfId="2777" priority="7383" operator="endsWith" text="24">
      <formula>RIGHT(Y60,LEN("24"))="24"</formula>
    </cfRule>
  </conditionalFormatting>
  <conditionalFormatting sqref="Y66:Y70">
    <cfRule type="endsWith" dxfId="2776" priority="7246" operator="endsWith" text="24">
      <formula>RIGHT(Y66,LEN("24"))="24"</formula>
    </cfRule>
    <cfRule type="endsWith" dxfId="2775" priority="7247" operator="endsWith" text="23">
      <formula>RIGHT(Y66,LEN("23"))="23"</formula>
    </cfRule>
    <cfRule type="endsWith" dxfId="2774" priority="7248" operator="endsWith" text="22">
      <formula>RIGHT(Y66,LEN("22"))="22"</formula>
    </cfRule>
    <cfRule type="endsWith" dxfId="2773" priority="7249" operator="endsWith" text="21">
      <formula>RIGHT(Y66,LEN("21"))="21"</formula>
    </cfRule>
    <cfRule type="endsWith" dxfId="2772" priority="7250" operator="endsWith" text="20">
      <formula>RIGHT(Y66,LEN("20"))="20"</formula>
    </cfRule>
    <cfRule type="endsWith" dxfId="2771" priority="7251" operator="endsWith" text="19">
      <formula>RIGHT(Y66,LEN("19"))="19"</formula>
    </cfRule>
    <cfRule type="endsWith" dxfId="2770" priority="7252" operator="endsWith" text="18">
      <formula>RIGHT(Y66,LEN("18"))="18"</formula>
    </cfRule>
    <cfRule type="endsWith" dxfId="2769" priority="7238" operator="endsWith" text="11">
      <formula>RIGHT(Y66,LEN("11"))="11"</formula>
    </cfRule>
    <cfRule type="endsWith" dxfId="2768" priority="7239" operator="endsWith" text="12">
      <formula>RIGHT(Y66,LEN("12"))="12"</formula>
    </cfRule>
    <cfRule type="endsWith" dxfId="2767" priority="7240" operator="endsWith" text="13">
      <formula>RIGHT(Y66,LEN("13"))="13"</formula>
    </cfRule>
    <cfRule type="endsWith" dxfId="2766" priority="7241" operator="endsWith" text="14">
      <formula>RIGHT(Y66,LEN("14"))="14"</formula>
    </cfRule>
    <cfRule type="endsWith" dxfId="2765" priority="7242" operator="endsWith" text="15">
      <formula>RIGHT(Y66,LEN("15"))="15"</formula>
    </cfRule>
    <cfRule type="endsWith" dxfId="2764" priority="7243" operator="endsWith" text="16">
      <formula>RIGHT(Y66,LEN("16"))="16"</formula>
    </cfRule>
    <cfRule type="endsWith" dxfId="2763" priority="7244" operator="endsWith" text="17">
      <formula>RIGHT(Y66,LEN("17"))="17"</formula>
    </cfRule>
    <cfRule type="endsWith" dxfId="2762" priority="7245" operator="endsWith" text="25">
      <formula>RIGHT(Y66,LEN("25"))="25"</formula>
    </cfRule>
  </conditionalFormatting>
  <conditionalFormatting sqref="Y72:Y76">
    <cfRule type="endsWith" dxfId="2761" priority="6964" operator="endsWith" text="11">
      <formula>RIGHT(Y72,LEN("11"))="11"</formula>
    </cfRule>
    <cfRule type="endsWith" dxfId="2760" priority="6965" operator="endsWith" text="12">
      <formula>RIGHT(Y72,LEN("12"))="12"</formula>
    </cfRule>
    <cfRule type="endsWith" dxfId="2759" priority="6966" operator="endsWith" text="13">
      <formula>RIGHT(Y72,LEN("13"))="13"</formula>
    </cfRule>
    <cfRule type="endsWith" dxfId="2758" priority="6967" operator="endsWith" text="14">
      <formula>RIGHT(Y72,LEN("14"))="14"</formula>
    </cfRule>
    <cfRule type="endsWith" dxfId="2757" priority="6968" operator="endsWith" text="15">
      <formula>RIGHT(Y72,LEN("15"))="15"</formula>
    </cfRule>
    <cfRule type="endsWith" dxfId="2756" priority="6969" operator="endsWith" text="16">
      <formula>RIGHT(Y72,LEN("16"))="16"</formula>
    </cfRule>
    <cfRule type="endsWith" dxfId="2755" priority="6970" operator="endsWith" text="17">
      <formula>RIGHT(Y72,LEN("17"))="17"</formula>
    </cfRule>
    <cfRule type="endsWith" dxfId="2754" priority="6971" operator="endsWith" text="25">
      <formula>RIGHT(Y72,LEN("25"))="25"</formula>
    </cfRule>
    <cfRule type="endsWith" dxfId="2753" priority="6972" operator="endsWith" text="24">
      <formula>RIGHT(Y72,LEN("24"))="24"</formula>
    </cfRule>
    <cfRule type="endsWith" dxfId="2752" priority="6973" operator="endsWith" text="23">
      <formula>RIGHT(Y72,LEN("23"))="23"</formula>
    </cfRule>
    <cfRule type="endsWith" dxfId="2751" priority="6974" operator="endsWith" text="22">
      <formula>RIGHT(Y72,LEN("22"))="22"</formula>
    </cfRule>
    <cfRule type="endsWith" dxfId="2750" priority="6975" operator="endsWith" text="21">
      <formula>RIGHT(Y72,LEN("21"))="21"</formula>
    </cfRule>
    <cfRule type="endsWith" dxfId="2749" priority="6976" operator="endsWith" text="20">
      <formula>RIGHT(Y72,LEN("20"))="20"</formula>
    </cfRule>
    <cfRule type="endsWith" dxfId="2748" priority="6977" operator="endsWith" text="19">
      <formula>RIGHT(Y72,LEN("19"))="19"</formula>
    </cfRule>
    <cfRule type="endsWith" dxfId="2747" priority="6978" operator="endsWith" text="18">
      <formula>RIGHT(Y72,LEN("18"))="18"</formula>
    </cfRule>
  </conditionalFormatting>
  <conditionalFormatting sqref="Y78:Y82">
    <cfRule type="endsWith" dxfId="2746" priority="6830" operator="endsWith" text="14">
      <formula>RIGHT(Y78,LEN("14"))="14"</formula>
    </cfRule>
    <cfRule type="endsWith" dxfId="2745" priority="6827" operator="endsWith" text="11">
      <formula>RIGHT(Y78,LEN("11"))="11"</formula>
    </cfRule>
    <cfRule type="endsWith" dxfId="2744" priority="6828" operator="endsWith" text="12">
      <formula>RIGHT(Y78,LEN("12"))="12"</formula>
    </cfRule>
    <cfRule type="endsWith" dxfId="2743" priority="6841" operator="endsWith" text="18">
      <formula>RIGHT(Y78,LEN("18"))="18"</formula>
    </cfRule>
    <cfRule type="endsWith" dxfId="2742" priority="6840" operator="endsWith" text="19">
      <formula>RIGHT(Y78,LEN("19"))="19"</formula>
    </cfRule>
    <cfRule type="endsWith" dxfId="2741" priority="6839" operator="endsWith" text="20">
      <formula>RIGHT(Y78,LEN("20"))="20"</formula>
    </cfRule>
    <cfRule type="endsWith" dxfId="2740" priority="6838" operator="endsWith" text="21">
      <formula>RIGHT(Y78,LEN("21"))="21"</formula>
    </cfRule>
    <cfRule type="endsWith" dxfId="2739" priority="6837" operator="endsWith" text="22">
      <formula>RIGHT(Y78,LEN("22"))="22"</formula>
    </cfRule>
    <cfRule type="endsWith" dxfId="2738" priority="6836" operator="endsWith" text="23">
      <formula>RIGHT(Y78,LEN("23"))="23"</formula>
    </cfRule>
    <cfRule type="endsWith" dxfId="2737" priority="6835" operator="endsWith" text="24">
      <formula>RIGHT(Y78,LEN("24"))="24"</formula>
    </cfRule>
    <cfRule type="endsWith" dxfId="2736" priority="6834" operator="endsWith" text="25">
      <formula>RIGHT(Y78,LEN("25"))="25"</formula>
    </cfRule>
    <cfRule type="endsWith" dxfId="2735" priority="6829" operator="endsWith" text="13">
      <formula>RIGHT(Y78,LEN("13"))="13"</formula>
    </cfRule>
    <cfRule type="endsWith" dxfId="2734" priority="6833" operator="endsWith" text="17">
      <formula>RIGHT(Y78,LEN("17"))="17"</formula>
    </cfRule>
    <cfRule type="endsWith" dxfId="2733" priority="6831" operator="endsWith" text="15">
      <formula>RIGHT(Y78,LEN("15"))="15"</formula>
    </cfRule>
    <cfRule type="endsWith" dxfId="2732" priority="6832" operator="endsWith" text="16">
      <formula>RIGHT(Y78,LEN("16"))="16"</formula>
    </cfRule>
  </conditionalFormatting>
  <conditionalFormatting sqref="Y84:Y88">
    <cfRule type="endsWith" dxfId="2731" priority="6704" operator="endsWith" text="18">
      <formula>RIGHT(Y84,LEN("18"))="18"</formula>
    </cfRule>
    <cfRule type="endsWith" dxfId="2730" priority="6703" operator="endsWith" text="19">
      <formula>RIGHT(Y84,LEN("19"))="19"</formula>
    </cfRule>
    <cfRule type="endsWith" dxfId="2729" priority="6701" operator="endsWith" text="21">
      <formula>RIGHT(Y84,LEN("21"))="21"</formula>
    </cfRule>
    <cfRule type="endsWith" dxfId="2728" priority="6700" operator="endsWith" text="22">
      <formula>RIGHT(Y84,LEN("22"))="22"</formula>
    </cfRule>
    <cfRule type="endsWith" dxfId="2727" priority="6699" operator="endsWith" text="23">
      <formula>RIGHT(Y84,LEN("23"))="23"</formula>
    </cfRule>
    <cfRule type="endsWith" dxfId="2726" priority="6698" operator="endsWith" text="24">
      <formula>RIGHT(Y84,LEN("24"))="24"</formula>
    </cfRule>
    <cfRule type="endsWith" dxfId="2725" priority="6697" operator="endsWith" text="25">
      <formula>RIGHT(Y84,LEN("25"))="25"</formula>
    </cfRule>
    <cfRule type="endsWith" dxfId="2724" priority="6696" operator="endsWith" text="17">
      <formula>RIGHT(Y84,LEN("17"))="17"</formula>
    </cfRule>
    <cfRule type="endsWith" dxfId="2723" priority="6695" operator="endsWith" text="16">
      <formula>RIGHT(Y84,LEN("16"))="16"</formula>
    </cfRule>
    <cfRule type="endsWith" dxfId="2722" priority="6694" operator="endsWith" text="15">
      <formula>RIGHT(Y84,LEN("15"))="15"</formula>
    </cfRule>
    <cfRule type="endsWith" dxfId="2721" priority="6693" operator="endsWith" text="14">
      <formula>RIGHT(Y84,LEN("14"))="14"</formula>
    </cfRule>
    <cfRule type="endsWith" dxfId="2720" priority="6692" operator="endsWith" text="13">
      <formula>RIGHT(Y84,LEN("13"))="13"</formula>
    </cfRule>
    <cfRule type="endsWith" dxfId="2719" priority="6691" operator="endsWith" text="12">
      <formula>RIGHT(Y84,LEN("12"))="12"</formula>
    </cfRule>
    <cfRule type="endsWith" dxfId="2718" priority="6690" operator="endsWith" text="11">
      <formula>RIGHT(Y84,LEN("11"))="11"</formula>
    </cfRule>
    <cfRule type="endsWith" dxfId="2717" priority="6702" operator="endsWith" text="20">
      <formula>RIGHT(Y84,LEN("20"))="20"</formula>
    </cfRule>
  </conditionalFormatting>
  <conditionalFormatting sqref="Y90:Y94">
    <cfRule type="endsWith" dxfId="2716" priority="6416" operator="endsWith" text="11">
      <formula>RIGHT(Y90,LEN("11"))="11"</formula>
    </cfRule>
    <cfRule type="endsWith" dxfId="2715" priority="6430" operator="endsWith" text="18">
      <formula>RIGHT(Y90,LEN("18"))="18"</formula>
    </cfRule>
    <cfRule type="endsWith" dxfId="2714" priority="6429" operator="endsWith" text="19">
      <formula>RIGHT(Y90,LEN("19"))="19"</formula>
    </cfRule>
    <cfRule type="endsWith" dxfId="2713" priority="6428" operator="endsWith" text="20">
      <formula>RIGHT(Y90,LEN("20"))="20"</formula>
    </cfRule>
    <cfRule type="endsWith" dxfId="2712" priority="6427" operator="endsWith" text="21">
      <formula>RIGHT(Y90,LEN("21"))="21"</formula>
    </cfRule>
    <cfRule type="endsWith" dxfId="2711" priority="6426" operator="endsWith" text="22">
      <formula>RIGHT(Y90,LEN("22"))="22"</formula>
    </cfRule>
    <cfRule type="endsWith" dxfId="2710" priority="6425" operator="endsWith" text="23">
      <formula>RIGHT(Y90,LEN("23"))="23"</formula>
    </cfRule>
    <cfRule type="endsWith" dxfId="2709" priority="6424" operator="endsWith" text="24">
      <formula>RIGHT(Y90,LEN("24"))="24"</formula>
    </cfRule>
    <cfRule type="endsWith" dxfId="2708" priority="6423" operator="endsWith" text="25">
      <formula>RIGHT(Y90,LEN("25"))="25"</formula>
    </cfRule>
    <cfRule type="endsWith" dxfId="2707" priority="6422" operator="endsWith" text="17">
      <formula>RIGHT(Y90,LEN("17"))="17"</formula>
    </cfRule>
    <cfRule type="endsWith" dxfId="2706" priority="6421" operator="endsWith" text="16">
      <formula>RIGHT(Y90,LEN("16"))="16"</formula>
    </cfRule>
    <cfRule type="endsWith" dxfId="2705" priority="6420" operator="endsWith" text="15">
      <formula>RIGHT(Y90,LEN("15"))="15"</formula>
    </cfRule>
    <cfRule type="endsWith" dxfId="2704" priority="6419" operator="endsWith" text="14">
      <formula>RIGHT(Y90,LEN("14"))="14"</formula>
    </cfRule>
    <cfRule type="endsWith" dxfId="2703" priority="6418" operator="endsWith" text="13">
      <formula>RIGHT(Y90,LEN("13"))="13"</formula>
    </cfRule>
    <cfRule type="endsWith" dxfId="2702" priority="6417" operator="endsWith" text="12">
      <formula>RIGHT(Y90,LEN("12"))="12"</formula>
    </cfRule>
  </conditionalFormatting>
  <conditionalFormatting sqref="Y114:Y118">
    <cfRule type="endsWith" dxfId="2701" priority="3364" operator="endsWith" text="13">
      <formula>RIGHT(Y114,LEN("13"))="13"</formula>
    </cfRule>
    <cfRule type="endsWith" dxfId="2700" priority="3362" operator="endsWith" text="11">
      <formula>RIGHT(Y114,LEN("11"))="11"</formula>
    </cfRule>
    <cfRule type="endsWith" dxfId="2699" priority="3376" operator="endsWith" text="18">
      <formula>RIGHT(Y114,LEN("18"))="18"</formula>
    </cfRule>
    <cfRule type="endsWith" dxfId="2698" priority="3375" operator="endsWith" text="19">
      <formula>RIGHT(Y114,LEN("19"))="19"</formula>
    </cfRule>
    <cfRule type="endsWith" dxfId="2697" priority="3374" operator="endsWith" text="20">
      <formula>RIGHT(Y114,LEN("20"))="20"</formula>
    </cfRule>
    <cfRule type="endsWith" dxfId="2696" priority="3373" operator="endsWith" text="21">
      <formula>RIGHT(Y114,LEN("21"))="21"</formula>
    </cfRule>
    <cfRule type="endsWith" dxfId="2695" priority="3372" operator="endsWith" text="22">
      <formula>RIGHT(Y114,LEN("22"))="22"</formula>
    </cfRule>
    <cfRule type="endsWith" dxfId="2694" priority="3371" operator="endsWith" text="23">
      <formula>RIGHT(Y114,LEN("23"))="23"</formula>
    </cfRule>
    <cfRule type="endsWith" dxfId="2693" priority="3370" operator="endsWith" text="24">
      <formula>RIGHT(Y114,LEN("24"))="24"</formula>
    </cfRule>
    <cfRule type="endsWith" dxfId="2692" priority="3369" operator="endsWith" text="25">
      <formula>RIGHT(Y114,LEN("25"))="25"</formula>
    </cfRule>
    <cfRule type="endsWith" dxfId="2691" priority="3368" operator="endsWith" text="17">
      <formula>RIGHT(Y114,LEN("17"))="17"</formula>
    </cfRule>
    <cfRule type="endsWith" dxfId="2690" priority="3367" operator="endsWith" text="16">
      <formula>RIGHT(Y114,LEN("16"))="16"</formula>
    </cfRule>
    <cfRule type="endsWith" dxfId="2689" priority="3366" operator="endsWith" text="15">
      <formula>RIGHT(Y114,LEN("15"))="15"</formula>
    </cfRule>
    <cfRule type="endsWith" dxfId="2688" priority="3363" operator="endsWith" text="12">
      <formula>RIGHT(Y114,LEN("12"))="12"</formula>
    </cfRule>
    <cfRule type="endsWith" dxfId="2687" priority="3365" operator="endsWith" text="14">
      <formula>RIGHT(Y114,LEN("14"))="14"</formula>
    </cfRule>
  </conditionalFormatting>
  <conditionalFormatting sqref="Y120:Y124">
    <cfRule type="endsWith" dxfId="2686" priority="6145" operator="endsWith" text="14">
      <formula>RIGHT(Y120,LEN("14"))="14"</formula>
    </cfRule>
    <cfRule type="endsWith" dxfId="2685" priority="6144" operator="endsWith" text="13">
      <formula>RIGHT(Y120,LEN("13"))="13"</formula>
    </cfRule>
    <cfRule type="endsWith" dxfId="2684" priority="6146" operator="endsWith" text="15">
      <formula>RIGHT(Y120,LEN("15"))="15"</formula>
    </cfRule>
    <cfRule type="endsWith" dxfId="2683" priority="6147" operator="endsWith" text="16">
      <formula>RIGHT(Y120,LEN("16"))="16"</formula>
    </cfRule>
    <cfRule type="endsWith" dxfId="2682" priority="6148" operator="endsWith" text="17">
      <formula>RIGHT(Y120,LEN("17"))="17"</formula>
    </cfRule>
    <cfRule type="endsWith" dxfId="2681" priority="6149" operator="endsWith" text="25">
      <formula>RIGHT(Y120,LEN("25"))="25"</formula>
    </cfRule>
    <cfRule type="endsWith" dxfId="2680" priority="6150" operator="endsWith" text="24">
      <formula>RIGHT(Y120,LEN("24"))="24"</formula>
    </cfRule>
    <cfRule type="endsWith" dxfId="2679" priority="6151" operator="endsWith" text="23">
      <formula>RIGHT(Y120,LEN("23"))="23"</formula>
    </cfRule>
    <cfRule type="endsWith" dxfId="2678" priority="6152" operator="endsWith" text="22">
      <formula>RIGHT(Y120,LEN("22"))="22"</formula>
    </cfRule>
    <cfRule type="endsWith" dxfId="2677" priority="6153" operator="endsWith" text="21">
      <formula>RIGHT(Y120,LEN("21"))="21"</formula>
    </cfRule>
    <cfRule type="endsWith" dxfId="2676" priority="6154" operator="endsWith" text="20">
      <formula>RIGHT(Y120,LEN("20"))="20"</formula>
    </cfRule>
    <cfRule type="endsWith" dxfId="2675" priority="6155" operator="endsWith" text="19">
      <formula>RIGHT(Y120,LEN("19"))="19"</formula>
    </cfRule>
    <cfRule type="endsWith" dxfId="2674" priority="6156" operator="endsWith" text="18">
      <formula>RIGHT(Y120,LEN("18"))="18"</formula>
    </cfRule>
    <cfRule type="endsWith" dxfId="2673" priority="6143" operator="endsWith" text="12">
      <formula>RIGHT(Y120,LEN("12"))="12"</formula>
    </cfRule>
    <cfRule type="endsWith" dxfId="2672" priority="6142" operator="endsWith" text="11">
      <formula>RIGHT(Y120,LEN("11"))="11"</formula>
    </cfRule>
  </conditionalFormatting>
  <conditionalFormatting sqref="Y126:Y130">
    <cfRule type="endsWith" dxfId="2671" priority="5330" operator="endsWith" text="22">
      <formula>RIGHT(Y126,LEN("22"))="22"</formula>
    </cfRule>
    <cfRule type="endsWith" dxfId="2670" priority="5334" operator="endsWith" text="18">
      <formula>RIGHT(Y126,LEN("18"))="18"</formula>
    </cfRule>
    <cfRule type="endsWith" dxfId="2669" priority="5321" operator="endsWith" text="12">
      <formula>RIGHT(Y126,LEN("12"))="12"</formula>
    </cfRule>
    <cfRule type="endsWith" dxfId="2668" priority="5320" operator="endsWith" text="11">
      <formula>RIGHT(Y126,LEN("11"))="11"</formula>
    </cfRule>
    <cfRule type="endsWith" dxfId="2667" priority="5323" operator="endsWith" text="14">
      <formula>RIGHT(Y126,LEN("14"))="14"</formula>
    </cfRule>
    <cfRule type="endsWith" dxfId="2666" priority="5324" operator="endsWith" text="15">
      <formula>RIGHT(Y126,LEN("15"))="15"</formula>
    </cfRule>
    <cfRule type="endsWith" dxfId="2665" priority="5325" operator="endsWith" text="16">
      <formula>RIGHT(Y126,LEN("16"))="16"</formula>
    </cfRule>
    <cfRule type="endsWith" dxfId="2664" priority="5326" operator="endsWith" text="17">
      <formula>RIGHT(Y126,LEN("17"))="17"</formula>
    </cfRule>
    <cfRule type="endsWith" dxfId="2663" priority="5327" operator="endsWith" text="25">
      <formula>RIGHT(Y126,LEN("25"))="25"</formula>
    </cfRule>
    <cfRule type="endsWith" dxfId="2662" priority="5328" operator="endsWith" text="24">
      <formula>RIGHT(Y126,LEN("24"))="24"</formula>
    </cfRule>
    <cfRule type="endsWith" dxfId="2661" priority="5329" operator="endsWith" text="23">
      <formula>RIGHT(Y126,LEN("23"))="23"</formula>
    </cfRule>
    <cfRule type="endsWith" dxfId="2660" priority="5331" operator="endsWith" text="21">
      <formula>RIGHT(Y126,LEN("21"))="21"</formula>
    </cfRule>
    <cfRule type="endsWith" dxfId="2659" priority="5332" operator="endsWith" text="20">
      <formula>RIGHT(Y126,LEN("20"))="20"</formula>
    </cfRule>
    <cfRule type="endsWith" dxfId="2658" priority="5333" operator="endsWith" text="19">
      <formula>RIGHT(Y126,LEN("19"))="19"</formula>
    </cfRule>
    <cfRule type="endsWith" dxfId="2657" priority="5322" operator="endsWith" text="13">
      <formula>RIGHT(Y126,LEN("13"))="13"</formula>
    </cfRule>
  </conditionalFormatting>
  <conditionalFormatting sqref="Y132:Y136">
    <cfRule type="endsWith" dxfId="2656" priority="5869" operator="endsWith" text="12">
      <formula>RIGHT(Y132,LEN("12"))="12"</formula>
    </cfRule>
    <cfRule type="endsWith" dxfId="2655" priority="5878" operator="endsWith" text="22">
      <formula>RIGHT(Y132,LEN("22"))="22"</formula>
    </cfRule>
    <cfRule type="endsWith" dxfId="2654" priority="5870" operator="endsWith" text="13">
      <formula>RIGHT(Y132,LEN("13"))="13"</formula>
    </cfRule>
    <cfRule type="endsWith" dxfId="2653" priority="5871" operator="endsWith" text="14">
      <formula>RIGHT(Y132,LEN("14"))="14"</formula>
    </cfRule>
    <cfRule type="endsWith" dxfId="2652" priority="5872" operator="endsWith" text="15">
      <formula>RIGHT(Y132,LEN("15"))="15"</formula>
    </cfRule>
    <cfRule type="endsWith" dxfId="2651" priority="5873" operator="endsWith" text="16">
      <formula>RIGHT(Y132,LEN("16"))="16"</formula>
    </cfRule>
    <cfRule type="endsWith" dxfId="2650" priority="5874" operator="endsWith" text="17">
      <formula>RIGHT(Y132,LEN("17"))="17"</formula>
    </cfRule>
    <cfRule type="endsWith" dxfId="2649" priority="5875" operator="endsWith" text="25">
      <formula>RIGHT(Y132,LEN("25"))="25"</formula>
    </cfRule>
    <cfRule type="endsWith" dxfId="2648" priority="5876" operator="endsWith" text="24">
      <formula>RIGHT(Y132,LEN("24"))="24"</formula>
    </cfRule>
    <cfRule type="endsWith" dxfId="2647" priority="5877" operator="endsWith" text="23">
      <formula>RIGHT(Y132,LEN("23"))="23"</formula>
    </cfRule>
    <cfRule type="endsWith" dxfId="2646" priority="5882" operator="endsWith" text="18">
      <formula>RIGHT(Y132,LEN("18"))="18"</formula>
    </cfRule>
    <cfRule type="endsWith" dxfId="2645" priority="5881" operator="endsWith" text="19">
      <formula>RIGHT(Y132,LEN("19"))="19"</formula>
    </cfRule>
    <cfRule type="endsWith" dxfId="2644" priority="5880" operator="endsWith" text="20">
      <formula>RIGHT(Y132,LEN("20"))="20"</formula>
    </cfRule>
    <cfRule type="endsWith" dxfId="2643" priority="5879" operator="endsWith" text="21">
      <formula>RIGHT(Y132,LEN("21"))="21"</formula>
    </cfRule>
    <cfRule type="endsWith" dxfId="2642" priority="5868" operator="endsWith" text="11">
      <formula>RIGHT(Y132,LEN("11"))="11"</formula>
    </cfRule>
  </conditionalFormatting>
  <conditionalFormatting sqref="Y138:Y142">
    <cfRule type="endsWith" dxfId="2641" priority="5744" operator="endsWith" text="19">
      <formula>RIGHT(Y138,LEN("19"))="19"</formula>
    </cfRule>
    <cfRule type="endsWith" dxfId="2640" priority="5743" operator="endsWith" text="20">
      <formula>RIGHT(Y138,LEN("20"))="20"</formula>
    </cfRule>
    <cfRule type="endsWith" dxfId="2639" priority="5734" operator="endsWith" text="14">
      <formula>RIGHT(Y138,LEN("14"))="14"</formula>
    </cfRule>
    <cfRule type="endsWith" dxfId="2638" priority="5733" operator="endsWith" text="13">
      <formula>RIGHT(Y138,LEN("13"))="13"</formula>
    </cfRule>
    <cfRule type="endsWith" dxfId="2637" priority="5732" operator="endsWith" text="12">
      <formula>RIGHT(Y138,LEN("12"))="12"</formula>
    </cfRule>
    <cfRule type="endsWith" dxfId="2636" priority="5742" operator="endsWith" text="21">
      <formula>RIGHT(Y138,LEN("21"))="21"</formula>
    </cfRule>
    <cfRule type="endsWith" dxfId="2635" priority="5741" operator="endsWith" text="22">
      <formula>RIGHT(Y138,LEN("22"))="22"</formula>
    </cfRule>
    <cfRule type="endsWith" dxfId="2634" priority="5740" operator="endsWith" text="23">
      <formula>RIGHT(Y138,LEN("23"))="23"</formula>
    </cfRule>
    <cfRule type="endsWith" dxfId="2633" priority="5739" operator="endsWith" text="24">
      <formula>RIGHT(Y138,LEN("24"))="24"</formula>
    </cfRule>
    <cfRule type="endsWith" dxfId="2632" priority="5738" operator="endsWith" text="25">
      <formula>RIGHT(Y138,LEN("25"))="25"</formula>
    </cfRule>
    <cfRule type="endsWith" dxfId="2631" priority="5737" operator="endsWith" text="17">
      <formula>RIGHT(Y138,LEN("17"))="17"</formula>
    </cfRule>
    <cfRule type="endsWith" dxfId="2630" priority="5736" operator="endsWith" text="16">
      <formula>RIGHT(Y138,LEN("16"))="16"</formula>
    </cfRule>
    <cfRule type="endsWith" dxfId="2629" priority="5735" operator="endsWith" text="15">
      <formula>RIGHT(Y138,LEN("15"))="15"</formula>
    </cfRule>
    <cfRule type="endsWith" dxfId="2628" priority="5731" operator="endsWith" text="11">
      <formula>RIGHT(Y138,LEN("11"))="11"</formula>
    </cfRule>
    <cfRule type="endsWith" dxfId="2627" priority="5745" operator="endsWith" text="18">
      <formula>RIGHT(Y138,LEN("18"))="18"</formula>
    </cfRule>
  </conditionalFormatting>
  <conditionalFormatting sqref="Y144:Y148">
    <cfRule type="endsWith" dxfId="2626" priority="5594" operator="endsWith" text="11">
      <formula>RIGHT(Y144,LEN("11"))="11"</formula>
    </cfRule>
    <cfRule type="endsWith" dxfId="2625" priority="5595" operator="endsWith" text="12">
      <formula>RIGHT(Y144,LEN("12"))="12"</formula>
    </cfRule>
    <cfRule type="endsWith" dxfId="2624" priority="5596" operator="endsWith" text="13">
      <formula>RIGHT(Y144,LEN("13"))="13"</formula>
    </cfRule>
    <cfRule type="endsWith" dxfId="2623" priority="5597" operator="endsWith" text="14">
      <formula>RIGHT(Y144,LEN("14"))="14"</formula>
    </cfRule>
    <cfRule type="endsWith" dxfId="2622" priority="5598" operator="endsWith" text="15">
      <formula>RIGHT(Y144,LEN("15"))="15"</formula>
    </cfRule>
    <cfRule type="endsWith" dxfId="2621" priority="5599" operator="endsWith" text="16">
      <formula>RIGHT(Y144,LEN("16"))="16"</formula>
    </cfRule>
    <cfRule type="endsWith" dxfId="2620" priority="5600" operator="endsWith" text="17">
      <formula>RIGHT(Y144,LEN("17"))="17"</formula>
    </cfRule>
    <cfRule type="endsWith" dxfId="2619" priority="5601" operator="endsWith" text="25">
      <formula>RIGHT(Y144,LEN("25"))="25"</formula>
    </cfRule>
    <cfRule type="endsWith" dxfId="2618" priority="5602" operator="endsWith" text="24">
      <formula>RIGHT(Y144,LEN("24"))="24"</formula>
    </cfRule>
    <cfRule type="endsWith" dxfId="2617" priority="5603" operator="endsWith" text="23">
      <formula>RIGHT(Y144,LEN("23"))="23"</formula>
    </cfRule>
    <cfRule type="endsWith" dxfId="2616" priority="5604" operator="endsWith" text="22">
      <formula>RIGHT(Y144,LEN("22"))="22"</formula>
    </cfRule>
    <cfRule type="endsWith" dxfId="2615" priority="5605" operator="endsWith" text="21">
      <formula>RIGHT(Y144,LEN("21"))="21"</formula>
    </cfRule>
    <cfRule type="endsWith" dxfId="2614" priority="5606" operator="endsWith" text="20">
      <formula>RIGHT(Y144,LEN("20"))="20"</formula>
    </cfRule>
    <cfRule type="endsWith" dxfId="2613" priority="5607" operator="endsWith" text="19">
      <formula>RIGHT(Y144,LEN("19"))="19"</formula>
    </cfRule>
    <cfRule type="endsWith" dxfId="2612" priority="5608" operator="endsWith" text="18">
      <formula>RIGHT(Y144,LEN("18"))="18"</formula>
    </cfRule>
  </conditionalFormatting>
  <conditionalFormatting sqref="Y150:Y154">
    <cfRule type="endsWith" dxfId="2611" priority="3875" operator="endsWith" text="11">
      <formula>RIGHT(Y150,LEN("11"))="11"</formula>
    </cfRule>
    <cfRule type="endsWith" dxfId="2610" priority="3876" operator="endsWith" text="12">
      <formula>RIGHT(Y150,LEN("12"))="12"</formula>
    </cfRule>
    <cfRule type="endsWith" dxfId="2609" priority="3877" operator="endsWith" text="13">
      <formula>RIGHT(Y150,LEN("13"))="13"</formula>
    </cfRule>
    <cfRule type="endsWith" dxfId="2608" priority="3878" operator="endsWith" text="14">
      <formula>RIGHT(Y150,LEN("14"))="14"</formula>
    </cfRule>
    <cfRule type="endsWith" dxfId="2607" priority="3879" operator="endsWith" text="15">
      <formula>RIGHT(Y150,LEN("15"))="15"</formula>
    </cfRule>
    <cfRule type="endsWith" dxfId="2606" priority="3880" operator="endsWith" text="16">
      <formula>RIGHT(Y150,LEN("16"))="16"</formula>
    </cfRule>
    <cfRule type="endsWith" dxfId="2605" priority="3881" operator="endsWith" text="17">
      <formula>RIGHT(Y150,LEN("17"))="17"</formula>
    </cfRule>
    <cfRule type="endsWith" dxfId="2604" priority="3882" operator="endsWith" text="25">
      <formula>RIGHT(Y150,LEN("25"))="25"</formula>
    </cfRule>
    <cfRule type="endsWith" dxfId="2603" priority="3883" operator="endsWith" text="24">
      <formula>RIGHT(Y150,LEN("24"))="24"</formula>
    </cfRule>
    <cfRule type="endsWith" dxfId="2602" priority="3884" operator="endsWith" text="23">
      <formula>RIGHT(Y150,LEN("23"))="23"</formula>
    </cfRule>
    <cfRule type="endsWith" dxfId="2601" priority="3885" operator="endsWith" text="22">
      <formula>RIGHT(Y150,LEN("22"))="22"</formula>
    </cfRule>
    <cfRule type="endsWith" dxfId="2600" priority="3886" operator="endsWith" text="21">
      <formula>RIGHT(Y150,LEN("21"))="21"</formula>
    </cfRule>
    <cfRule type="endsWith" dxfId="2599" priority="3887" operator="endsWith" text="20">
      <formula>RIGHT(Y150,LEN("20"))="20"</formula>
    </cfRule>
    <cfRule type="endsWith" dxfId="2598" priority="3888" operator="endsWith" text="19">
      <formula>RIGHT(Y150,LEN("19"))="19"</formula>
    </cfRule>
    <cfRule type="endsWith" dxfId="2597" priority="3889" operator="endsWith" text="18">
      <formula>RIGHT(Y150,LEN("18"))="18"</formula>
    </cfRule>
  </conditionalFormatting>
  <conditionalFormatting sqref="Y156:Y160">
    <cfRule type="endsWith" dxfId="2596" priority="3757" operator="endsWith" text="19">
      <formula>RIGHT(Y156,LEN("19"))="19"</formula>
    </cfRule>
    <cfRule type="endsWith" dxfId="2595" priority="3756" operator="endsWith" text="20">
      <formula>RIGHT(Y156,LEN("20"))="20"</formula>
    </cfRule>
    <cfRule type="endsWith" dxfId="2594" priority="3758" operator="endsWith" text="18">
      <formula>RIGHT(Y156,LEN("18"))="18"</formula>
    </cfRule>
    <cfRule type="endsWith" dxfId="2593" priority="3753" operator="endsWith" text="23">
      <formula>RIGHT(Y156,LEN("23"))="23"</formula>
    </cfRule>
    <cfRule type="endsWith" dxfId="2592" priority="3752" operator="endsWith" text="24">
      <formula>RIGHT(Y156,LEN("24"))="24"</formula>
    </cfRule>
    <cfRule type="endsWith" dxfId="2591" priority="3751" operator="endsWith" text="25">
      <formula>RIGHT(Y156,LEN("25"))="25"</formula>
    </cfRule>
    <cfRule type="endsWith" dxfId="2590" priority="3750" operator="endsWith" text="17">
      <formula>RIGHT(Y156,LEN("17"))="17"</formula>
    </cfRule>
    <cfRule type="endsWith" dxfId="2589" priority="3749" operator="endsWith" text="16">
      <formula>RIGHT(Y156,LEN("16"))="16"</formula>
    </cfRule>
    <cfRule type="endsWith" dxfId="2588" priority="3748" operator="endsWith" text="15">
      <formula>RIGHT(Y156,LEN("15"))="15"</formula>
    </cfRule>
    <cfRule type="endsWith" dxfId="2587" priority="3747" operator="endsWith" text="14">
      <formula>RIGHT(Y156,LEN("14"))="14"</formula>
    </cfRule>
    <cfRule type="endsWith" dxfId="2586" priority="3746" operator="endsWith" text="13">
      <formula>RIGHT(Y156,LEN("13"))="13"</formula>
    </cfRule>
    <cfRule type="endsWith" dxfId="2585" priority="3745" operator="endsWith" text="12">
      <formula>RIGHT(Y156,LEN("12"))="12"</formula>
    </cfRule>
    <cfRule type="endsWith" dxfId="2584" priority="3744" operator="endsWith" text="11">
      <formula>RIGHT(Y156,LEN("11"))="11"</formula>
    </cfRule>
    <cfRule type="endsWith" dxfId="2583" priority="3755" operator="endsWith" text="21">
      <formula>RIGHT(Y156,LEN("21"))="21"</formula>
    </cfRule>
    <cfRule type="endsWith" dxfId="2582" priority="3754" operator="endsWith" text="22">
      <formula>RIGHT(Y156,LEN("22"))="22"</formula>
    </cfRule>
  </conditionalFormatting>
  <conditionalFormatting sqref="Y162:Y166">
    <cfRule type="endsWith" dxfId="2581" priority="2958" operator="endsWith" text="22">
      <formula>RIGHT(Y162,LEN("22"))="22"</formula>
    </cfRule>
    <cfRule type="endsWith" dxfId="2580" priority="2948" operator="endsWith" text="11">
      <formula>RIGHT(Y162,LEN("11"))="11"</formula>
    </cfRule>
    <cfRule type="endsWith" dxfId="2579" priority="2960" operator="endsWith" text="20">
      <formula>RIGHT(Y162,LEN("20"))="20"</formula>
    </cfRule>
    <cfRule type="endsWith" dxfId="2578" priority="2961" operator="endsWith" text="19">
      <formula>RIGHT(Y162,LEN("19"))="19"</formula>
    </cfRule>
    <cfRule type="endsWith" dxfId="2577" priority="2962" operator="endsWith" text="18">
      <formula>RIGHT(Y162,LEN("18"))="18"</formula>
    </cfRule>
    <cfRule type="endsWith" dxfId="2576" priority="2957" operator="endsWith" text="23">
      <formula>RIGHT(Y162,LEN("23"))="23"</formula>
    </cfRule>
    <cfRule type="endsWith" dxfId="2575" priority="2956" operator="endsWith" text="24">
      <formula>RIGHT(Y162,LEN("24"))="24"</formula>
    </cfRule>
    <cfRule type="endsWith" dxfId="2574" priority="2955" operator="endsWith" text="25">
      <formula>RIGHT(Y162,LEN("25"))="25"</formula>
    </cfRule>
    <cfRule type="endsWith" dxfId="2573" priority="2954" operator="endsWith" text="17">
      <formula>RIGHT(Y162,LEN("17"))="17"</formula>
    </cfRule>
    <cfRule type="endsWith" dxfId="2572" priority="2953" operator="endsWith" text="16">
      <formula>RIGHT(Y162,LEN("16"))="16"</formula>
    </cfRule>
    <cfRule type="endsWith" dxfId="2571" priority="2952" operator="endsWith" text="15">
      <formula>RIGHT(Y162,LEN("15"))="15"</formula>
    </cfRule>
    <cfRule type="endsWith" dxfId="2570" priority="2951" operator="endsWith" text="14">
      <formula>RIGHT(Y162,LEN("14"))="14"</formula>
    </cfRule>
    <cfRule type="endsWith" dxfId="2569" priority="2950" operator="endsWith" text="13">
      <formula>RIGHT(Y162,LEN("13"))="13"</formula>
    </cfRule>
    <cfRule type="endsWith" dxfId="2568" priority="2949" operator="endsWith" text="12">
      <formula>RIGHT(Y162,LEN("12"))="12"</formula>
    </cfRule>
    <cfRule type="endsWith" dxfId="2567" priority="2959" operator="endsWith" text="21">
      <formula>RIGHT(Y162,LEN("21"))="21"</formula>
    </cfRule>
  </conditionalFormatting>
  <conditionalFormatting sqref="Y168:Y172">
    <cfRule type="endsWith" dxfId="2566" priority="3223" operator="endsWith" text="12">
      <formula>RIGHT(Y168,LEN("12"))="12"</formula>
    </cfRule>
    <cfRule type="endsWith" dxfId="2565" priority="3224" operator="endsWith" text="13">
      <formula>RIGHT(Y168,LEN("13"))="13"</formula>
    </cfRule>
    <cfRule type="endsWith" dxfId="2564" priority="3225" operator="endsWith" text="14">
      <formula>RIGHT(Y168,LEN("14"))="14"</formula>
    </cfRule>
    <cfRule type="endsWith" dxfId="2563" priority="3226" operator="endsWith" text="15">
      <formula>RIGHT(Y168,LEN("15"))="15"</formula>
    </cfRule>
    <cfRule type="endsWith" dxfId="2562" priority="3227" operator="endsWith" text="16">
      <formula>RIGHT(Y168,LEN("16"))="16"</formula>
    </cfRule>
    <cfRule type="endsWith" dxfId="2561" priority="3228" operator="endsWith" text="17">
      <formula>RIGHT(Y168,LEN("17"))="17"</formula>
    </cfRule>
    <cfRule type="endsWith" dxfId="2560" priority="3229" operator="endsWith" text="25">
      <formula>RIGHT(Y168,LEN("25"))="25"</formula>
    </cfRule>
    <cfRule type="endsWith" dxfId="2559" priority="3230" operator="endsWith" text="24">
      <formula>RIGHT(Y168,LEN("24"))="24"</formula>
    </cfRule>
    <cfRule type="endsWith" dxfId="2558" priority="3231" operator="endsWith" text="23">
      <formula>RIGHT(Y168,LEN("23"))="23"</formula>
    </cfRule>
    <cfRule type="endsWith" dxfId="2557" priority="3232" operator="endsWith" text="22">
      <formula>RIGHT(Y168,LEN("22"))="22"</formula>
    </cfRule>
    <cfRule type="endsWith" dxfId="2556" priority="3233" operator="endsWith" text="21">
      <formula>RIGHT(Y168,LEN("21"))="21"</formula>
    </cfRule>
    <cfRule type="endsWith" dxfId="2555" priority="3234" operator="endsWith" text="20">
      <formula>RIGHT(Y168,LEN("20"))="20"</formula>
    </cfRule>
    <cfRule type="endsWith" dxfId="2554" priority="3222" operator="endsWith" text="11">
      <formula>RIGHT(Y168,LEN("11"))="11"</formula>
    </cfRule>
    <cfRule type="endsWith" dxfId="2553" priority="3235" operator="endsWith" text="19">
      <formula>RIGHT(Y168,LEN("19"))="19"</formula>
    </cfRule>
    <cfRule type="endsWith" dxfId="2552" priority="3236" operator="endsWith" text="18">
      <formula>RIGHT(Y168,LEN("18"))="18"</formula>
    </cfRule>
  </conditionalFormatting>
  <conditionalFormatting sqref="Y174:Y178">
    <cfRule type="endsWith" dxfId="2551" priority="3094" operator="endsWith" text="14">
      <formula>RIGHT(Y174,LEN("14"))="14"</formula>
    </cfRule>
    <cfRule type="endsWith" dxfId="2550" priority="3093" operator="endsWith" text="13">
      <formula>RIGHT(Y174,LEN("13"))="13"</formula>
    </cfRule>
    <cfRule type="endsWith" dxfId="2549" priority="3105" operator="endsWith" text="18">
      <formula>RIGHT(Y174,LEN("18"))="18"</formula>
    </cfRule>
    <cfRule type="endsWith" dxfId="2548" priority="3104" operator="endsWith" text="19">
      <formula>RIGHT(Y174,LEN("19"))="19"</formula>
    </cfRule>
    <cfRule type="endsWith" dxfId="2547" priority="3103" operator="endsWith" text="20">
      <formula>RIGHT(Y174,LEN("20"))="20"</formula>
    </cfRule>
    <cfRule type="endsWith" dxfId="2546" priority="3102" operator="endsWith" text="21">
      <formula>RIGHT(Y174,LEN("21"))="21"</formula>
    </cfRule>
    <cfRule type="endsWith" dxfId="2545" priority="3101" operator="endsWith" text="22">
      <formula>RIGHT(Y174,LEN("22"))="22"</formula>
    </cfRule>
    <cfRule type="endsWith" dxfId="2544" priority="3100" operator="endsWith" text="23">
      <formula>RIGHT(Y174,LEN("23"))="23"</formula>
    </cfRule>
    <cfRule type="endsWith" dxfId="2543" priority="3099" operator="endsWith" text="24">
      <formula>RIGHT(Y174,LEN("24"))="24"</formula>
    </cfRule>
    <cfRule type="endsWith" dxfId="2542" priority="3098" operator="endsWith" text="25">
      <formula>RIGHT(Y174,LEN("25"))="25"</formula>
    </cfRule>
    <cfRule type="endsWith" dxfId="2541" priority="3097" operator="endsWith" text="17">
      <formula>RIGHT(Y174,LEN("17"))="17"</formula>
    </cfRule>
    <cfRule type="endsWith" dxfId="2540" priority="3091" operator="endsWith" text="11">
      <formula>RIGHT(Y174,LEN("11"))="11"</formula>
    </cfRule>
    <cfRule type="endsWith" dxfId="2539" priority="3092" operator="endsWith" text="12">
      <formula>RIGHT(Y174,LEN("12"))="12"</formula>
    </cfRule>
    <cfRule type="endsWith" dxfId="2538" priority="3096" operator="endsWith" text="16">
      <formula>RIGHT(Y174,LEN("16"))="16"</formula>
    </cfRule>
    <cfRule type="endsWith" dxfId="2537" priority="3095" operator="endsWith" text="15">
      <formula>RIGHT(Y174,LEN("15"))="15"</formula>
    </cfRule>
  </conditionalFormatting>
  <conditionalFormatting sqref="Z18 Z30">
    <cfRule type="expression" dxfId="2536" priority="12282">
      <formula>$Y18=17</formula>
    </cfRule>
    <cfRule type="expression" dxfId="2535" priority="12279">
      <formula>$X18=20</formula>
    </cfRule>
    <cfRule type="expression" dxfId="2534" priority="11744">
      <formula>$Y$18=25</formula>
    </cfRule>
    <cfRule type="expression" dxfId="2533" priority="11741">
      <formula>$Y$18</formula>
    </cfRule>
    <cfRule type="expression" dxfId="2532" priority="11740" stopIfTrue="1">
      <formula>$Y$18=25</formula>
    </cfRule>
    <cfRule type="expression" dxfId="2531" priority="12275">
      <formula>$X18=24</formula>
    </cfRule>
    <cfRule type="expression" dxfId="2530" priority="12283">
      <formula>$Y18=16</formula>
    </cfRule>
    <cfRule type="expression" dxfId="2529" priority="12284">
      <formula>$Y18=15</formula>
    </cfRule>
    <cfRule type="expression" dxfId="2528" priority="12277">
      <formula>$X18=22</formula>
    </cfRule>
    <cfRule type="expression" dxfId="2527" priority="12278">
      <formula>$X18=21</formula>
    </cfRule>
    <cfRule type="expression" dxfId="2526" priority="12280">
      <formula>$X18=19</formula>
    </cfRule>
    <cfRule type="expression" dxfId="2525" priority="12274">
      <formula>$X18=25</formula>
    </cfRule>
    <cfRule type="expression" dxfId="2524" priority="12276">
      <formula>$X18=23</formula>
    </cfRule>
  </conditionalFormatting>
  <conditionalFormatting sqref="AB18:AB22">
    <cfRule type="cellIs" dxfId="2523" priority="18000" operator="equal">
      <formula>"Y"</formula>
    </cfRule>
    <cfRule type="cellIs" dxfId="2522" priority="19164" operator="equal">
      <formula>"X"</formula>
    </cfRule>
    <cfRule type="expression" dxfId="2521" priority="16871">
      <formula>AC18="X"</formula>
    </cfRule>
  </conditionalFormatting>
  <conditionalFormatting sqref="AB24:AB28">
    <cfRule type="cellIs" dxfId="2520" priority="13438" operator="equal">
      <formula>"Y"</formula>
    </cfRule>
    <cfRule type="cellIs" dxfId="2519" priority="13497" operator="equal">
      <formula>"X"</formula>
    </cfRule>
    <cfRule type="expression" dxfId="2518" priority="13384">
      <formula>AC24="X"</formula>
    </cfRule>
  </conditionalFormatting>
  <conditionalFormatting sqref="AB30:AB34">
    <cfRule type="cellIs" dxfId="2517" priority="9815" operator="equal">
      <formula>"X"</formula>
    </cfRule>
    <cfRule type="expression" dxfId="2516" priority="9725">
      <formula>AC30="X"</formula>
    </cfRule>
    <cfRule type="cellIs" dxfId="2515" priority="9756" operator="equal">
      <formula>"Y"</formula>
    </cfRule>
  </conditionalFormatting>
  <conditionalFormatting sqref="AB36:AB40">
    <cfRule type="cellIs" dxfId="2514" priority="3556" operator="equal">
      <formula>"Y"</formula>
    </cfRule>
    <cfRule type="expression" dxfId="2513" priority="3527">
      <formula>AC36="X"</formula>
    </cfRule>
    <cfRule type="cellIs" dxfId="2512" priority="3570" operator="equal">
      <formula>"X"</formula>
    </cfRule>
  </conditionalFormatting>
  <conditionalFormatting sqref="AB42:AB46">
    <cfRule type="expression" dxfId="2511" priority="13090">
      <formula>AC42="X"</formula>
    </cfRule>
    <cfRule type="cellIs" dxfId="2510" priority="13203" operator="equal">
      <formula>"X"</formula>
    </cfRule>
    <cfRule type="cellIs" dxfId="2509" priority="13144" operator="equal">
      <formula>"Y"</formula>
    </cfRule>
  </conditionalFormatting>
  <conditionalFormatting sqref="AB48:AB52">
    <cfRule type="cellIs" dxfId="2508" priority="7851" operator="equal">
      <formula>"Y"</formula>
    </cfRule>
    <cfRule type="expression" dxfId="2507" priority="7820">
      <formula>AC48="X"</formula>
    </cfRule>
    <cfRule type="cellIs" dxfId="2506" priority="7869" operator="equal">
      <formula>"X"</formula>
    </cfRule>
  </conditionalFormatting>
  <conditionalFormatting sqref="AB54:AB58">
    <cfRule type="cellIs" dxfId="2505" priority="7606" operator="equal">
      <formula>"X"</formula>
    </cfRule>
    <cfRule type="cellIs" dxfId="2504" priority="7588" operator="equal">
      <formula>"Y"</formula>
    </cfRule>
    <cfRule type="expression" dxfId="2503" priority="7557">
      <formula>AC54="X"</formula>
    </cfRule>
  </conditionalFormatting>
  <conditionalFormatting sqref="AB60:AB64">
    <cfRule type="expression" dxfId="2502" priority="7420">
      <formula>AC60="X"</formula>
    </cfRule>
    <cfRule type="cellIs" dxfId="2501" priority="7451" operator="equal">
      <formula>"Y"</formula>
    </cfRule>
    <cfRule type="cellIs" dxfId="2500" priority="7469" operator="equal">
      <formula>"X"</formula>
    </cfRule>
  </conditionalFormatting>
  <conditionalFormatting sqref="AB66:AB70">
    <cfRule type="cellIs" dxfId="2499" priority="7314" operator="equal">
      <formula>"Y"</formula>
    </cfRule>
    <cfRule type="cellIs" dxfId="2498" priority="7332" operator="equal">
      <formula>"X"</formula>
    </cfRule>
    <cfRule type="expression" dxfId="2497" priority="7283">
      <formula>AC66="X"</formula>
    </cfRule>
  </conditionalFormatting>
  <conditionalFormatting sqref="AB72:AB76">
    <cfRule type="cellIs" dxfId="2496" priority="7040" operator="equal">
      <formula>"Y"</formula>
    </cfRule>
    <cfRule type="cellIs" dxfId="2495" priority="7058" operator="equal">
      <formula>"X"</formula>
    </cfRule>
    <cfRule type="expression" dxfId="2494" priority="7009">
      <formula>AC72="X"</formula>
    </cfRule>
  </conditionalFormatting>
  <conditionalFormatting sqref="AB78:AB82">
    <cfRule type="expression" dxfId="2493" priority="6872">
      <formula>AC78="X"</formula>
    </cfRule>
    <cfRule type="cellIs" dxfId="2492" priority="6921" operator="equal">
      <formula>"X"</formula>
    </cfRule>
    <cfRule type="cellIs" dxfId="2491" priority="6903" operator="equal">
      <formula>"Y"</formula>
    </cfRule>
  </conditionalFormatting>
  <conditionalFormatting sqref="AB84:AB88">
    <cfRule type="cellIs" dxfId="2490" priority="6784" operator="equal">
      <formula>"X"</formula>
    </cfRule>
    <cfRule type="cellIs" dxfId="2489" priority="6766" operator="equal">
      <formula>"Y"</formula>
    </cfRule>
    <cfRule type="expression" dxfId="2488" priority="6735">
      <formula>AC84="X"</formula>
    </cfRule>
  </conditionalFormatting>
  <conditionalFormatting sqref="AB90:AB94">
    <cfRule type="expression" dxfId="2487" priority="6461">
      <formula>AC90="X"</formula>
    </cfRule>
    <cfRule type="cellIs" dxfId="2486" priority="6510" operator="equal">
      <formula>"X"</formula>
    </cfRule>
    <cfRule type="cellIs" dxfId="2485" priority="6492" operator="equal">
      <formula>"Y"</formula>
    </cfRule>
  </conditionalFormatting>
  <conditionalFormatting sqref="AB96:AB100">
    <cfRule type="cellIs" dxfId="2484" priority="529" operator="equal">
      <formula>"Y"</formula>
    </cfRule>
    <cfRule type="expression" dxfId="2483" priority="515">
      <formula>AC96="X"</formula>
    </cfRule>
    <cfRule type="cellIs" dxfId="2482" priority="535" operator="equal">
      <formula>"X"</formula>
    </cfRule>
  </conditionalFormatting>
  <conditionalFormatting sqref="AB102:AB106">
    <cfRule type="expression" dxfId="2481" priority="407">
      <formula>AC102="X"</formula>
    </cfRule>
    <cfRule type="cellIs" dxfId="2480" priority="408" operator="equal">
      <formula>"Y"</formula>
    </cfRule>
    <cfRule type="cellIs" dxfId="2479" priority="413" operator="equal">
      <formula>"X"</formula>
    </cfRule>
  </conditionalFormatting>
  <conditionalFormatting sqref="AB108:AB112">
    <cfRule type="cellIs" dxfId="2478" priority="287" operator="equal">
      <formula>"X"</formula>
    </cfRule>
    <cfRule type="cellIs" dxfId="2477" priority="280" operator="equal">
      <formula>"Y"</formula>
    </cfRule>
    <cfRule type="expression" dxfId="2476" priority="278">
      <formula>AC108="X"</formula>
    </cfRule>
  </conditionalFormatting>
  <conditionalFormatting sqref="AB114:AB118">
    <cfRule type="cellIs" dxfId="2475" priority="3416" operator="equal">
      <formula>"Y"</formula>
    </cfRule>
    <cfRule type="cellIs" dxfId="2474" priority="3439" operator="equal">
      <formula>"X"</formula>
    </cfRule>
    <cfRule type="expression" dxfId="2473" priority="3400">
      <formula>AC114="X"</formula>
    </cfRule>
  </conditionalFormatting>
  <conditionalFormatting sqref="AB120:AB124">
    <cfRule type="expression" dxfId="2472" priority="6187">
      <formula>AC120="X"</formula>
    </cfRule>
    <cfRule type="cellIs" dxfId="2471" priority="6236" operator="equal">
      <formula>"X"</formula>
    </cfRule>
    <cfRule type="cellIs" dxfId="2470" priority="6218" operator="equal">
      <formula>"Y"</formula>
    </cfRule>
  </conditionalFormatting>
  <conditionalFormatting sqref="AB126:AB130">
    <cfRule type="cellIs" dxfId="2469" priority="5396" operator="equal">
      <formula>"Y"</formula>
    </cfRule>
    <cfRule type="cellIs" dxfId="2468" priority="5414" operator="equal">
      <formula>"X"</formula>
    </cfRule>
    <cfRule type="expression" dxfId="2467" priority="5365">
      <formula>AC126="X"</formula>
    </cfRule>
  </conditionalFormatting>
  <conditionalFormatting sqref="AB132:AB136">
    <cfRule type="expression" dxfId="2466" priority="5913">
      <formula>AC132="X"</formula>
    </cfRule>
    <cfRule type="cellIs" dxfId="2465" priority="5962" operator="equal">
      <formula>"X"</formula>
    </cfRule>
    <cfRule type="cellIs" dxfId="2464" priority="5944" operator="equal">
      <formula>"Y"</formula>
    </cfRule>
  </conditionalFormatting>
  <conditionalFormatting sqref="AB138:AB142">
    <cfRule type="cellIs" dxfId="2463" priority="5807" operator="equal">
      <formula>"Y"</formula>
    </cfRule>
    <cfRule type="cellIs" dxfId="2462" priority="5825" operator="equal">
      <formula>"X"</formula>
    </cfRule>
    <cfRule type="expression" dxfId="2461" priority="5776">
      <formula>AC138="X"</formula>
    </cfRule>
  </conditionalFormatting>
  <conditionalFormatting sqref="AB144:AB148">
    <cfRule type="cellIs" dxfId="2460" priority="5688" operator="equal">
      <formula>"X"</formula>
    </cfRule>
    <cfRule type="cellIs" dxfId="2459" priority="5670" operator="equal">
      <formula>"Y"</formula>
    </cfRule>
    <cfRule type="expression" dxfId="2458" priority="5639">
      <formula>AC144="X"</formula>
    </cfRule>
  </conditionalFormatting>
  <conditionalFormatting sqref="AB150:AB154">
    <cfRule type="cellIs" dxfId="2457" priority="3963" operator="equal">
      <formula>"X"</formula>
    </cfRule>
    <cfRule type="expression" dxfId="2456" priority="3920">
      <formula>AC150="X"</formula>
    </cfRule>
    <cfRule type="cellIs" dxfId="2455" priority="3949" operator="equal">
      <formula>"Y"</formula>
    </cfRule>
  </conditionalFormatting>
  <conditionalFormatting sqref="AB156:AB160">
    <cfRule type="expression" dxfId="2454" priority="3789">
      <formula>AC156="X"</formula>
    </cfRule>
    <cfRule type="cellIs" dxfId="2453" priority="3818" operator="equal">
      <formula>"Y"</formula>
    </cfRule>
    <cfRule type="cellIs" dxfId="2452" priority="3832" operator="equal">
      <formula>"X"</formula>
    </cfRule>
  </conditionalFormatting>
  <conditionalFormatting sqref="AB162:AB166">
    <cfRule type="cellIs" dxfId="2451" priority="3022" operator="equal">
      <formula>"Y"</formula>
    </cfRule>
    <cfRule type="expression" dxfId="2450" priority="2993">
      <formula>AC162="X"</formula>
    </cfRule>
    <cfRule type="cellIs" dxfId="2449" priority="3036" operator="equal">
      <formula>"X"</formula>
    </cfRule>
  </conditionalFormatting>
  <conditionalFormatting sqref="AB168:AB172">
    <cfRule type="cellIs" dxfId="2448" priority="3296" operator="equal">
      <formula>"Y"</formula>
    </cfRule>
    <cfRule type="expression" dxfId="2447" priority="3267">
      <formula>AC168="X"</formula>
    </cfRule>
    <cfRule type="cellIs" dxfId="2446" priority="3310" operator="equal">
      <formula>"X"</formula>
    </cfRule>
  </conditionalFormatting>
  <conditionalFormatting sqref="AB174:AB178">
    <cfRule type="cellIs" dxfId="2445" priority="3179" operator="equal">
      <formula>"X"</formula>
    </cfRule>
    <cfRule type="expression" dxfId="2444" priority="3136">
      <formula>AC174="X"</formula>
    </cfRule>
    <cfRule type="cellIs" dxfId="2443" priority="3165" operator="equal">
      <formula>"Y"</formula>
    </cfRule>
  </conditionalFormatting>
  <conditionalFormatting sqref="AC18">
    <cfRule type="expression" dxfId="2442" priority="15868">
      <formula>AB18=Y</formula>
    </cfRule>
    <cfRule type="cellIs" dxfId="2441" priority="15871" operator="equal">
      <formula>"X"</formula>
    </cfRule>
    <cfRule type="cellIs" dxfId="2440" priority="15870" operator="equal">
      <formula>"X"</formula>
    </cfRule>
    <cfRule type="expression" dxfId="2439" priority="15869">
      <formula>AB18="y"</formula>
    </cfRule>
  </conditionalFormatting>
  <conditionalFormatting sqref="AC24">
    <cfRule type="cellIs" dxfId="2438" priority="13379" operator="equal">
      <formula>"X"</formula>
    </cfRule>
    <cfRule type="expression" dxfId="2437" priority="13376">
      <formula>AB24=Y</formula>
    </cfRule>
    <cfRule type="expression" dxfId="2436" priority="13377">
      <formula>AB24="y"</formula>
    </cfRule>
    <cfRule type="cellIs" dxfId="2435" priority="13378" operator="equal">
      <formula>"X"</formula>
    </cfRule>
  </conditionalFormatting>
  <conditionalFormatting sqref="AC30">
    <cfRule type="cellIs" dxfId="2434" priority="9720" operator="equal">
      <formula>"X"</formula>
    </cfRule>
    <cfRule type="cellIs" dxfId="2433" priority="9719" operator="equal">
      <formula>"X"</formula>
    </cfRule>
    <cfRule type="expression" dxfId="2432" priority="9718">
      <formula>AB30="y"</formula>
    </cfRule>
    <cfRule type="expression" dxfId="2431" priority="9717">
      <formula>AB30=Y</formula>
    </cfRule>
  </conditionalFormatting>
  <conditionalFormatting sqref="AC36">
    <cfRule type="expression" dxfId="2430" priority="3521">
      <formula>AB36="y"</formula>
    </cfRule>
    <cfRule type="cellIs" dxfId="2429" priority="3522" operator="equal">
      <formula>"X"</formula>
    </cfRule>
    <cfRule type="expression" dxfId="2428" priority="3520">
      <formula>AB36=Y</formula>
    </cfRule>
    <cfRule type="cellIs" dxfId="2427" priority="3523" operator="equal">
      <formula>"X"</formula>
    </cfRule>
  </conditionalFormatting>
  <conditionalFormatting sqref="AC42">
    <cfRule type="expression" dxfId="2426" priority="13083">
      <formula>AB42="y"</formula>
    </cfRule>
    <cfRule type="cellIs" dxfId="2425" priority="13084" operator="equal">
      <formula>"X"</formula>
    </cfRule>
    <cfRule type="cellIs" dxfId="2424" priority="13085" operator="equal">
      <formula>"X"</formula>
    </cfRule>
    <cfRule type="expression" dxfId="2423" priority="13082">
      <formula>AB42=Y</formula>
    </cfRule>
  </conditionalFormatting>
  <conditionalFormatting sqref="AC48">
    <cfRule type="expression" dxfId="2422" priority="7814">
      <formula>AB48="y"</formula>
    </cfRule>
    <cfRule type="cellIs" dxfId="2421" priority="7815" operator="equal">
      <formula>"X"</formula>
    </cfRule>
    <cfRule type="expression" dxfId="2420" priority="7813">
      <formula>AB48=Y</formula>
    </cfRule>
    <cfRule type="cellIs" dxfId="2419" priority="7816" operator="equal">
      <formula>"X"</formula>
    </cfRule>
  </conditionalFormatting>
  <conditionalFormatting sqref="AC54">
    <cfRule type="expression" dxfId="2418" priority="7550">
      <formula>AB54=Y</formula>
    </cfRule>
    <cfRule type="cellIs" dxfId="2417" priority="7553" operator="equal">
      <formula>"X"</formula>
    </cfRule>
    <cfRule type="cellIs" dxfId="2416" priority="7552" operator="equal">
      <formula>"X"</formula>
    </cfRule>
    <cfRule type="expression" dxfId="2415" priority="7551">
      <formula>AB54="y"</formula>
    </cfRule>
  </conditionalFormatting>
  <conditionalFormatting sqref="AC60">
    <cfRule type="expression" dxfId="2414" priority="7414">
      <formula>AB60="y"</formula>
    </cfRule>
    <cfRule type="expression" dxfId="2413" priority="7413">
      <formula>AB60=Y</formula>
    </cfRule>
    <cfRule type="cellIs" dxfId="2412" priority="7416" operator="equal">
      <formula>"X"</formula>
    </cfRule>
    <cfRule type="cellIs" dxfId="2411" priority="7415" operator="equal">
      <formula>"X"</formula>
    </cfRule>
  </conditionalFormatting>
  <conditionalFormatting sqref="AC66">
    <cfRule type="cellIs" dxfId="2410" priority="7279" operator="equal">
      <formula>"X"</formula>
    </cfRule>
    <cfRule type="expression" dxfId="2409" priority="7276">
      <formula>AB66=Y</formula>
    </cfRule>
    <cfRule type="expression" dxfId="2408" priority="7277">
      <formula>AB66="y"</formula>
    </cfRule>
    <cfRule type="cellIs" dxfId="2407" priority="7278" operator="equal">
      <formula>"X"</formula>
    </cfRule>
  </conditionalFormatting>
  <conditionalFormatting sqref="AC72">
    <cfRule type="cellIs" dxfId="2406" priority="7004" operator="equal">
      <formula>"X"</formula>
    </cfRule>
    <cfRule type="cellIs" dxfId="2405" priority="7005" operator="equal">
      <formula>"X"</formula>
    </cfRule>
    <cfRule type="expression" dxfId="2404" priority="7003">
      <formula>AB72="y"</formula>
    </cfRule>
    <cfRule type="expression" dxfId="2403" priority="7002">
      <formula>AB72=Y</formula>
    </cfRule>
  </conditionalFormatting>
  <conditionalFormatting sqref="AC78">
    <cfRule type="cellIs" dxfId="2402" priority="6868" operator="equal">
      <formula>"X"</formula>
    </cfRule>
    <cfRule type="cellIs" dxfId="2401" priority="6867" operator="equal">
      <formula>"X"</formula>
    </cfRule>
    <cfRule type="expression" dxfId="2400" priority="6866">
      <formula>AB78="y"</formula>
    </cfRule>
    <cfRule type="expression" dxfId="2399" priority="6865">
      <formula>AB78=Y</formula>
    </cfRule>
  </conditionalFormatting>
  <conditionalFormatting sqref="AC84">
    <cfRule type="cellIs" dxfId="2398" priority="6731" operator="equal">
      <formula>"X"</formula>
    </cfRule>
    <cfRule type="expression" dxfId="2397" priority="6728">
      <formula>AB84=Y</formula>
    </cfRule>
    <cfRule type="expression" dxfId="2396" priority="6729">
      <formula>AB84="y"</formula>
    </cfRule>
    <cfRule type="cellIs" dxfId="2395" priority="6730" operator="equal">
      <formula>"X"</formula>
    </cfRule>
  </conditionalFormatting>
  <conditionalFormatting sqref="AC90">
    <cfRule type="expression" dxfId="2394" priority="6454">
      <formula>AB90=Y</formula>
    </cfRule>
    <cfRule type="cellIs" dxfId="2393" priority="6457" operator="equal">
      <formula>"X"</formula>
    </cfRule>
    <cfRule type="cellIs" dxfId="2392" priority="6456" operator="equal">
      <formula>"X"</formula>
    </cfRule>
    <cfRule type="expression" dxfId="2391" priority="6455">
      <formula>AB90="y"</formula>
    </cfRule>
  </conditionalFormatting>
  <conditionalFormatting sqref="AC96">
    <cfRule type="cellIs" dxfId="2390" priority="478" operator="equal">
      <formula>"X"</formula>
    </cfRule>
    <cfRule type="expression" dxfId="2389" priority="475">
      <formula>AB96=Y</formula>
    </cfRule>
    <cfRule type="expression" dxfId="2388" priority="476">
      <formula>AB96="y"</formula>
    </cfRule>
    <cfRule type="cellIs" dxfId="2387" priority="477" operator="equal">
      <formula>"X"</formula>
    </cfRule>
  </conditionalFormatting>
  <conditionalFormatting sqref="AC102">
    <cfRule type="cellIs" dxfId="2386" priority="370" operator="equal">
      <formula>"X"</formula>
    </cfRule>
    <cfRule type="cellIs" dxfId="2385" priority="369" operator="equal">
      <formula>"X"</formula>
    </cfRule>
    <cfRule type="expression" dxfId="2384" priority="367">
      <formula>AB102=Y</formula>
    </cfRule>
    <cfRule type="expression" dxfId="2383" priority="368">
      <formula>AB102="y"</formula>
    </cfRule>
  </conditionalFormatting>
  <conditionalFormatting sqref="AC108">
    <cfRule type="cellIs" dxfId="2382" priority="230" operator="equal">
      <formula>"X"</formula>
    </cfRule>
    <cfRule type="expression" dxfId="2381" priority="227">
      <formula>AB108=Y</formula>
    </cfRule>
    <cfRule type="expression" dxfId="2380" priority="228">
      <formula>AB108="y"</formula>
    </cfRule>
    <cfRule type="cellIs" dxfId="2379" priority="229" operator="equal">
      <formula>"X"</formula>
    </cfRule>
  </conditionalFormatting>
  <conditionalFormatting sqref="AC114">
    <cfRule type="cellIs" dxfId="2378" priority="3347" operator="equal">
      <formula>"X"</formula>
    </cfRule>
    <cfRule type="cellIs" dxfId="2377" priority="3348" operator="equal">
      <formula>"X"</formula>
    </cfRule>
    <cfRule type="expression" dxfId="2376" priority="3346">
      <formula>AB114="y"</formula>
    </cfRule>
    <cfRule type="expression" dxfId="2375" priority="3345">
      <formula>AB114=Y</formula>
    </cfRule>
  </conditionalFormatting>
  <conditionalFormatting sqref="AC120">
    <cfRule type="cellIs" dxfId="2374" priority="6183" operator="equal">
      <formula>"X"</formula>
    </cfRule>
    <cfRule type="cellIs" dxfId="2373" priority="6182" operator="equal">
      <formula>"X"</formula>
    </cfRule>
    <cfRule type="expression" dxfId="2372" priority="6181">
      <formula>AB120="y"</formula>
    </cfRule>
    <cfRule type="expression" dxfId="2371" priority="6180">
      <formula>AB120=Y</formula>
    </cfRule>
  </conditionalFormatting>
  <conditionalFormatting sqref="AC126">
    <cfRule type="cellIs" dxfId="2370" priority="5360" operator="equal">
      <formula>"X"</formula>
    </cfRule>
    <cfRule type="cellIs" dxfId="2369" priority="5361" operator="equal">
      <formula>"X"</formula>
    </cfRule>
    <cfRule type="expression" dxfId="2368" priority="5358">
      <formula>AB126=Y</formula>
    </cfRule>
    <cfRule type="expression" dxfId="2367" priority="5359">
      <formula>AB126="y"</formula>
    </cfRule>
  </conditionalFormatting>
  <conditionalFormatting sqref="AC132">
    <cfRule type="expression" dxfId="2366" priority="5906">
      <formula>AB132=Y</formula>
    </cfRule>
    <cfRule type="cellIs" dxfId="2365" priority="5908" operator="equal">
      <formula>"X"</formula>
    </cfRule>
    <cfRule type="cellIs" dxfId="2364" priority="5909" operator="equal">
      <formula>"X"</formula>
    </cfRule>
    <cfRule type="expression" dxfId="2363" priority="5907">
      <formula>AB132="y"</formula>
    </cfRule>
  </conditionalFormatting>
  <conditionalFormatting sqref="AC138">
    <cfRule type="expression" dxfId="2362" priority="5770">
      <formula>AB138="y"</formula>
    </cfRule>
    <cfRule type="cellIs" dxfId="2361" priority="5771" operator="equal">
      <formula>"X"</formula>
    </cfRule>
    <cfRule type="expression" dxfId="2360" priority="5769">
      <formula>AB138=Y</formula>
    </cfRule>
    <cfRule type="cellIs" dxfId="2359" priority="5772" operator="equal">
      <formula>"X"</formula>
    </cfRule>
  </conditionalFormatting>
  <conditionalFormatting sqref="AC144">
    <cfRule type="cellIs" dxfId="2358" priority="5635" operator="equal">
      <formula>"X"</formula>
    </cfRule>
    <cfRule type="expression" dxfId="2357" priority="5632">
      <formula>AB144=Y</formula>
    </cfRule>
    <cfRule type="expression" dxfId="2356" priority="5633">
      <formula>AB144="y"</formula>
    </cfRule>
    <cfRule type="cellIs" dxfId="2355" priority="5634" operator="equal">
      <formula>"X"</formula>
    </cfRule>
  </conditionalFormatting>
  <conditionalFormatting sqref="AC150">
    <cfRule type="expression" dxfId="2354" priority="3913">
      <formula>AB150=Y</formula>
    </cfRule>
    <cfRule type="expression" dxfId="2353" priority="3914">
      <formula>AB150="y"</formula>
    </cfRule>
    <cfRule type="cellIs" dxfId="2352" priority="3915" operator="equal">
      <formula>"X"</formula>
    </cfRule>
    <cfRule type="cellIs" dxfId="2351" priority="3916" operator="equal">
      <formula>"X"</formula>
    </cfRule>
  </conditionalFormatting>
  <conditionalFormatting sqref="AC156">
    <cfRule type="expression" dxfId="2350" priority="3783">
      <formula>AB156="y"</formula>
    </cfRule>
    <cfRule type="expression" dxfId="2349" priority="3782">
      <formula>AB156=Y</formula>
    </cfRule>
    <cfRule type="cellIs" dxfId="2348" priority="3784" operator="equal">
      <formula>"X"</formula>
    </cfRule>
    <cfRule type="cellIs" dxfId="2347" priority="3785" operator="equal">
      <formula>"X"</formula>
    </cfRule>
  </conditionalFormatting>
  <conditionalFormatting sqref="AC162">
    <cfRule type="cellIs" dxfId="2346" priority="2988" operator="equal">
      <formula>"X"</formula>
    </cfRule>
    <cfRule type="expression" dxfId="2345" priority="2987">
      <formula>AB162="y"</formula>
    </cfRule>
    <cfRule type="cellIs" dxfId="2344" priority="2989" operator="equal">
      <formula>"X"</formula>
    </cfRule>
    <cfRule type="expression" dxfId="2343" priority="2986">
      <formula>AB162=Y</formula>
    </cfRule>
  </conditionalFormatting>
  <conditionalFormatting sqref="AC168">
    <cfRule type="expression" dxfId="2342" priority="3260">
      <formula>AB168=Y</formula>
    </cfRule>
    <cfRule type="expression" dxfId="2341" priority="3261">
      <formula>AB168="y"</formula>
    </cfRule>
    <cfRule type="cellIs" dxfId="2340" priority="3262" operator="equal">
      <formula>"X"</formula>
    </cfRule>
    <cfRule type="cellIs" dxfId="2339" priority="3263" operator="equal">
      <formula>"X"</formula>
    </cfRule>
  </conditionalFormatting>
  <conditionalFormatting sqref="AC174">
    <cfRule type="cellIs" dxfId="2338" priority="3132" operator="equal">
      <formula>"X"</formula>
    </cfRule>
    <cfRule type="expression" dxfId="2337" priority="3129">
      <formula>AB174=Y</formula>
    </cfRule>
    <cfRule type="expression" dxfId="2336" priority="3130">
      <formula>AB174="y"</formula>
    </cfRule>
    <cfRule type="cellIs" dxfId="2335" priority="3131" operator="equal">
      <formula>"X"</formula>
    </cfRule>
  </conditionalFormatting>
  <conditionalFormatting sqref="AD18:AE22">
    <cfRule type="expression" dxfId="2334" priority="16892">
      <formula>AH18=10</formula>
    </cfRule>
    <cfRule type="expression" dxfId="2333" priority="16894">
      <formula>AF18=15</formula>
    </cfRule>
    <cfRule type="expression" dxfId="2332" priority="16893">
      <formula>AD18=25</formula>
    </cfRule>
  </conditionalFormatting>
  <conditionalFormatting sqref="AD24:AE28">
    <cfRule type="expression" dxfId="2331" priority="13391">
      <formula>AH24=10</formula>
    </cfRule>
    <cfRule type="expression" dxfId="2330" priority="13392">
      <formula>AD24=25</formula>
    </cfRule>
    <cfRule type="expression" dxfId="2329" priority="13393">
      <formula>AF24=15</formula>
    </cfRule>
  </conditionalFormatting>
  <conditionalFormatting sqref="AD30:AE34">
    <cfRule type="expression" dxfId="2328" priority="9733">
      <formula>AD30=25</formula>
    </cfRule>
    <cfRule type="expression" dxfId="2327" priority="9732">
      <formula>AH30=10</formula>
    </cfRule>
    <cfRule type="expression" dxfId="2326" priority="9734">
      <formula>AF30=15</formula>
    </cfRule>
  </conditionalFormatting>
  <conditionalFormatting sqref="AD36:AE40">
    <cfRule type="expression" dxfId="2325" priority="3534">
      <formula>AH36=10</formula>
    </cfRule>
    <cfRule type="expression" dxfId="2324" priority="3535">
      <formula>AD36=25</formula>
    </cfRule>
    <cfRule type="expression" dxfId="2323" priority="3536">
      <formula>AF36=15</formula>
    </cfRule>
  </conditionalFormatting>
  <conditionalFormatting sqref="AD42:AE46">
    <cfRule type="expression" dxfId="2322" priority="13098">
      <formula>AD42=25</formula>
    </cfRule>
    <cfRule type="expression" dxfId="2321" priority="13099">
      <formula>AF42=15</formula>
    </cfRule>
    <cfRule type="expression" dxfId="2320" priority="13097">
      <formula>AH42=10</formula>
    </cfRule>
  </conditionalFormatting>
  <conditionalFormatting sqref="AD48:AE52">
    <cfRule type="expression" dxfId="2319" priority="7829">
      <formula>AF48=15</formula>
    </cfRule>
    <cfRule type="expression" dxfId="2318" priority="7828">
      <formula>AD48=25</formula>
    </cfRule>
    <cfRule type="expression" dxfId="2317" priority="7827">
      <formula>AH48=10</formula>
    </cfRule>
  </conditionalFormatting>
  <conditionalFormatting sqref="AD54:AE58">
    <cfRule type="expression" dxfId="2316" priority="7565">
      <formula>AD54=25</formula>
    </cfRule>
    <cfRule type="expression" dxfId="2315" priority="7566">
      <formula>AF54=15</formula>
    </cfRule>
    <cfRule type="expression" dxfId="2314" priority="7564">
      <formula>AH54=10</formula>
    </cfRule>
  </conditionalFormatting>
  <conditionalFormatting sqref="AD60:AE64">
    <cfRule type="expression" dxfId="2313" priority="7429">
      <formula>AF60=15</formula>
    </cfRule>
    <cfRule type="expression" dxfId="2312" priority="7428">
      <formula>AD60=25</formula>
    </cfRule>
    <cfRule type="expression" dxfId="2311" priority="7427">
      <formula>AH60=10</formula>
    </cfRule>
  </conditionalFormatting>
  <conditionalFormatting sqref="AD66:AE70">
    <cfRule type="expression" dxfId="2310" priority="7291">
      <formula>AD66=25</formula>
    </cfRule>
    <cfRule type="expression" dxfId="2309" priority="7290">
      <formula>AH66=10</formula>
    </cfRule>
    <cfRule type="expression" dxfId="2308" priority="7292">
      <formula>AF66=15</formula>
    </cfRule>
  </conditionalFormatting>
  <conditionalFormatting sqref="AD72:AE76">
    <cfRule type="expression" dxfId="2307" priority="7017">
      <formula>AD72=25</formula>
    </cfRule>
    <cfRule type="expression" dxfId="2306" priority="7016">
      <formula>AH72=10</formula>
    </cfRule>
    <cfRule type="expression" dxfId="2305" priority="7018">
      <formula>AF72=15</formula>
    </cfRule>
  </conditionalFormatting>
  <conditionalFormatting sqref="AD78:AE82">
    <cfRule type="expression" dxfId="2304" priority="6880">
      <formula>AD78=25</formula>
    </cfRule>
    <cfRule type="expression" dxfId="2303" priority="6881">
      <formula>AF78=15</formula>
    </cfRule>
    <cfRule type="expression" dxfId="2302" priority="6879">
      <formula>AH78=10</formula>
    </cfRule>
  </conditionalFormatting>
  <conditionalFormatting sqref="AD84:AE88">
    <cfRule type="expression" dxfId="2301" priority="6742">
      <formula>AH84=10</formula>
    </cfRule>
    <cfRule type="expression" dxfId="2300" priority="6743">
      <formula>AD84=25</formula>
    </cfRule>
    <cfRule type="expression" dxfId="2299" priority="6744">
      <formula>AF84=15</formula>
    </cfRule>
  </conditionalFormatting>
  <conditionalFormatting sqref="AD90:AE94">
    <cfRule type="expression" dxfId="2298" priority="6468">
      <formula>AH90=10</formula>
    </cfRule>
    <cfRule type="expression" dxfId="2297" priority="6470">
      <formula>AF90=15</formula>
    </cfRule>
    <cfRule type="expression" dxfId="2296" priority="6469">
      <formula>AD90=25</formula>
    </cfRule>
  </conditionalFormatting>
  <conditionalFormatting sqref="AD96:AE100">
    <cfRule type="expression" dxfId="2295" priority="522">
      <formula>AH96=10</formula>
    </cfRule>
    <cfRule type="expression" dxfId="2294" priority="523">
      <formula>AD96=25</formula>
    </cfRule>
    <cfRule type="expression" dxfId="2293" priority="524">
      <formula>AF96=15</formula>
    </cfRule>
  </conditionalFormatting>
  <conditionalFormatting sqref="AD102:AE106">
    <cfRule type="expression" dxfId="2292" priority="307">
      <formula>AF102=15</formula>
    </cfRule>
    <cfRule type="expression" dxfId="2291" priority="306">
      <formula>AD102=25</formula>
    </cfRule>
    <cfRule type="expression" dxfId="2290" priority="305">
      <formula>AH102=10</formula>
    </cfRule>
  </conditionalFormatting>
  <conditionalFormatting sqref="AD108:AE112">
    <cfRule type="expression" dxfId="2289" priority="239">
      <formula>AF108=15</formula>
    </cfRule>
    <cfRule type="expression" dxfId="2288" priority="237">
      <formula>AH108=10</formula>
    </cfRule>
    <cfRule type="expression" dxfId="2287" priority="238">
      <formula>AD108=25</formula>
    </cfRule>
  </conditionalFormatting>
  <conditionalFormatting sqref="AD114:AE118">
    <cfRule type="expression" dxfId="2286" priority="3357">
      <formula>AF114=15</formula>
    </cfRule>
    <cfRule type="expression" dxfId="2285" priority="3356">
      <formula>AD114=25</formula>
    </cfRule>
    <cfRule type="expression" dxfId="2284" priority="3355">
      <formula>AH114=10</formula>
    </cfRule>
  </conditionalFormatting>
  <conditionalFormatting sqref="AD120:AE124">
    <cfRule type="expression" dxfId="2283" priority="6196">
      <formula>AF120=15</formula>
    </cfRule>
    <cfRule type="expression" dxfId="2282" priority="6194">
      <formula>AH120=10</formula>
    </cfRule>
    <cfRule type="expression" dxfId="2281" priority="6195">
      <formula>AD120=25</formula>
    </cfRule>
  </conditionalFormatting>
  <conditionalFormatting sqref="AD126:AE130">
    <cfRule type="expression" dxfId="2280" priority="5372">
      <formula>AH126=10</formula>
    </cfRule>
    <cfRule type="expression" dxfId="2279" priority="5373">
      <formula>AD126=25</formula>
    </cfRule>
    <cfRule type="expression" dxfId="2278" priority="5374">
      <formula>AF126=15</formula>
    </cfRule>
  </conditionalFormatting>
  <conditionalFormatting sqref="AD132:AE136">
    <cfRule type="expression" dxfId="2277" priority="5921">
      <formula>AD132=25</formula>
    </cfRule>
    <cfRule type="expression" dxfId="2276" priority="5920">
      <formula>AH132=10</formula>
    </cfRule>
    <cfRule type="expression" dxfId="2275" priority="5922">
      <formula>AF132=15</formula>
    </cfRule>
  </conditionalFormatting>
  <conditionalFormatting sqref="AD138:AE142">
    <cfRule type="expression" dxfId="2274" priority="5785">
      <formula>AF138=15</formula>
    </cfRule>
    <cfRule type="expression" dxfId="2273" priority="5784">
      <formula>AD138=25</formula>
    </cfRule>
    <cfRule type="expression" dxfId="2272" priority="5783">
      <formula>AH138=10</formula>
    </cfRule>
  </conditionalFormatting>
  <conditionalFormatting sqref="AD144:AE148">
    <cfRule type="expression" dxfId="2271" priority="5646">
      <formula>AH144=10</formula>
    </cfRule>
    <cfRule type="expression" dxfId="2270" priority="5647">
      <formula>AD144=25</formula>
    </cfRule>
    <cfRule type="expression" dxfId="2269" priority="5648">
      <formula>AF144=15</formula>
    </cfRule>
  </conditionalFormatting>
  <conditionalFormatting sqref="AD150:AE154">
    <cfRule type="expression" dxfId="2268" priority="1276">
      <formula>AH150=10</formula>
    </cfRule>
    <cfRule type="expression" dxfId="2267" priority="1277">
      <formula>AD150=25</formula>
    </cfRule>
    <cfRule type="expression" dxfId="2266" priority="1278">
      <formula>AF150=15</formula>
    </cfRule>
  </conditionalFormatting>
  <conditionalFormatting sqref="AD156:AE160">
    <cfRule type="expression" dxfId="2265" priority="3796">
      <formula>AH156=10</formula>
    </cfRule>
    <cfRule type="expression" dxfId="2264" priority="3797">
      <formula>AD156=25</formula>
    </cfRule>
    <cfRule type="expression" dxfId="2263" priority="3798">
      <formula>AF156=15</formula>
    </cfRule>
  </conditionalFormatting>
  <conditionalFormatting sqref="AD162:AE166">
    <cfRule type="expression" dxfId="2262" priority="3000">
      <formula>AH162=10</formula>
    </cfRule>
    <cfRule type="expression" dxfId="2261" priority="3001">
      <formula>AD162=25</formula>
    </cfRule>
    <cfRule type="expression" dxfId="2260" priority="3002">
      <formula>AF162=15</formula>
    </cfRule>
  </conditionalFormatting>
  <conditionalFormatting sqref="AD168:AE172">
    <cfRule type="expression" dxfId="2259" priority="3274">
      <formula>AH168=10</formula>
    </cfRule>
    <cfRule type="expression" dxfId="2258" priority="3276">
      <formula>AF168=15</formula>
    </cfRule>
    <cfRule type="expression" dxfId="2257" priority="3275">
      <formula>AD168=25</formula>
    </cfRule>
  </conditionalFormatting>
  <conditionalFormatting sqref="AD174:AE178">
    <cfRule type="expression" dxfId="2256" priority="3145">
      <formula>AF174=15</formula>
    </cfRule>
    <cfRule type="expression" dxfId="2255" priority="3144">
      <formula>AD174=25</formula>
    </cfRule>
    <cfRule type="expression" dxfId="2254" priority="3143">
      <formula>AH174=10</formula>
    </cfRule>
  </conditionalFormatting>
  <conditionalFormatting sqref="AF18:AG22">
    <cfRule type="expression" dxfId="2253" priority="16890">
      <formula>AH18=10</formula>
    </cfRule>
    <cfRule type="expression" dxfId="2252" priority="16891">
      <formula>AD18=25</formula>
    </cfRule>
    <cfRule type="expression" dxfId="2251" priority="16889">
      <formula>AF18=15</formula>
    </cfRule>
  </conditionalFormatting>
  <conditionalFormatting sqref="AF24:AG28">
    <cfRule type="expression" dxfId="2250" priority="13388">
      <formula>AF24=15</formula>
    </cfRule>
    <cfRule type="expression" dxfId="2249" priority="13389">
      <formula>AH24=10</formula>
    </cfRule>
    <cfRule type="expression" dxfId="2248" priority="13390">
      <formula>AD24=25</formula>
    </cfRule>
  </conditionalFormatting>
  <conditionalFormatting sqref="AF30:AG34">
    <cfRule type="expression" dxfId="2247" priority="9730">
      <formula>AH30=10</formula>
    </cfRule>
    <cfRule type="expression" dxfId="2246" priority="9729">
      <formula>AF30=15</formula>
    </cfRule>
    <cfRule type="expression" dxfId="2245" priority="9731">
      <formula>AD30=25</formula>
    </cfRule>
  </conditionalFormatting>
  <conditionalFormatting sqref="AF36:AG40">
    <cfRule type="expression" dxfId="2244" priority="3531">
      <formula>AF36=15</formula>
    </cfRule>
    <cfRule type="expression" dxfId="2243" priority="3532">
      <formula>AH36=10</formula>
    </cfRule>
    <cfRule type="expression" dxfId="2242" priority="3533">
      <formula>AD36=25</formula>
    </cfRule>
  </conditionalFormatting>
  <conditionalFormatting sqref="AF42:AG46">
    <cfRule type="expression" dxfId="2241" priority="13094">
      <formula>AF42=15</formula>
    </cfRule>
    <cfRule type="expression" dxfId="2240" priority="13096">
      <formula>AD42=25</formula>
    </cfRule>
    <cfRule type="expression" dxfId="2239" priority="13095">
      <formula>AH42=10</formula>
    </cfRule>
  </conditionalFormatting>
  <conditionalFormatting sqref="AF48:AG52">
    <cfRule type="expression" dxfId="2238" priority="7824">
      <formula>AF48=15</formula>
    </cfRule>
    <cfRule type="expression" dxfId="2237" priority="7825">
      <formula>AH48=10</formula>
    </cfRule>
    <cfRule type="expression" dxfId="2236" priority="7826">
      <formula>AD48=25</formula>
    </cfRule>
  </conditionalFormatting>
  <conditionalFormatting sqref="AF54:AG58">
    <cfRule type="expression" dxfId="2235" priority="7562">
      <formula>AH54=10</formula>
    </cfRule>
    <cfRule type="expression" dxfId="2234" priority="7563">
      <formula>AD54=25</formula>
    </cfRule>
    <cfRule type="expression" dxfId="2233" priority="7561">
      <formula>AF54=15</formula>
    </cfRule>
  </conditionalFormatting>
  <conditionalFormatting sqref="AF60:AG64">
    <cfRule type="expression" dxfId="2232" priority="7426">
      <formula>AD60=25</formula>
    </cfRule>
    <cfRule type="expression" dxfId="2231" priority="7425">
      <formula>AH60=10</formula>
    </cfRule>
    <cfRule type="expression" dxfId="2230" priority="7424">
      <formula>AF60=15</formula>
    </cfRule>
  </conditionalFormatting>
  <conditionalFormatting sqref="AF66:AG70">
    <cfRule type="expression" dxfId="2229" priority="7288">
      <formula>AH66=10</formula>
    </cfRule>
    <cfRule type="expression" dxfId="2228" priority="7289">
      <formula>AD66=25</formula>
    </cfRule>
    <cfRule type="expression" dxfId="2227" priority="7287">
      <formula>AF66=15</formula>
    </cfRule>
  </conditionalFormatting>
  <conditionalFormatting sqref="AF72:AG76">
    <cfRule type="expression" dxfId="2226" priority="7015">
      <formula>AD72=25</formula>
    </cfRule>
    <cfRule type="expression" dxfId="2225" priority="7014">
      <formula>AH72=10</formula>
    </cfRule>
    <cfRule type="expression" dxfId="2224" priority="7013">
      <formula>AF72=15</formula>
    </cfRule>
  </conditionalFormatting>
  <conditionalFormatting sqref="AF78:AG82">
    <cfRule type="expression" dxfId="2223" priority="6876">
      <formula>AF78=15</formula>
    </cfRule>
    <cfRule type="expression" dxfId="2222" priority="6877">
      <formula>AH78=10</formula>
    </cfRule>
    <cfRule type="expression" dxfId="2221" priority="6878">
      <formula>AD78=25</formula>
    </cfRule>
  </conditionalFormatting>
  <conditionalFormatting sqref="AF84:AG88">
    <cfRule type="expression" dxfId="2220" priority="6741">
      <formula>AD84=25</formula>
    </cfRule>
    <cfRule type="expression" dxfId="2219" priority="6739">
      <formula>AF84=15</formula>
    </cfRule>
    <cfRule type="expression" dxfId="2218" priority="6740">
      <formula>AH84=10</formula>
    </cfRule>
  </conditionalFormatting>
  <conditionalFormatting sqref="AF90:AG94">
    <cfRule type="expression" dxfId="2217" priority="6465">
      <formula>AF90=15</formula>
    </cfRule>
    <cfRule type="expression" dxfId="2216" priority="6467">
      <formula>AD90=25</formula>
    </cfRule>
    <cfRule type="expression" dxfId="2215" priority="6466">
      <formula>AH90=10</formula>
    </cfRule>
  </conditionalFormatting>
  <conditionalFormatting sqref="AF96:AG100">
    <cfRule type="expression" dxfId="2214" priority="519">
      <formula>AF96=15</formula>
    </cfRule>
    <cfRule type="expression" dxfId="2213" priority="521">
      <formula>AD96=25</formula>
    </cfRule>
    <cfRule type="expression" dxfId="2212" priority="520">
      <formula>AH96=10</formula>
    </cfRule>
  </conditionalFormatting>
  <conditionalFormatting sqref="AF102:AG106">
    <cfRule type="expression" dxfId="2211" priority="304">
      <formula>AD102=25</formula>
    </cfRule>
    <cfRule type="expression" dxfId="2210" priority="303">
      <formula>AH102=10</formula>
    </cfRule>
    <cfRule type="expression" dxfId="2209" priority="302">
      <formula>AF102=15</formula>
    </cfRule>
  </conditionalFormatting>
  <conditionalFormatting sqref="AF108:AG112">
    <cfRule type="expression" dxfId="2208" priority="234">
      <formula>AF108=15</formula>
    </cfRule>
    <cfRule type="expression" dxfId="2207" priority="236">
      <formula>AD108=25</formula>
    </cfRule>
    <cfRule type="expression" dxfId="2206" priority="235">
      <formula>AH108=10</formula>
    </cfRule>
  </conditionalFormatting>
  <conditionalFormatting sqref="AF114:AG118">
    <cfRule type="expression" dxfId="2205" priority="3354">
      <formula>AD114=25</formula>
    </cfRule>
    <cfRule type="expression" dxfId="2204" priority="3352">
      <formula>AF114=15</formula>
    </cfRule>
    <cfRule type="expression" dxfId="2203" priority="3353">
      <formula>AH114=10</formula>
    </cfRule>
  </conditionalFormatting>
  <conditionalFormatting sqref="AF120:AG124">
    <cfRule type="expression" dxfId="2202" priority="6191">
      <formula>AF120=15</formula>
    </cfRule>
    <cfRule type="expression" dxfId="2201" priority="6193">
      <formula>AD120=25</formula>
    </cfRule>
    <cfRule type="expression" dxfId="2200" priority="6192">
      <formula>AH120=10</formula>
    </cfRule>
  </conditionalFormatting>
  <conditionalFormatting sqref="AF126:AG130">
    <cfRule type="expression" dxfId="2199" priority="5369">
      <formula>AF126=15</formula>
    </cfRule>
    <cfRule type="expression" dxfId="2198" priority="5370">
      <formula>AH126=10</formula>
    </cfRule>
    <cfRule type="expression" dxfId="2197" priority="5371">
      <formula>AD126=25</formula>
    </cfRule>
  </conditionalFormatting>
  <conditionalFormatting sqref="AF132:AG136">
    <cfRule type="expression" dxfId="2196" priority="5917">
      <formula>AF132=15</formula>
    </cfRule>
    <cfRule type="expression" dxfId="2195" priority="5919">
      <formula>AD132=25</formula>
    </cfRule>
    <cfRule type="expression" dxfId="2194" priority="5918">
      <formula>AH132=10</formula>
    </cfRule>
  </conditionalFormatting>
  <conditionalFormatting sqref="AF138:AG142">
    <cfRule type="expression" dxfId="2193" priority="5780">
      <formula>AF138=15</formula>
    </cfRule>
    <cfRule type="expression" dxfId="2192" priority="5781">
      <formula>AH138=10</formula>
    </cfRule>
    <cfRule type="expression" dxfId="2191" priority="5782">
      <formula>AD138=25</formula>
    </cfRule>
  </conditionalFormatting>
  <conditionalFormatting sqref="AF144:AG148">
    <cfRule type="expression" dxfId="2190" priority="5645">
      <formula>AD144=25</formula>
    </cfRule>
    <cfRule type="expression" dxfId="2189" priority="5643">
      <formula>AF144=15</formula>
    </cfRule>
    <cfRule type="expression" dxfId="2188" priority="5644">
      <formula>AH144=10</formula>
    </cfRule>
  </conditionalFormatting>
  <conditionalFormatting sqref="AF150:AG154">
    <cfRule type="expression" dxfId="2187" priority="1274">
      <formula>AH150=10</formula>
    </cfRule>
    <cfRule type="expression" dxfId="2186" priority="1273">
      <formula>AF150=15</formula>
    </cfRule>
    <cfRule type="expression" dxfId="2185" priority="1275">
      <formula>AD150=25</formula>
    </cfRule>
  </conditionalFormatting>
  <conditionalFormatting sqref="AF156:AG160">
    <cfRule type="expression" dxfId="2184" priority="3793">
      <formula>AF156=15</formula>
    </cfRule>
    <cfRule type="expression" dxfId="2183" priority="3794">
      <formula>AH156=10</formula>
    </cfRule>
    <cfRule type="expression" dxfId="2182" priority="3795">
      <formula>AD156=25</formula>
    </cfRule>
  </conditionalFormatting>
  <conditionalFormatting sqref="AF162:AG166">
    <cfRule type="expression" dxfId="2181" priority="2999">
      <formula>AD162=25</formula>
    </cfRule>
    <cfRule type="expression" dxfId="2180" priority="2998">
      <formula>AH162=10</formula>
    </cfRule>
    <cfRule type="expression" dxfId="2179" priority="2997">
      <formula>AF162=15</formula>
    </cfRule>
  </conditionalFormatting>
  <conditionalFormatting sqref="AF168:AG172">
    <cfRule type="expression" dxfId="2178" priority="3271">
      <formula>AF168=15</formula>
    </cfRule>
    <cfRule type="expression" dxfId="2177" priority="3272">
      <formula>AH168=10</formula>
    </cfRule>
    <cfRule type="expression" dxfId="2176" priority="3273">
      <formula>AD168=25</formula>
    </cfRule>
  </conditionalFormatting>
  <conditionalFormatting sqref="AF174:AG178">
    <cfRule type="expression" dxfId="2175" priority="3141">
      <formula>AH174=10</formula>
    </cfRule>
    <cfRule type="expression" dxfId="2174" priority="3140">
      <formula>AF174=15</formula>
    </cfRule>
    <cfRule type="expression" dxfId="2173" priority="3142">
      <formula>AD174=25</formula>
    </cfRule>
  </conditionalFormatting>
  <conditionalFormatting sqref="AH18:AI22">
    <cfRule type="expression" dxfId="2172" priority="16888">
      <formula>AD18=25</formula>
    </cfRule>
    <cfRule type="expression" dxfId="2171" priority="16896">
      <formula>AL18=10</formula>
    </cfRule>
    <cfRule type="expression" dxfId="2170" priority="16887">
      <formula>AF18=15</formula>
    </cfRule>
    <cfRule type="expression" dxfId="2169" priority="16886">
      <formula>AH18=10</formula>
    </cfRule>
  </conditionalFormatting>
  <conditionalFormatting sqref="AH24:AI28">
    <cfRule type="expression" dxfId="2168" priority="13386">
      <formula>AF24=15</formula>
    </cfRule>
    <cfRule type="expression" dxfId="2167" priority="13385">
      <formula>AH24=10</formula>
    </cfRule>
    <cfRule type="expression" dxfId="2166" priority="13387">
      <formula>AD24=25</formula>
    </cfRule>
    <cfRule type="expression" dxfId="2165" priority="13395">
      <formula>AL24=10</formula>
    </cfRule>
  </conditionalFormatting>
  <conditionalFormatting sqref="AH30:AI34">
    <cfRule type="expression" dxfId="2164" priority="9728">
      <formula>AD30=25</formula>
    </cfRule>
    <cfRule type="expression" dxfId="2163" priority="9727">
      <formula>AF30=15</formula>
    </cfRule>
    <cfRule type="expression" dxfId="2162" priority="9736">
      <formula>AL30=10</formula>
    </cfRule>
    <cfRule type="expression" dxfId="2161" priority="9726">
      <formula>AH30=10</formula>
    </cfRule>
  </conditionalFormatting>
  <conditionalFormatting sqref="AH36:AI40">
    <cfRule type="expression" dxfId="2160" priority="3530">
      <formula>AD36=25</formula>
    </cfRule>
    <cfRule type="expression" dxfId="2159" priority="3529">
      <formula>AF36=15</formula>
    </cfRule>
    <cfRule type="expression" dxfId="2158" priority="3528">
      <formula>AH36=10</formula>
    </cfRule>
    <cfRule type="expression" dxfId="2157" priority="3538">
      <formula>AL36=10</formula>
    </cfRule>
  </conditionalFormatting>
  <conditionalFormatting sqref="AH42:AI46">
    <cfRule type="expression" dxfId="2156" priority="13101">
      <formula>AL42=10</formula>
    </cfRule>
    <cfRule type="expression" dxfId="2155" priority="13093">
      <formula>AD42=25</formula>
    </cfRule>
    <cfRule type="expression" dxfId="2154" priority="13092">
      <formula>AF42=15</formula>
    </cfRule>
    <cfRule type="expression" dxfId="2153" priority="13091">
      <formula>AH42=10</formula>
    </cfRule>
  </conditionalFormatting>
  <conditionalFormatting sqref="AH48:AI52">
    <cfRule type="expression" dxfId="2152" priority="7831">
      <formula>AL48=10</formula>
    </cfRule>
    <cfRule type="expression" dxfId="2151" priority="7823">
      <formula>AD48=25</formula>
    </cfRule>
    <cfRule type="expression" dxfId="2150" priority="7822">
      <formula>AF48=15</formula>
    </cfRule>
    <cfRule type="expression" dxfId="2149" priority="7821">
      <formula>AH48=10</formula>
    </cfRule>
  </conditionalFormatting>
  <conditionalFormatting sqref="AH54:AI58">
    <cfRule type="expression" dxfId="2148" priority="7560">
      <formula>AD54=25</formula>
    </cfRule>
    <cfRule type="expression" dxfId="2147" priority="7559">
      <formula>AF54=15</formula>
    </cfRule>
    <cfRule type="expression" dxfId="2146" priority="7568">
      <formula>AL54=10</formula>
    </cfRule>
    <cfRule type="expression" dxfId="2145" priority="7558">
      <formula>AH54=10</formula>
    </cfRule>
  </conditionalFormatting>
  <conditionalFormatting sqref="AH60:AI64">
    <cfRule type="expression" dxfId="2144" priority="7421">
      <formula>AH60=10</formula>
    </cfRule>
    <cfRule type="expression" dxfId="2143" priority="7431">
      <formula>AL60=10</formula>
    </cfRule>
    <cfRule type="expression" dxfId="2142" priority="7423">
      <formula>AD60=25</formula>
    </cfRule>
    <cfRule type="expression" dxfId="2141" priority="7422">
      <formula>AF60=15</formula>
    </cfRule>
  </conditionalFormatting>
  <conditionalFormatting sqref="AH66:AI70">
    <cfRule type="expression" dxfId="2140" priority="7286">
      <formula>AD66=25</formula>
    </cfRule>
    <cfRule type="expression" dxfId="2139" priority="7285">
      <formula>AF66=15</formula>
    </cfRule>
    <cfRule type="expression" dxfId="2138" priority="7284">
      <formula>AH66=10</formula>
    </cfRule>
    <cfRule type="expression" dxfId="2137" priority="7294">
      <formula>AL66=10</formula>
    </cfRule>
  </conditionalFormatting>
  <conditionalFormatting sqref="AH72:AI76">
    <cfRule type="expression" dxfId="2136" priority="7010">
      <formula>AH72=10</formula>
    </cfRule>
    <cfRule type="expression" dxfId="2135" priority="7011">
      <formula>AF72=15</formula>
    </cfRule>
    <cfRule type="expression" dxfId="2134" priority="7012">
      <formula>AD72=25</formula>
    </cfRule>
    <cfRule type="expression" dxfId="2133" priority="7020">
      <formula>AL72=10</formula>
    </cfRule>
  </conditionalFormatting>
  <conditionalFormatting sqref="AH78:AI82">
    <cfRule type="expression" dxfId="2132" priority="6883">
      <formula>AL78=10</formula>
    </cfRule>
    <cfRule type="expression" dxfId="2131" priority="6874">
      <formula>AF78=15</formula>
    </cfRule>
    <cfRule type="expression" dxfId="2130" priority="6875">
      <formula>AD78=25</formula>
    </cfRule>
    <cfRule type="expression" dxfId="2129" priority="6873">
      <formula>AH78=10</formula>
    </cfRule>
  </conditionalFormatting>
  <conditionalFormatting sqref="AH84:AI88">
    <cfRule type="expression" dxfId="2128" priority="6737">
      <formula>AF84=15</formula>
    </cfRule>
    <cfRule type="expression" dxfId="2127" priority="6736">
      <formula>AH84=10</formula>
    </cfRule>
    <cfRule type="expression" dxfId="2126" priority="6738">
      <formula>AD84=25</formula>
    </cfRule>
    <cfRule type="expression" dxfId="2125" priority="6746">
      <formula>AL84=10</formula>
    </cfRule>
  </conditionalFormatting>
  <conditionalFormatting sqref="AH90:AI94">
    <cfRule type="expression" dxfId="2124" priority="6464">
      <formula>AD90=25</formula>
    </cfRule>
    <cfRule type="expression" dxfId="2123" priority="6462">
      <formula>AH90=10</formula>
    </cfRule>
    <cfRule type="expression" dxfId="2122" priority="6463">
      <formula>AF90=15</formula>
    </cfRule>
    <cfRule type="expression" dxfId="2121" priority="6472">
      <formula>AL90=10</formula>
    </cfRule>
  </conditionalFormatting>
  <conditionalFormatting sqref="AH96:AI100">
    <cfRule type="expression" dxfId="2120" priority="516">
      <formula>AH96=10</formula>
    </cfRule>
    <cfRule type="expression" dxfId="2119" priority="517">
      <formula>AF96=15</formula>
    </cfRule>
    <cfRule type="expression" dxfId="2118" priority="518">
      <formula>AD96=25</formula>
    </cfRule>
    <cfRule type="expression" dxfId="2117" priority="526">
      <formula>AL96=10</formula>
    </cfRule>
  </conditionalFormatting>
  <conditionalFormatting sqref="AH102:AI106">
    <cfRule type="expression" dxfId="2116" priority="309">
      <formula>AL102=10</formula>
    </cfRule>
    <cfRule type="expression" dxfId="2115" priority="299">
      <formula>AH102=10</formula>
    </cfRule>
    <cfRule type="expression" dxfId="2114" priority="300">
      <formula>AF102=15</formula>
    </cfRule>
    <cfRule type="expression" dxfId="2113" priority="301">
      <formula>AD102=25</formula>
    </cfRule>
  </conditionalFormatting>
  <conditionalFormatting sqref="AH108:AI112">
    <cfRule type="expression" dxfId="2112" priority="241">
      <formula>AL108=10</formula>
    </cfRule>
    <cfRule type="expression" dxfId="2111" priority="233">
      <formula>AD108=25</formula>
    </cfRule>
    <cfRule type="expression" dxfId="2110" priority="232">
      <formula>AF108=15</formula>
    </cfRule>
    <cfRule type="expression" dxfId="2109" priority="231">
      <formula>AH108=10</formula>
    </cfRule>
  </conditionalFormatting>
  <conditionalFormatting sqref="AH114:AI118">
    <cfRule type="expression" dxfId="2108" priority="3359">
      <formula>AL114=10</formula>
    </cfRule>
    <cfRule type="expression" dxfId="2107" priority="3351">
      <formula>AD114=25</formula>
    </cfRule>
    <cfRule type="expression" dxfId="2106" priority="3349">
      <formula>AH114=10</formula>
    </cfRule>
    <cfRule type="expression" dxfId="2105" priority="3350">
      <formula>AF114=15</formula>
    </cfRule>
  </conditionalFormatting>
  <conditionalFormatting sqref="AH120:AI124">
    <cfRule type="expression" dxfId="2104" priority="6198">
      <formula>AL120=10</formula>
    </cfRule>
    <cfRule type="expression" dxfId="2103" priority="6190">
      <formula>AD120=25</formula>
    </cfRule>
    <cfRule type="expression" dxfId="2102" priority="6189">
      <formula>AF120=15</formula>
    </cfRule>
    <cfRule type="expression" dxfId="2101" priority="6188">
      <formula>AH120=10</formula>
    </cfRule>
  </conditionalFormatting>
  <conditionalFormatting sqref="AH126:AI130">
    <cfRule type="expression" dxfId="2100" priority="5376">
      <formula>AL126=10</formula>
    </cfRule>
    <cfRule type="expression" dxfId="2099" priority="5368">
      <formula>AD126=25</formula>
    </cfRule>
    <cfRule type="expression" dxfId="2098" priority="5367">
      <formula>AF126=15</formula>
    </cfRule>
    <cfRule type="expression" dxfId="2097" priority="5366">
      <formula>AH126=10</formula>
    </cfRule>
  </conditionalFormatting>
  <conditionalFormatting sqref="AH132:AI136">
    <cfRule type="expression" dxfId="2096" priority="5916">
      <formula>AD132=25</formula>
    </cfRule>
    <cfRule type="expression" dxfId="2095" priority="5914">
      <formula>AH132=10</formula>
    </cfRule>
    <cfRule type="expression" dxfId="2094" priority="5924">
      <formula>AL132=10</formula>
    </cfRule>
    <cfRule type="expression" dxfId="2093" priority="5915">
      <formula>AF132=15</formula>
    </cfRule>
  </conditionalFormatting>
  <conditionalFormatting sqref="AH138:AI142">
    <cfRule type="expression" dxfId="2092" priority="5777">
      <formula>AH138=10</formula>
    </cfRule>
    <cfRule type="expression" dxfId="2091" priority="5778">
      <formula>AF138=15</formula>
    </cfRule>
    <cfRule type="expression" dxfId="2090" priority="5779">
      <formula>AD138=25</formula>
    </cfRule>
    <cfRule type="expression" dxfId="2089" priority="5787">
      <formula>AL138=10</formula>
    </cfRule>
  </conditionalFormatting>
  <conditionalFormatting sqref="AH144:AI148">
    <cfRule type="expression" dxfId="2088" priority="5650">
      <formula>AL144=10</formula>
    </cfRule>
    <cfRule type="expression" dxfId="2087" priority="5642">
      <formula>AD144=25</formula>
    </cfRule>
    <cfRule type="expression" dxfId="2086" priority="5641">
      <formula>AF144=15</formula>
    </cfRule>
    <cfRule type="expression" dxfId="2085" priority="5640">
      <formula>AH144=10</formula>
    </cfRule>
  </conditionalFormatting>
  <conditionalFormatting sqref="AH150:AI154">
    <cfRule type="expression" dxfId="2084" priority="1280">
      <formula>AL150=10</formula>
    </cfRule>
    <cfRule type="expression" dxfId="2083" priority="1272">
      <formula>AD150=25</formula>
    </cfRule>
    <cfRule type="expression" dxfId="2082" priority="1271">
      <formula>AF150=15</formula>
    </cfRule>
    <cfRule type="expression" dxfId="2081" priority="1270">
      <formula>AH150=10</formula>
    </cfRule>
  </conditionalFormatting>
  <conditionalFormatting sqref="AH156:AI160">
    <cfRule type="expression" dxfId="2080" priority="3791">
      <formula>AF156=15</formula>
    </cfRule>
    <cfRule type="expression" dxfId="2079" priority="3790">
      <formula>AH156=10</formula>
    </cfRule>
    <cfRule type="expression" dxfId="2078" priority="3800">
      <formula>AL156=10</formula>
    </cfRule>
    <cfRule type="expression" dxfId="2077" priority="3792">
      <formula>AD156=25</formula>
    </cfRule>
  </conditionalFormatting>
  <conditionalFormatting sqref="AH162:AI166">
    <cfRule type="expression" dxfId="2076" priority="3004">
      <formula>AL162=10</formula>
    </cfRule>
    <cfRule type="expression" dxfId="2075" priority="2994">
      <formula>AH162=10</formula>
    </cfRule>
    <cfRule type="expression" dxfId="2074" priority="2995">
      <formula>AF162=15</formula>
    </cfRule>
    <cfRule type="expression" dxfId="2073" priority="2996">
      <formula>AD162=25</formula>
    </cfRule>
  </conditionalFormatting>
  <conditionalFormatting sqref="AH168:AI172">
    <cfRule type="expression" dxfId="2072" priority="3269">
      <formula>AF168=15</formula>
    </cfRule>
    <cfRule type="expression" dxfId="2071" priority="3278">
      <formula>AL168=10</formula>
    </cfRule>
    <cfRule type="expression" dxfId="2070" priority="3268">
      <formula>AH168=10</formula>
    </cfRule>
    <cfRule type="expression" dxfId="2069" priority="3270">
      <formula>AD168=25</formula>
    </cfRule>
  </conditionalFormatting>
  <conditionalFormatting sqref="AH174:AI178">
    <cfRule type="expression" dxfId="2068" priority="3137">
      <formula>AH174=10</formula>
    </cfRule>
    <cfRule type="expression" dxfId="2067" priority="3138">
      <formula>AF174=15</formula>
    </cfRule>
    <cfRule type="expression" dxfId="2066" priority="3139">
      <formula>AD174=25</formula>
    </cfRule>
    <cfRule type="expression" dxfId="2065" priority="3147">
      <formula>AL174=10</formula>
    </cfRule>
  </conditionalFormatting>
  <conditionalFormatting sqref="AH18:AK22">
    <cfRule type="expression" dxfId="2064" priority="16895">
      <formula>AJ18=15</formula>
    </cfRule>
    <cfRule type="cellIs" dxfId="2063" priority="16898" operator="equal">
      <formula>25</formula>
    </cfRule>
  </conditionalFormatting>
  <conditionalFormatting sqref="AH24:AK28">
    <cfRule type="cellIs" dxfId="2062" priority="13397" operator="equal">
      <formula>25</formula>
    </cfRule>
    <cfRule type="expression" dxfId="2061" priority="13394">
      <formula>AJ24=15</formula>
    </cfRule>
  </conditionalFormatting>
  <conditionalFormatting sqref="AH30:AK34">
    <cfRule type="cellIs" dxfId="2060" priority="9738" operator="equal">
      <formula>25</formula>
    </cfRule>
    <cfRule type="expression" dxfId="2059" priority="9735">
      <formula>AJ30=15</formula>
    </cfRule>
  </conditionalFormatting>
  <conditionalFormatting sqref="AH36:AK40">
    <cfRule type="cellIs" dxfId="2058" priority="3540" operator="equal">
      <formula>25</formula>
    </cfRule>
    <cfRule type="expression" dxfId="2057" priority="3537">
      <formula>AJ36=15</formula>
    </cfRule>
  </conditionalFormatting>
  <conditionalFormatting sqref="AH42:AK46">
    <cfRule type="cellIs" dxfId="2056" priority="13103" operator="equal">
      <formula>25</formula>
    </cfRule>
    <cfRule type="expression" dxfId="2055" priority="13100">
      <formula>AJ42=15</formula>
    </cfRule>
  </conditionalFormatting>
  <conditionalFormatting sqref="AH48:AK52">
    <cfRule type="cellIs" dxfId="2054" priority="7833" operator="equal">
      <formula>25</formula>
    </cfRule>
    <cfRule type="expression" dxfId="2053" priority="7830">
      <formula>AJ48=15</formula>
    </cfRule>
  </conditionalFormatting>
  <conditionalFormatting sqref="AH54:AK58">
    <cfRule type="expression" dxfId="2052" priority="7567">
      <formula>AJ54=15</formula>
    </cfRule>
    <cfRule type="cellIs" dxfId="2051" priority="7570" operator="equal">
      <formula>25</formula>
    </cfRule>
  </conditionalFormatting>
  <conditionalFormatting sqref="AH60:AK64">
    <cfRule type="expression" dxfId="2050" priority="7430">
      <formula>AJ60=15</formula>
    </cfRule>
    <cfRule type="cellIs" dxfId="2049" priority="7433" operator="equal">
      <formula>25</formula>
    </cfRule>
  </conditionalFormatting>
  <conditionalFormatting sqref="AH66:AK70">
    <cfRule type="expression" dxfId="2048" priority="7293">
      <formula>AJ66=15</formula>
    </cfRule>
    <cfRule type="cellIs" dxfId="2047" priority="7296" operator="equal">
      <formula>25</formula>
    </cfRule>
  </conditionalFormatting>
  <conditionalFormatting sqref="AH72:AK76">
    <cfRule type="expression" dxfId="2046" priority="7019">
      <formula>AJ72=15</formula>
    </cfRule>
    <cfRule type="cellIs" dxfId="2045" priority="7022" operator="equal">
      <formula>25</formula>
    </cfRule>
  </conditionalFormatting>
  <conditionalFormatting sqref="AH78:AK82">
    <cfRule type="cellIs" dxfId="2044" priority="6885" operator="equal">
      <formula>25</formula>
    </cfRule>
    <cfRule type="expression" dxfId="2043" priority="6882">
      <formula>AJ78=15</formula>
    </cfRule>
  </conditionalFormatting>
  <conditionalFormatting sqref="AH84:AK88">
    <cfRule type="cellIs" dxfId="2042" priority="6748" operator="equal">
      <formula>25</formula>
    </cfRule>
    <cfRule type="expression" dxfId="2041" priority="6745">
      <formula>AJ84=15</formula>
    </cfRule>
  </conditionalFormatting>
  <conditionalFormatting sqref="AH90:AK94">
    <cfRule type="expression" dxfId="2040" priority="6471">
      <formula>AJ90=15</formula>
    </cfRule>
    <cfRule type="cellIs" dxfId="2039" priority="6474" operator="equal">
      <formula>25</formula>
    </cfRule>
  </conditionalFormatting>
  <conditionalFormatting sqref="AH98:AK100 AH96:AI97">
    <cfRule type="expression" dxfId="2038" priority="525">
      <formula>AJ96=15</formula>
    </cfRule>
    <cfRule type="cellIs" dxfId="2037" priority="527" operator="equal">
      <formula>25</formula>
    </cfRule>
  </conditionalFormatting>
  <conditionalFormatting sqref="AH104:AK106 AH102:AI103">
    <cfRule type="cellIs" dxfId="2036" priority="310" operator="equal">
      <formula>25</formula>
    </cfRule>
    <cfRule type="expression" dxfId="2035" priority="308">
      <formula>AJ102=15</formula>
    </cfRule>
  </conditionalFormatting>
  <conditionalFormatting sqref="AH110:AK112 AH108:AI109">
    <cfRule type="cellIs" dxfId="2034" priority="242" operator="equal">
      <formula>25</formula>
    </cfRule>
    <cfRule type="expression" dxfId="2033" priority="240">
      <formula>AJ108=15</formula>
    </cfRule>
  </conditionalFormatting>
  <conditionalFormatting sqref="AH115:AK118 AH114:AI114">
    <cfRule type="cellIs" dxfId="2032" priority="3361" operator="equal">
      <formula>25</formula>
    </cfRule>
    <cfRule type="expression" dxfId="2031" priority="3358">
      <formula>AJ114=15</formula>
    </cfRule>
  </conditionalFormatting>
  <conditionalFormatting sqref="AH120:AK124">
    <cfRule type="cellIs" dxfId="2030" priority="6200" operator="equal">
      <formula>25</formula>
    </cfRule>
    <cfRule type="expression" dxfId="2029" priority="6197">
      <formula>AJ120=15</formula>
    </cfRule>
  </conditionalFormatting>
  <conditionalFormatting sqref="AH126:AK130">
    <cfRule type="cellIs" dxfId="2028" priority="5378" operator="equal">
      <formula>25</formula>
    </cfRule>
    <cfRule type="expression" dxfId="2027" priority="5375">
      <formula>AJ126=15</formula>
    </cfRule>
  </conditionalFormatting>
  <conditionalFormatting sqref="AH132:AK136">
    <cfRule type="cellIs" dxfId="2026" priority="5926" operator="equal">
      <formula>25</formula>
    </cfRule>
    <cfRule type="expression" dxfId="2025" priority="5923">
      <formula>AJ132=15</formula>
    </cfRule>
  </conditionalFormatting>
  <conditionalFormatting sqref="AH138:AK142">
    <cfRule type="cellIs" dxfId="2024" priority="5789" operator="equal">
      <formula>25</formula>
    </cfRule>
    <cfRule type="expression" dxfId="2023" priority="5786">
      <formula>AJ138=15</formula>
    </cfRule>
  </conditionalFormatting>
  <conditionalFormatting sqref="AH144:AK148">
    <cfRule type="expression" dxfId="2022" priority="5649">
      <formula>AJ144=15</formula>
    </cfRule>
    <cfRule type="cellIs" dxfId="2021" priority="5652" operator="equal">
      <formula>25</formula>
    </cfRule>
  </conditionalFormatting>
  <conditionalFormatting sqref="AH150:AK154">
    <cfRule type="expression" dxfId="2020" priority="1279">
      <formula>AJ150=15</formula>
    </cfRule>
    <cfRule type="cellIs" dxfId="2019" priority="1282" operator="equal">
      <formula>25</formula>
    </cfRule>
  </conditionalFormatting>
  <conditionalFormatting sqref="AH156:AK160">
    <cfRule type="cellIs" dxfId="2018" priority="3802" operator="equal">
      <formula>25</formula>
    </cfRule>
    <cfRule type="expression" dxfId="2017" priority="3799">
      <formula>AJ156=15</formula>
    </cfRule>
  </conditionalFormatting>
  <conditionalFormatting sqref="AH162:AK166">
    <cfRule type="expression" dxfId="2016" priority="3003">
      <formula>AJ162=15</formula>
    </cfRule>
    <cfRule type="cellIs" dxfId="2015" priority="3006" operator="equal">
      <formula>25</formula>
    </cfRule>
  </conditionalFormatting>
  <conditionalFormatting sqref="AH168:AK172">
    <cfRule type="cellIs" dxfId="2014" priority="3280" operator="equal">
      <formula>25</formula>
    </cfRule>
    <cfRule type="expression" dxfId="2013" priority="3277">
      <formula>AJ168=15</formula>
    </cfRule>
  </conditionalFormatting>
  <conditionalFormatting sqref="AH174:AK178">
    <cfRule type="cellIs" dxfId="2012" priority="3149" operator="equal">
      <formula>25</formula>
    </cfRule>
    <cfRule type="expression" dxfId="2011" priority="3146">
      <formula>AJ174=15</formula>
    </cfRule>
  </conditionalFormatting>
  <conditionalFormatting sqref="AL18:AM22">
    <cfRule type="expression" dxfId="2010" priority="16967">
      <formula>AJ18=25</formula>
    </cfRule>
    <cfRule type="cellIs" dxfId="2009" priority="19133" operator="equal">
      <formula>15</formula>
    </cfRule>
  </conditionalFormatting>
  <conditionalFormatting sqref="AL24:AM28">
    <cfRule type="expression" dxfId="2008" priority="13411">
      <formula>AJ24=25</formula>
    </cfRule>
    <cfRule type="cellIs" dxfId="2007" priority="13491" operator="equal">
      <formula>15</formula>
    </cfRule>
  </conditionalFormatting>
  <conditionalFormatting sqref="AL30:AM34">
    <cfRule type="cellIs" dxfId="2006" priority="9809" operator="equal">
      <formula>15</formula>
    </cfRule>
    <cfRule type="expression" dxfId="2005" priority="9752">
      <formula>AJ30=25</formula>
    </cfRule>
  </conditionalFormatting>
  <conditionalFormatting sqref="AL36:AM40">
    <cfRule type="cellIs" dxfId="2004" priority="3564" operator="equal">
      <formula>15</formula>
    </cfRule>
    <cfRule type="expression" dxfId="2003" priority="3554">
      <formula>AJ36=25</formula>
    </cfRule>
  </conditionalFormatting>
  <conditionalFormatting sqref="AL42:AM46">
    <cfRule type="expression" dxfId="2002" priority="13117">
      <formula>AJ42=25</formula>
    </cfRule>
    <cfRule type="cellIs" dxfId="2001" priority="13197" operator="equal">
      <formula>15</formula>
    </cfRule>
  </conditionalFormatting>
  <conditionalFormatting sqref="AL48:AM52">
    <cfRule type="cellIs" dxfId="2000" priority="7863" operator="equal">
      <formula>15</formula>
    </cfRule>
    <cfRule type="expression" dxfId="1999" priority="7847">
      <formula>AJ48=25</formula>
    </cfRule>
  </conditionalFormatting>
  <conditionalFormatting sqref="AL54:AM58">
    <cfRule type="cellIs" dxfId="1998" priority="7600" operator="equal">
      <formula>15</formula>
    </cfRule>
    <cfRule type="expression" dxfId="1997" priority="7584">
      <formula>AJ54=25</formula>
    </cfRule>
  </conditionalFormatting>
  <conditionalFormatting sqref="AL60:AM62 AL64:AM64">
    <cfRule type="cellIs" dxfId="1996" priority="7463" operator="equal">
      <formula>15</formula>
    </cfRule>
    <cfRule type="expression" dxfId="1995" priority="7447">
      <formula>AJ60=25</formula>
    </cfRule>
  </conditionalFormatting>
  <conditionalFormatting sqref="AL63:AM63">
    <cfRule type="expression" dxfId="1994" priority="7448">
      <formula>AN63=15</formula>
    </cfRule>
    <cfRule type="cellIs" dxfId="1993" priority="7464" operator="equal">
      <formula>25</formula>
    </cfRule>
  </conditionalFormatting>
  <conditionalFormatting sqref="AL66:AM70">
    <cfRule type="expression" dxfId="1992" priority="7310">
      <formula>AJ66=25</formula>
    </cfRule>
    <cfRule type="cellIs" dxfId="1991" priority="7326" operator="equal">
      <formula>15</formula>
    </cfRule>
  </conditionalFormatting>
  <conditionalFormatting sqref="AL72:AM76">
    <cfRule type="cellIs" dxfId="1990" priority="7052" operator="equal">
      <formula>15</formula>
    </cfRule>
    <cfRule type="expression" dxfId="1989" priority="7036">
      <formula>AJ72=25</formula>
    </cfRule>
  </conditionalFormatting>
  <conditionalFormatting sqref="AL78:AM82">
    <cfRule type="cellIs" dxfId="1988" priority="6915" operator="equal">
      <formula>15</formula>
    </cfRule>
    <cfRule type="expression" dxfId="1987" priority="6899">
      <formula>AJ78=25</formula>
    </cfRule>
  </conditionalFormatting>
  <conditionalFormatting sqref="AL84:AM88">
    <cfRule type="expression" dxfId="1986" priority="6762">
      <formula>AJ84=25</formula>
    </cfRule>
    <cfRule type="cellIs" dxfId="1985" priority="6778" operator="equal">
      <formula>15</formula>
    </cfRule>
  </conditionalFormatting>
  <conditionalFormatting sqref="AL90:AM94">
    <cfRule type="expression" dxfId="1984" priority="6488">
      <formula>AJ90=25</formula>
    </cfRule>
    <cfRule type="cellIs" dxfId="1983" priority="6504" operator="equal">
      <formula>15</formula>
    </cfRule>
  </conditionalFormatting>
  <conditionalFormatting sqref="AL98:AM100">
    <cfRule type="cellIs" dxfId="1982" priority="530" operator="equal">
      <formula>15</formula>
    </cfRule>
    <cfRule type="expression" dxfId="1981" priority="528">
      <formula>AJ98=25</formula>
    </cfRule>
  </conditionalFormatting>
  <conditionalFormatting sqref="AL104:AM106">
    <cfRule type="expression" dxfId="1980" priority="311">
      <formula>AJ104=25</formula>
    </cfRule>
    <cfRule type="cellIs" dxfId="1979" priority="312" operator="equal">
      <formula>15</formula>
    </cfRule>
  </conditionalFormatting>
  <conditionalFormatting sqref="AL110:AM112">
    <cfRule type="cellIs" dxfId="1978" priority="282" operator="equal">
      <formula>15</formula>
    </cfRule>
    <cfRule type="expression" dxfId="1977" priority="279">
      <formula>AJ110=25</formula>
    </cfRule>
  </conditionalFormatting>
  <conditionalFormatting sqref="AL115:AM118">
    <cfRule type="expression" dxfId="1976" priority="3414">
      <formula>AJ115=25</formula>
    </cfRule>
    <cfRule type="cellIs" dxfId="1975" priority="3433" operator="equal">
      <formula>15</formula>
    </cfRule>
  </conditionalFormatting>
  <conditionalFormatting sqref="AL120:AM124">
    <cfRule type="expression" dxfId="1974" priority="6214">
      <formula>AJ120=25</formula>
    </cfRule>
    <cfRule type="cellIs" dxfId="1973" priority="6230" operator="equal">
      <formula>15</formula>
    </cfRule>
  </conditionalFormatting>
  <conditionalFormatting sqref="AL126:AM130">
    <cfRule type="expression" dxfId="1972" priority="5392">
      <formula>AJ126=25</formula>
    </cfRule>
    <cfRule type="cellIs" dxfId="1971" priority="5408" operator="equal">
      <formula>15</formula>
    </cfRule>
  </conditionalFormatting>
  <conditionalFormatting sqref="AL132:AM136">
    <cfRule type="expression" dxfId="1970" priority="5940">
      <formula>AJ132=25</formula>
    </cfRule>
    <cfRule type="cellIs" dxfId="1969" priority="5956" operator="equal">
      <formula>15</formula>
    </cfRule>
  </conditionalFormatting>
  <conditionalFormatting sqref="AL138:AM142">
    <cfRule type="expression" dxfId="1968" priority="5803">
      <formula>AJ138=25</formula>
    </cfRule>
    <cfRule type="cellIs" dxfId="1967" priority="5819" operator="equal">
      <formula>15</formula>
    </cfRule>
  </conditionalFormatting>
  <conditionalFormatting sqref="AL144:AM148">
    <cfRule type="cellIs" dxfId="1966" priority="5682" operator="equal">
      <formula>15</formula>
    </cfRule>
    <cfRule type="expression" dxfId="1965" priority="5666">
      <formula>AJ144=25</formula>
    </cfRule>
  </conditionalFormatting>
  <conditionalFormatting sqref="AL150:AM154">
    <cfRule type="cellIs" dxfId="1964" priority="3957" operator="equal">
      <formula>15</formula>
    </cfRule>
    <cfRule type="expression" dxfId="1963" priority="3947">
      <formula>AJ150=25</formula>
    </cfRule>
  </conditionalFormatting>
  <conditionalFormatting sqref="AL156:AM160">
    <cfRule type="cellIs" dxfId="1962" priority="3826" operator="equal">
      <formula>15</formula>
    </cfRule>
    <cfRule type="expression" dxfId="1961" priority="3816">
      <formula>AJ156=25</formula>
    </cfRule>
  </conditionalFormatting>
  <conditionalFormatting sqref="AL162:AM166">
    <cfRule type="cellIs" dxfId="1960" priority="3030" operator="equal">
      <formula>15</formula>
    </cfRule>
    <cfRule type="expression" dxfId="1959" priority="3020">
      <formula>AJ162=25</formula>
    </cfRule>
  </conditionalFormatting>
  <conditionalFormatting sqref="AL168:AM172">
    <cfRule type="expression" dxfId="1958" priority="3294">
      <formula>AJ168=25</formula>
    </cfRule>
    <cfRule type="cellIs" dxfId="1957" priority="3304" operator="equal">
      <formula>15</formula>
    </cfRule>
  </conditionalFormatting>
  <conditionalFormatting sqref="AL174:AM178">
    <cfRule type="expression" dxfId="1956" priority="3163">
      <formula>AJ174=25</formula>
    </cfRule>
    <cfRule type="cellIs" dxfId="1955" priority="3173" operator="equal">
      <formula>15</formula>
    </cfRule>
  </conditionalFormatting>
  <conditionalFormatting sqref="AO18:AO22">
    <cfRule type="cellIs" dxfId="1954" priority="18707" operator="between">
      <formula>0</formula>
      <formula>100</formula>
    </cfRule>
    <cfRule type="cellIs" dxfId="1953" priority="18708" operator="between">
      <formula>0</formula>
      <formula>100</formula>
    </cfRule>
    <cfRule type="cellIs" dxfId="1952" priority="18705" operator="equal">
      <formula>0</formula>
    </cfRule>
    <cfRule type="cellIs" dxfId="1951" priority="18706" operator="between">
      <formula>"0.1"</formula>
      <formula>100</formula>
    </cfRule>
    <cfRule type="cellIs" dxfId="1950" priority="18130" operator="equal">
      <formula>0.58</formula>
    </cfRule>
  </conditionalFormatting>
  <conditionalFormatting sqref="AO24:AO28">
    <cfRule type="cellIs" dxfId="1949" priority="2903" operator="between">
      <formula>"0.1"</formula>
      <formula>100</formula>
    </cfRule>
    <cfRule type="cellIs" dxfId="1948" priority="2902" operator="equal">
      <formula>0</formula>
    </cfRule>
    <cfRule type="cellIs" dxfId="1947" priority="2904" operator="between">
      <formula>0</formula>
      <formula>100</formula>
    </cfRule>
    <cfRule type="cellIs" dxfId="1946" priority="2901" operator="equal">
      <formula>0.58</formula>
    </cfRule>
    <cfRule type="cellIs" dxfId="1945" priority="2905" operator="between">
      <formula>0</formula>
      <formula>100</formula>
    </cfRule>
  </conditionalFormatting>
  <conditionalFormatting sqref="AO30:AO34">
    <cfRule type="cellIs" dxfId="1944" priority="2900" operator="between">
      <formula>0</formula>
      <formula>100</formula>
    </cfRule>
    <cfRule type="cellIs" dxfId="1943" priority="2899" operator="between">
      <formula>0</formula>
      <formula>100</formula>
    </cfRule>
    <cfRule type="cellIs" dxfId="1942" priority="2896" operator="equal">
      <formula>0.58</formula>
    </cfRule>
    <cfRule type="cellIs" dxfId="1941" priority="2897" operator="equal">
      <formula>0</formula>
    </cfRule>
    <cfRule type="cellIs" dxfId="1940" priority="2898" operator="between">
      <formula>"0.1"</formula>
      <formula>100</formula>
    </cfRule>
  </conditionalFormatting>
  <conditionalFormatting sqref="AO36:AO40">
    <cfRule type="cellIs" dxfId="1939" priority="2661" operator="between">
      <formula>0</formula>
      <formula>100</formula>
    </cfRule>
    <cfRule type="cellIs" dxfId="1938" priority="2659" operator="equal">
      <formula>0</formula>
    </cfRule>
    <cfRule type="cellIs" dxfId="1937" priority="2658" operator="equal">
      <formula>0.58</formula>
    </cfRule>
    <cfRule type="cellIs" dxfId="1936" priority="2660" operator="between">
      <formula>"0.1"</formula>
      <formula>100</formula>
    </cfRule>
    <cfRule type="cellIs" dxfId="1935" priority="2662" operator="between">
      <formula>0</formula>
      <formula>100</formula>
    </cfRule>
  </conditionalFormatting>
  <conditionalFormatting sqref="AO42:AO46">
    <cfRule type="cellIs" dxfId="1934" priority="2657" operator="between">
      <formula>0</formula>
      <formula>100</formula>
    </cfRule>
    <cfRule type="cellIs" dxfId="1933" priority="2656" operator="between">
      <formula>0</formula>
      <formula>100</formula>
    </cfRule>
    <cfRule type="cellIs" dxfId="1932" priority="2655" operator="between">
      <formula>"0.1"</formula>
      <formula>100</formula>
    </cfRule>
    <cfRule type="cellIs" dxfId="1931" priority="2654" operator="equal">
      <formula>0</formula>
    </cfRule>
    <cfRule type="cellIs" dxfId="1930" priority="2653" operator="equal">
      <formula>0.58</formula>
    </cfRule>
  </conditionalFormatting>
  <conditionalFormatting sqref="AO48:AO52">
    <cfRule type="cellIs" dxfId="1929" priority="2649" operator="equal">
      <formula>0</formula>
    </cfRule>
    <cfRule type="cellIs" dxfId="1928" priority="2650" operator="between">
      <formula>"0.1"</formula>
      <formula>100</formula>
    </cfRule>
    <cfRule type="cellIs" dxfId="1927" priority="2648" operator="equal">
      <formula>0.58</formula>
    </cfRule>
    <cfRule type="cellIs" dxfId="1926" priority="2651" operator="between">
      <formula>0</formula>
      <formula>100</formula>
    </cfRule>
    <cfRule type="cellIs" dxfId="1925" priority="2652" operator="between">
      <formula>0</formula>
      <formula>100</formula>
    </cfRule>
  </conditionalFormatting>
  <conditionalFormatting sqref="AO54:AO58">
    <cfRule type="cellIs" dxfId="1924" priority="2643" operator="equal">
      <formula>0.58</formula>
    </cfRule>
    <cfRule type="cellIs" dxfId="1923" priority="2647" operator="between">
      <formula>0</formula>
      <formula>100</formula>
    </cfRule>
    <cfRule type="cellIs" dxfId="1922" priority="2646" operator="between">
      <formula>0</formula>
      <formula>100</formula>
    </cfRule>
    <cfRule type="cellIs" dxfId="1921" priority="2645" operator="between">
      <formula>"0.1"</formula>
      <formula>100</formula>
    </cfRule>
    <cfRule type="cellIs" dxfId="1920" priority="2644" operator="equal">
      <formula>0</formula>
    </cfRule>
  </conditionalFormatting>
  <conditionalFormatting sqref="AO60:AO64">
    <cfRule type="cellIs" dxfId="1919" priority="2642" operator="between">
      <formula>0</formula>
      <formula>100</formula>
    </cfRule>
    <cfRule type="cellIs" dxfId="1918" priority="2638" operator="equal">
      <formula>0.58</formula>
    </cfRule>
    <cfRule type="cellIs" dxfId="1917" priority="2639" operator="equal">
      <formula>0</formula>
    </cfRule>
    <cfRule type="cellIs" dxfId="1916" priority="2640" operator="between">
      <formula>"0.1"</formula>
      <formula>100</formula>
    </cfRule>
    <cfRule type="cellIs" dxfId="1915" priority="2641" operator="between">
      <formula>0</formula>
      <formula>100</formula>
    </cfRule>
  </conditionalFormatting>
  <conditionalFormatting sqref="AO66:AO70">
    <cfRule type="cellIs" dxfId="1914" priority="2633" operator="equal">
      <formula>0.58</formula>
    </cfRule>
    <cfRule type="cellIs" dxfId="1913" priority="2634" operator="equal">
      <formula>0</formula>
    </cfRule>
    <cfRule type="cellIs" dxfId="1912" priority="2635" operator="between">
      <formula>"0.1"</formula>
      <formula>100</formula>
    </cfRule>
    <cfRule type="cellIs" dxfId="1911" priority="2636" operator="between">
      <formula>0</formula>
      <formula>100</formula>
    </cfRule>
    <cfRule type="cellIs" dxfId="1910" priority="2637" operator="between">
      <formula>0</formula>
      <formula>100</formula>
    </cfRule>
  </conditionalFormatting>
  <conditionalFormatting sqref="AO72:AO76">
    <cfRule type="cellIs" dxfId="1909" priority="2630" operator="between">
      <formula>"0.1"</formula>
      <formula>100</formula>
    </cfRule>
    <cfRule type="cellIs" dxfId="1908" priority="2628" operator="equal">
      <formula>0.58</formula>
    </cfRule>
    <cfRule type="cellIs" dxfId="1907" priority="2629" operator="equal">
      <formula>0</formula>
    </cfRule>
    <cfRule type="cellIs" dxfId="1906" priority="2632" operator="between">
      <formula>0</formula>
      <formula>100</formula>
    </cfRule>
    <cfRule type="cellIs" dxfId="1905" priority="2631" operator="between">
      <formula>0</formula>
      <formula>100</formula>
    </cfRule>
  </conditionalFormatting>
  <conditionalFormatting sqref="AO78:AO82">
    <cfRule type="cellIs" dxfId="1904" priority="2624" operator="equal">
      <formula>0</formula>
    </cfRule>
    <cfRule type="cellIs" dxfId="1903" priority="2625" operator="between">
      <formula>"0.1"</formula>
      <formula>100</formula>
    </cfRule>
    <cfRule type="cellIs" dxfId="1902" priority="2626" operator="between">
      <formula>0</formula>
      <formula>100</formula>
    </cfRule>
    <cfRule type="cellIs" dxfId="1901" priority="2627" operator="between">
      <formula>0</formula>
      <formula>100</formula>
    </cfRule>
    <cfRule type="cellIs" dxfId="1900" priority="2623" operator="equal">
      <formula>0.58</formula>
    </cfRule>
  </conditionalFormatting>
  <conditionalFormatting sqref="AO84:AO88">
    <cfRule type="cellIs" dxfId="1899" priority="2611" operator="between">
      <formula>0</formula>
      <formula>100</formula>
    </cfRule>
    <cfRule type="cellIs" dxfId="1898" priority="2608" operator="equal">
      <formula>0.58</formula>
    </cfRule>
    <cfRule type="cellIs" dxfId="1897" priority="2609" operator="equal">
      <formula>0</formula>
    </cfRule>
    <cfRule type="cellIs" dxfId="1896" priority="2612" operator="between">
      <formula>0</formula>
      <formula>100</formula>
    </cfRule>
    <cfRule type="cellIs" dxfId="1895" priority="2610" operator="between">
      <formula>"0.1"</formula>
      <formula>100</formula>
    </cfRule>
  </conditionalFormatting>
  <conditionalFormatting sqref="AO90:AO94">
    <cfRule type="cellIs" dxfId="1894" priority="1256" operator="equal">
      <formula>0.58</formula>
    </cfRule>
    <cfRule type="cellIs" dxfId="1893" priority="1257" operator="equal">
      <formula>0</formula>
    </cfRule>
    <cfRule type="cellIs" dxfId="1892" priority="1258" operator="between">
      <formula>"0.1"</formula>
      <formula>100</formula>
    </cfRule>
    <cfRule type="cellIs" dxfId="1891" priority="1259" operator="between">
      <formula>0</formula>
      <formula>100</formula>
    </cfRule>
    <cfRule type="cellIs" dxfId="1890" priority="1260" operator="between">
      <formula>0</formula>
      <formula>100</formula>
    </cfRule>
  </conditionalFormatting>
  <conditionalFormatting sqref="AO96:AO100">
    <cfRule type="cellIs" dxfId="1889" priority="469" operator="between">
      <formula>0</formula>
      <formula>100</formula>
    </cfRule>
    <cfRule type="cellIs" dxfId="1888" priority="468" operator="between">
      <formula>0</formula>
      <formula>100</formula>
    </cfRule>
    <cfRule type="cellIs" dxfId="1887" priority="467" operator="between">
      <formula>"0.1"</formula>
      <formula>100</formula>
    </cfRule>
    <cfRule type="cellIs" dxfId="1886" priority="466" operator="equal">
      <formula>0</formula>
    </cfRule>
    <cfRule type="cellIs" dxfId="1885" priority="465" operator="equal">
      <formula>0.58</formula>
    </cfRule>
  </conditionalFormatting>
  <conditionalFormatting sqref="AO102:AO106">
    <cfRule type="cellIs" dxfId="1884" priority="360" operator="between">
      <formula>0</formula>
      <formula>100</formula>
    </cfRule>
    <cfRule type="cellIs" dxfId="1883" priority="359" operator="between">
      <formula>"0.1"</formula>
      <formula>100</formula>
    </cfRule>
    <cfRule type="cellIs" dxfId="1882" priority="358" operator="equal">
      <formula>0</formula>
    </cfRule>
    <cfRule type="cellIs" dxfId="1881" priority="357" operator="equal">
      <formula>0.58</formula>
    </cfRule>
    <cfRule type="cellIs" dxfId="1880" priority="361" operator="between">
      <formula>0</formula>
      <formula>100</formula>
    </cfRule>
  </conditionalFormatting>
  <conditionalFormatting sqref="AO108:AO112">
    <cfRule type="cellIs" dxfId="1879" priority="221" operator="between">
      <formula>0</formula>
      <formula>100</formula>
    </cfRule>
    <cfRule type="cellIs" dxfId="1878" priority="220" operator="between">
      <formula>0</formula>
      <formula>100</formula>
    </cfRule>
    <cfRule type="cellIs" dxfId="1877" priority="217" operator="equal">
      <formula>0.58</formula>
    </cfRule>
    <cfRule type="cellIs" dxfId="1876" priority="218" operator="equal">
      <formula>0</formula>
    </cfRule>
    <cfRule type="cellIs" dxfId="1875" priority="219" operator="between">
      <formula>"0.1"</formula>
      <formula>100</formula>
    </cfRule>
  </conditionalFormatting>
  <conditionalFormatting sqref="AO114:AO118">
    <cfRule type="cellIs" dxfId="1874" priority="3343" operator="between">
      <formula>0</formula>
      <formula>100</formula>
    </cfRule>
    <cfRule type="cellIs" dxfId="1873" priority="3342" operator="between">
      <formula>"0.1"</formula>
      <formula>100</formula>
    </cfRule>
    <cfRule type="cellIs" dxfId="1872" priority="3341" operator="equal">
      <formula>0</formula>
    </cfRule>
    <cfRule type="cellIs" dxfId="1871" priority="3340" operator="equal">
      <formula>0.58</formula>
    </cfRule>
    <cfRule type="cellIs" dxfId="1870" priority="3344" operator="between">
      <formula>0</formula>
      <formula>100</formula>
    </cfRule>
  </conditionalFormatting>
  <conditionalFormatting sqref="AO120:AO124">
    <cfRule type="cellIs" dxfId="1869" priority="2576" operator="between">
      <formula>0</formula>
      <formula>100</formula>
    </cfRule>
    <cfRule type="cellIs" dxfId="1868" priority="2573" operator="equal">
      <formula>0.58</formula>
    </cfRule>
    <cfRule type="cellIs" dxfId="1867" priority="2574" operator="equal">
      <formula>0</formula>
    </cfRule>
    <cfRule type="cellIs" dxfId="1866" priority="2575" operator="between">
      <formula>"0.1"</formula>
      <formula>100</formula>
    </cfRule>
    <cfRule type="cellIs" dxfId="1865" priority="2577" operator="between">
      <formula>0</formula>
      <formula>100</formula>
    </cfRule>
  </conditionalFormatting>
  <conditionalFormatting sqref="AO126:AO130">
    <cfRule type="cellIs" dxfId="1864" priority="2615" operator="between">
      <formula>"0.1"</formula>
      <formula>100</formula>
    </cfRule>
    <cfRule type="cellIs" dxfId="1863" priority="2616" operator="between">
      <formula>0</formula>
      <formula>100</formula>
    </cfRule>
    <cfRule type="cellIs" dxfId="1862" priority="2614" operator="equal">
      <formula>0</formula>
    </cfRule>
    <cfRule type="cellIs" dxfId="1861" priority="2617" operator="between">
      <formula>0</formula>
      <formula>100</formula>
    </cfRule>
    <cfRule type="cellIs" dxfId="1860" priority="2613" operator="equal">
      <formula>0.58</formula>
    </cfRule>
  </conditionalFormatting>
  <conditionalFormatting sqref="AO132:AO136">
    <cfRule type="cellIs" dxfId="1859" priority="2578" operator="equal">
      <formula>0.58</formula>
    </cfRule>
    <cfRule type="cellIs" dxfId="1858" priority="2579" operator="equal">
      <formula>0</formula>
    </cfRule>
    <cfRule type="cellIs" dxfId="1857" priority="2581" operator="between">
      <formula>0</formula>
      <formula>100</formula>
    </cfRule>
    <cfRule type="cellIs" dxfId="1856" priority="2582" operator="between">
      <formula>0</formula>
      <formula>100</formula>
    </cfRule>
    <cfRule type="cellIs" dxfId="1855" priority="2580" operator="between">
      <formula>"0.1"</formula>
      <formula>100</formula>
    </cfRule>
  </conditionalFormatting>
  <conditionalFormatting sqref="AO138:AO142">
    <cfRule type="cellIs" dxfId="1854" priority="5812" operator="between">
      <formula>"0.1"</formula>
      <formula>100</formula>
    </cfRule>
    <cfRule type="cellIs" dxfId="1853" priority="5811" operator="equal">
      <formula>0</formula>
    </cfRule>
    <cfRule type="cellIs" dxfId="1852" priority="5814" operator="between">
      <formula>0</formula>
      <formula>100</formula>
    </cfRule>
    <cfRule type="cellIs" dxfId="1851" priority="5810" operator="equal">
      <formula>0.58</formula>
    </cfRule>
    <cfRule type="cellIs" dxfId="1850" priority="5813" operator="between">
      <formula>0</formula>
      <formula>100</formula>
    </cfRule>
  </conditionalFormatting>
  <conditionalFormatting sqref="AO144:AO148">
    <cfRule type="cellIs" dxfId="1849" priority="5673" operator="equal">
      <formula>0.58</formula>
    </cfRule>
    <cfRule type="cellIs" dxfId="1848" priority="5674" operator="equal">
      <formula>0</formula>
    </cfRule>
    <cfRule type="cellIs" dxfId="1847" priority="5675" operator="between">
      <formula>"0.1"</formula>
      <formula>100</formula>
    </cfRule>
    <cfRule type="cellIs" dxfId="1846" priority="5676" operator="between">
      <formula>0</formula>
      <formula>100</formula>
    </cfRule>
    <cfRule type="cellIs" dxfId="1845" priority="5677" operator="between">
      <formula>0</formula>
      <formula>100</formula>
    </cfRule>
  </conditionalFormatting>
  <conditionalFormatting sqref="AO150:AO154">
    <cfRule type="cellIs" dxfId="1844" priority="1267" operator="between">
      <formula>"0.1"</formula>
      <formula>100</formula>
    </cfRule>
    <cfRule type="cellIs" dxfId="1843" priority="1265" operator="equal">
      <formula>0.58</formula>
    </cfRule>
    <cfRule type="cellIs" dxfId="1842" priority="1268" operator="between">
      <formula>0</formula>
      <formula>100</formula>
    </cfRule>
    <cfRule type="cellIs" dxfId="1841" priority="1269" operator="between">
      <formula>0</formula>
      <formula>100</formula>
    </cfRule>
    <cfRule type="cellIs" dxfId="1840" priority="1266" operator="equal">
      <formula>0</formula>
    </cfRule>
  </conditionalFormatting>
  <conditionalFormatting sqref="AO156:AO160">
    <cfRule type="cellIs" dxfId="1839" priority="1202" operator="between">
      <formula>0</formula>
      <formula>100</formula>
    </cfRule>
    <cfRule type="cellIs" dxfId="1838" priority="1200" operator="equal">
      <formula>0</formula>
    </cfRule>
    <cfRule type="cellIs" dxfId="1837" priority="1203" operator="between">
      <formula>0</formula>
      <formula>100</formula>
    </cfRule>
    <cfRule type="cellIs" dxfId="1836" priority="1201" operator="between">
      <formula>"0.1"</formula>
      <formula>100</formula>
    </cfRule>
    <cfRule type="cellIs" dxfId="1835" priority="1199" operator="equal">
      <formula>0.58</formula>
    </cfRule>
  </conditionalFormatting>
  <conditionalFormatting sqref="AO162:AO166">
    <cfRule type="cellIs" dxfId="1834" priority="1197" operator="between">
      <formula>0</formula>
      <formula>100</formula>
    </cfRule>
    <cfRule type="cellIs" dxfId="1833" priority="1196" operator="between">
      <formula>"0.1"</formula>
      <formula>100</formula>
    </cfRule>
    <cfRule type="cellIs" dxfId="1832" priority="1195" operator="equal">
      <formula>0</formula>
    </cfRule>
    <cfRule type="cellIs" dxfId="1831" priority="1194" operator="equal">
      <formula>0.58</formula>
    </cfRule>
    <cfRule type="cellIs" dxfId="1830" priority="1198" operator="between">
      <formula>0</formula>
      <formula>100</formula>
    </cfRule>
  </conditionalFormatting>
  <conditionalFormatting sqref="AO168:AO172">
    <cfRule type="cellIs" dxfId="1829" priority="3299" operator="equal">
      <formula>0.58</formula>
    </cfRule>
    <cfRule type="cellIs" dxfId="1828" priority="3302" operator="between">
      <formula>0</formula>
      <formula>100</formula>
    </cfRule>
    <cfRule type="cellIs" dxfId="1827" priority="3301" operator="between">
      <formula>"0.1"</formula>
      <formula>100</formula>
    </cfRule>
    <cfRule type="cellIs" dxfId="1826" priority="3300" operator="equal">
      <formula>0</formula>
    </cfRule>
    <cfRule type="cellIs" dxfId="1825" priority="3303" operator="between">
      <formula>0</formula>
      <formula>100</formula>
    </cfRule>
  </conditionalFormatting>
  <conditionalFormatting sqref="AO174:AO178">
    <cfRule type="cellIs" dxfId="1824" priority="3170" operator="between">
      <formula>"0.1"</formula>
      <formula>100</formula>
    </cfRule>
    <cfRule type="cellIs" dxfId="1823" priority="3169" operator="equal">
      <formula>0</formula>
    </cfRule>
    <cfRule type="cellIs" dxfId="1822" priority="3172" operator="between">
      <formula>0</formula>
      <formula>100</formula>
    </cfRule>
    <cfRule type="cellIs" dxfId="1821" priority="3168" operator="equal">
      <formula>0.58</formula>
    </cfRule>
    <cfRule type="cellIs" dxfId="1820" priority="3171" operator="between">
      <formula>0</formula>
      <formula>100</formula>
    </cfRule>
  </conditionalFormatting>
  <conditionalFormatting sqref="AP18">
    <cfRule type="cellIs" dxfId="1819" priority="16206" operator="equal">
      <formula>1</formula>
    </cfRule>
    <cfRule type="cellIs" dxfId="1818" priority="16207" operator="equal">
      <formula>0.8</formula>
    </cfRule>
    <cfRule type="cellIs" dxfId="1817" priority="16205" operator="equal">
      <formula>0.6</formula>
    </cfRule>
  </conditionalFormatting>
  <conditionalFormatting sqref="AP24">
    <cfRule type="cellIs" dxfId="1816" priority="13383" operator="equal">
      <formula>0.8</formula>
    </cfRule>
    <cfRule type="cellIs" dxfId="1815" priority="13382" operator="equal">
      <formula>1</formula>
    </cfRule>
    <cfRule type="cellIs" dxfId="1814" priority="13381" operator="equal">
      <formula>0.6</formula>
    </cfRule>
  </conditionalFormatting>
  <conditionalFormatting sqref="AP30">
    <cfRule type="cellIs" dxfId="1813" priority="9722" operator="equal">
      <formula>0.6</formula>
    </cfRule>
    <cfRule type="cellIs" dxfId="1812" priority="9723" operator="equal">
      <formula>1</formula>
    </cfRule>
    <cfRule type="cellIs" dxfId="1811" priority="9724" operator="equal">
      <formula>0.8</formula>
    </cfRule>
  </conditionalFormatting>
  <conditionalFormatting sqref="AP36">
    <cfRule type="cellIs" dxfId="1810" priority="3526" operator="equal">
      <formula>0.8</formula>
    </cfRule>
    <cfRule type="cellIs" dxfId="1809" priority="3525" operator="equal">
      <formula>1</formula>
    </cfRule>
    <cfRule type="cellIs" dxfId="1808" priority="3524" operator="equal">
      <formula>0.6</formula>
    </cfRule>
  </conditionalFormatting>
  <conditionalFormatting sqref="AP42">
    <cfRule type="cellIs" dxfId="1807" priority="13089" operator="equal">
      <formula>0.8</formula>
    </cfRule>
    <cfRule type="cellIs" dxfId="1806" priority="13088" operator="equal">
      <formula>1</formula>
    </cfRule>
    <cfRule type="cellIs" dxfId="1805" priority="13087" operator="equal">
      <formula>0.6</formula>
    </cfRule>
  </conditionalFormatting>
  <conditionalFormatting sqref="AP48">
    <cfRule type="cellIs" dxfId="1804" priority="7819" operator="equal">
      <formula>0.8</formula>
    </cfRule>
    <cfRule type="cellIs" dxfId="1803" priority="7818" operator="equal">
      <formula>1</formula>
    </cfRule>
    <cfRule type="cellIs" dxfId="1802" priority="7817" operator="equal">
      <formula>0.6</formula>
    </cfRule>
  </conditionalFormatting>
  <conditionalFormatting sqref="AP54">
    <cfRule type="cellIs" dxfId="1801" priority="7556" operator="equal">
      <formula>0.8</formula>
    </cfRule>
    <cfRule type="cellIs" dxfId="1800" priority="7555" operator="equal">
      <formula>1</formula>
    </cfRule>
    <cfRule type="cellIs" dxfId="1799" priority="7554" operator="equal">
      <formula>0.6</formula>
    </cfRule>
  </conditionalFormatting>
  <conditionalFormatting sqref="AP60">
    <cfRule type="cellIs" dxfId="1798" priority="7419" operator="equal">
      <formula>0.8</formula>
    </cfRule>
    <cfRule type="cellIs" dxfId="1797" priority="7418" operator="equal">
      <formula>1</formula>
    </cfRule>
    <cfRule type="cellIs" dxfId="1796" priority="7417" operator="equal">
      <formula>0.6</formula>
    </cfRule>
  </conditionalFormatting>
  <conditionalFormatting sqref="AP66">
    <cfRule type="cellIs" dxfId="1795" priority="7282" operator="equal">
      <formula>0.8</formula>
    </cfRule>
    <cfRule type="cellIs" dxfId="1794" priority="7281" operator="equal">
      <formula>1</formula>
    </cfRule>
    <cfRule type="cellIs" dxfId="1793" priority="7280" operator="equal">
      <formula>0.6</formula>
    </cfRule>
  </conditionalFormatting>
  <conditionalFormatting sqref="AP72">
    <cfRule type="cellIs" dxfId="1792" priority="4283" operator="equal">
      <formula>0.6</formula>
    </cfRule>
    <cfRule type="cellIs" dxfId="1791" priority="4285" operator="equal">
      <formula>0.8</formula>
    </cfRule>
    <cfRule type="cellIs" dxfId="1790" priority="4284" operator="equal">
      <formula>1</formula>
    </cfRule>
  </conditionalFormatting>
  <conditionalFormatting sqref="AP78">
    <cfRule type="cellIs" dxfId="1789" priority="4286" operator="equal">
      <formula>0.6</formula>
    </cfRule>
    <cfRule type="cellIs" dxfId="1788" priority="4287" operator="equal">
      <formula>1</formula>
    </cfRule>
    <cfRule type="cellIs" dxfId="1787" priority="4288" operator="equal">
      <formula>0.8</formula>
    </cfRule>
  </conditionalFormatting>
  <conditionalFormatting sqref="AP84">
    <cfRule type="cellIs" dxfId="1786" priority="6734" operator="equal">
      <formula>0.8</formula>
    </cfRule>
    <cfRule type="cellIs" dxfId="1785" priority="6733" operator="equal">
      <formula>1</formula>
    </cfRule>
    <cfRule type="cellIs" dxfId="1784" priority="6732" operator="equal">
      <formula>0.6</formula>
    </cfRule>
  </conditionalFormatting>
  <conditionalFormatting sqref="AP90">
    <cfRule type="cellIs" dxfId="1783" priority="6460" operator="equal">
      <formula>0.8</formula>
    </cfRule>
    <cfRule type="cellIs" dxfId="1782" priority="6459" operator="equal">
      <formula>1</formula>
    </cfRule>
    <cfRule type="cellIs" dxfId="1781" priority="6458" operator="equal">
      <formula>0.6</formula>
    </cfRule>
  </conditionalFormatting>
  <conditionalFormatting sqref="AP96">
    <cfRule type="cellIs" dxfId="1780" priority="474" operator="equal">
      <formula>0.8</formula>
    </cfRule>
    <cfRule type="cellIs" dxfId="1779" priority="473" operator="equal">
      <formula>1</formula>
    </cfRule>
    <cfRule type="cellIs" dxfId="1778" priority="472" operator="equal">
      <formula>0.6</formula>
    </cfRule>
  </conditionalFormatting>
  <conditionalFormatting sqref="AP102">
    <cfRule type="cellIs" dxfId="1777" priority="364" operator="equal">
      <formula>0.6</formula>
    </cfRule>
    <cfRule type="cellIs" dxfId="1776" priority="366" operator="equal">
      <formula>0.8</formula>
    </cfRule>
    <cfRule type="cellIs" dxfId="1775" priority="365" operator="equal">
      <formula>1</formula>
    </cfRule>
  </conditionalFormatting>
  <conditionalFormatting sqref="AP108">
    <cfRule type="cellIs" dxfId="1774" priority="226" operator="equal">
      <formula>0.8</formula>
    </cfRule>
    <cfRule type="cellIs" dxfId="1773" priority="224" operator="equal">
      <formula>0.6</formula>
    </cfRule>
    <cfRule type="cellIs" dxfId="1772" priority="225" operator="equal">
      <formula>1</formula>
    </cfRule>
  </conditionalFormatting>
  <conditionalFormatting sqref="AP114">
    <cfRule type="cellIs" dxfId="1771" priority="3339" operator="equal">
      <formula>0.8</formula>
    </cfRule>
    <cfRule type="cellIs" dxfId="1770" priority="3338" operator="equal">
      <formula>1</formula>
    </cfRule>
    <cfRule type="cellIs" dxfId="1769" priority="3337" operator="equal">
      <formula>0.6</formula>
    </cfRule>
  </conditionalFormatting>
  <conditionalFormatting sqref="AP120">
    <cfRule type="cellIs" dxfId="1768" priority="6186" operator="equal">
      <formula>0.8</formula>
    </cfRule>
    <cfRule type="cellIs" dxfId="1767" priority="6185" operator="equal">
      <formula>1</formula>
    </cfRule>
    <cfRule type="cellIs" dxfId="1766" priority="6184" operator="equal">
      <formula>0.6</formula>
    </cfRule>
  </conditionalFormatting>
  <conditionalFormatting sqref="AP126">
    <cfRule type="cellIs" dxfId="1765" priority="5364" operator="equal">
      <formula>0.8</formula>
    </cfRule>
    <cfRule type="cellIs" dxfId="1764" priority="5363" operator="equal">
      <formula>1</formula>
    </cfRule>
    <cfRule type="cellIs" dxfId="1763" priority="5362" operator="equal">
      <formula>0.6</formula>
    </cfRule>
  </conditionalFormatting>
  <conditionalFormatting sqref="AP132">
    <cfRule type="cellIs" dxfId="1762" priority="5912" operator="equal">
      <formula>0.8</formula>
    </cfRule>
    <cfRule type="cellIs" dxfId="1761" priority="5911" operator="equal">
      <formula>1</formula>
    </cfRule>
    <cfRule type="cellIs" dxfId="1760" priority="5910" operator="equal">
      <formula>0.6</formula>
    </cfRule>
  </conditionalFormatting>
  <conditionalFormatting sqref="AP138">
    <cfRule type="cellIs" dxfId="1759" priority="5775" operator="equal">
      <formula>0.8</formula>
    </cfRule>
    <cfRule type="cellIs" dxfId="1758" priority="5774" operator="equal">
      <formula>1</formula>
    </cfRule>
    <cfRule type="cellIs" dxfId="1757" priority="5773" operator="equal">
      <formula>0.6</formula>
    </cfRule>
  </conditionalFormatting>
  <conditionalFormatting sqref="AP144">
    <cfRule type="cellIs" dxfId="1756" priority="5636" operator="equal">
      <formula>0.6</formula>
    </cfRule>
    <cfRule type="cellIs" dxfId="1755" priority="5638" operator="equal">
      <formula>0.8</formula>
    </cfRule>
    <cfRule type="cellIs" dxfId="1754" priority="5637" operator="equal">
      <formula>1</formula>
    </cfRule>
  </conditionalFormatting>
  <conditionalFormatting sqref="AP150">
    <cfRule type="cellIs" dxfId="1753" priority="3919" operator="equal">
      <formula>0.8</formula>
    </cfRule>
    <cfRule type="cellIs" dxfId="1752" priority="3918" operator="equal">
      <formula>1</formula>
    </cfRule>
    <cfRule type="cellIs" dxfId="1751" priority="3917" operator="equal">
      <formula>0.6</formula>
    </cfRule>
  </conditionalFormatting>
  <conditionalFormatting sqref="AP156">
    <cfRule type="cellIs" dxfId="1750" priority="3788" operator="equal">
      <formula>0.8</formula>
    </cfRule>
    <cfRule type="cellIs" dxfId="1749" priority="3787" operator="equal">
      <formula>1</formula>
    </cfRule>
    <cfRule type="cellIs" dxfId="1748" priority="3786" operator="equal">
      <formula>0.6</formula>
    </cfRule>
  </conditionalFormatting>
  <conditionalFormatting sqref="AP162">
    <cfRule type="cellIs" dxfId="1747" priority="2992" operator="equal">
      <formula>0.8</formula>
    </cfRule>
    <cfRule type="cellIs" dxfId="1746" priority="2991" operator="equal">
      <formula>1</formula>
    </cfRule>
    <cfRule type="cellIs" dxfId="1745" priority="2990" operator="equal">
      <formula>0.6</formula>
    </cfRule>
  </conditionalFormatting>
  <conditionalFormatting sqref="AP168">
    <cfRule type="cellIs" dxfId="1744" priority="3266" operator="equal">
      <formula>0.8</formula>
    </cfRule>
    <cfRule type="cellIs" dxfId="1743" priority="3264" operator="equal">
      <formula>0.6</formula>
    </cfRule>
    <cfRule type="cellIs" dxfId="1742" priority="3265" operator="equal">
      <formula>1</formula>
    </cfRule>
  </conditionalFormatting>
  <conditionalFormatting sqref="AP174">
    <cfRule type="cellIs" dxfId="1741" priority="3134" operator="equal">
      <formula>1</formula>
    </cfRule>
    <cfRule type="cellIs" dxfId="1740" priority="3133" operator="equal">
      <formula>0.6</formula>
    </cfRule>
    <cfRule type="cellIs" dxfId="1739" priority="3135" operator="equal">
      <formula>0.8</formula>
    </cfRule>
  </conditionalFormatting>
  <conditionalFormatting sqref="AQ18:AR22">
    <cfRule type="cellIs" dxfId="1738" priority="19163" operator="equal">
      <formula>"SI"</formula>
    </cfRule>
    <cfRule type="cellIs" dxfId="1737" priority="19162" operator="equal">
      <formula>"NO"</formula>
    </cfRule>
  </conditionalFormatting>
  <conditionalFormatting sqref="AQ24:AR28">
    <cfRule type="cellIs" dxfId="1736" priority="13496" operator="equal">
      <formula>"SI"</formula>
    </cfRule>
    <cfRule type="cellIs" dxfId="1735" priority="13495" operator="equal">
      <formula>"NO"</formula>
    </cfRule>
  </conditionalFormatting>
  <conditionalFormatting sqref="AQ30:AR34">
    <cfRule type="cellIs" dxfId="1734" priority="9813" operator="equal">
      <formula>"NO"</formula>
    </cfRule>
    <cfRule type="cellIs" dxfId="1733" priority="9814" operator="equal">
      <formula>"SI"</formula>
    </cfRule>
  </conditionalFormatting>
  <conditionalFormatting sqref="AQ36:AR40">
    <cfRule type="cellIs" dxfId="1732" priority="3569" operator="equal">
      <formula>"SI"</formula>
    </cfRule>
    <cfRule type="cellIs" dxfId="1731" priority="3568" operator="equal">
      <formula>"NO"</formula>
    </cfRule>
  </conditionalFormatting>
  <conditionalFormatting sqref="AQ42:AR46">
    <cfRule type="cellIs" dxfId="1730" priority="13202" operator="equal">
      <formula>"SI"</formula>
    </cfRule>
    <cfRule type="cellIs" dxfId="1729" priority="13201" operator="equal">
      <formula>"NO"</formula>
    </cfRule>
  </conditionalFormatting>
  <conditionalFormatting sqref="AQ48:AR52">
    <cfRule type="cellIs" dxfId="1728" priority="7867" operator="equal">
      <formula>"NO"</formula>
    </cfRule>
    <cfRule type="cellIs" dxfId="1727" priority="7868" operator="equal">
      <formula>"SI"</formula>
    </cfRule>
  </conditionalFormatting>
  <conditionalFormatting sqref="AQ54:AR58">
    <cfRule type="cellIs" dxfId="1726" priority="7605" operator="equal">
      <formula>"SI"</formula>
    </cfRule>
    <cfRule type="cellIs" dxfId="1725" priority="7604" operator="equal">
      <formula>"NO"</formula>
    </cfRule>
  </conditionalFormatting>
  <conditionalFormatting sqref="AQ60:AR64">
    <cfRule type="cellIs" dxfId="1724" priority="7467" operator="equal">
      <formula>"NO"</formula>
    </cfRule>
    <cfRule type="cellIs" dxfId="1723" priority="7468" operator="equal">
      <formula>"SI"</formula>
    </cfRule>
  </conditionalFormatting>
  <conditionalFormatting sqref="AQ66:AR70">
    <cfRule type="cellIs" dxfId="1722" priority="7330" operator="equal">
      <formula>"NO"</formula>
    </cfRule>
    <cfRule type="cellIs" dxfId="1721" priority="7331" operator="equal">
      <formula>"SI"</formula>
    </cfRule>
  </conditionalFormatting>
  <conditionalFormatting sqref="AQ72:AR76">
    <cfRule type="cellIs" dxfId="1720" priority="7057" operator="equal">
      <formula>"SI"</formula>
    </cfRule>
    <cfRule type="cellIs" dxfId="1719" priority="7056" operator="equal">
      <formula>"NO"</formula>
    </cfRule>
  </conditionalFormatting>
  <conditionalFormatting sqref="AQ78:AR82">
    <cfRule type="cellIs" dxfId="1718" priority="6919" operator="equal">
      <formula>"NO"</formula>
    </cfRule>
    <cfRule type="cellIs" dxfId="1717" priority="6920" operator="equal">
      <formula>"SI"</formula>
    </cfRule>
  </conditionalFormatting>
  <conditionalFormatting sqref="AQ84:AR88">
    <cfRule type="cellIs" dxfId="1716" priority="6782" operator="equal">
      <formula>"NO"</formula>
    </cfRule>
    <cfRule type="cellIs" dxfId="1715" priority="6783" operator="equal">
      <formula>"SI"</formula>
    </cfRule>
  </conditionalFormatting>
  <conditionalFormatting sqref="AQ90:AR94">
    <cfRule type="cellIs" dxfId="1714" priority="6509" operator="equal">
      <formula>"SI"</formula>
    </cfRule>
    <cfRule type="cellIs" dxfId="1713" priority="6508" operator="equal">
      <formula>"NO"</formula>
    </cfRule>
  </conditionalFormatting>
  <conditionalFormatting sqref="AQ96:AR100">
    <cfRule type="cellIs" dxfId="1712" priority="533" operator="equal">
      <formula>"NO"</formula>
    </cfRule>
    <cfRule type="cellIs" dxfId="1711" priority="534" operator="equal">
      <formula>"SI"</formula>
    </cfRule>
  </conditionalFormatting>
  <conditionalFormatting sqref="AQ102:AR106">
    <cfRule type="cellIs" dxfId="1710" priority="412" operator="equal">
      <formula>"SI"</formula>
    </cfRule>
    <cfRule type="cellIs" dxfId="1709" priority="411" operator="equal">
      <formula>"NO"</formula>
    </cfRule>
  </conditionalFormatting>
  <conditionalFormatting sqref="AQ108:AR112">
    <cfRule type="cellIs" dxfId="1708" priority="286" operator="equal">
      <formula>"SI"</formula>
    </cfRule>
    <cfRule type="cellIs" dxfId="1707" priority="285" operator="equal">
      <formula>"NO"</formula>
    </cfRule>
  </conditionalFormatting>
  <conditionalFormatting sqref="AQ114:AR118">
    <cfRule type="cellIs" dxfId="1706" priority="3438" operator="equal">
      <formula>"SI"</formula>
    </cfRule>
    <cfRule type="cellIs" dxfId="1705" priority="3437" operator="equal">
      <formula>"NO"</formula>
    </cfRule>
  </conditionalFormatting>
  <conditionalFormatting sqref="AQ120:AR124">
    <cfRule type="cellIs" dxfId="1704" priority="6235" operator="equal">
      <formula>"SI"</formula>
    </cfRule>
    <cfRule type="cellIs" dxfId="1703" priority="6234" operator="equal">
      <formula>"NO"</formula>
    </cfRule>
  </conditionalFormatting>
  <conditionalFormatting sqref="AQ126:AR130">
    <cfRule type="cellIs" dxfId="1702" priority="5412" operator="equal">
      <formula>"NO"</formula>
    </cfRule>
    <cfRule type="cellIs" dxfId="1701" priority="5413" operator="equal">
      <formula>"SI"</formula>
    </cfRule>
  </conditionalFormatting>
  <conditionalFormatting sqref="AQ132:AR136">
    <cfRule type="cellIs" dxfId="1700" priority="5961" operator="equal">
      <formula>"SI"</formula>
    </cfRule>
    <cfRule type="cellIs" dxfId="1699" priority="5960" operator="equal">
      <formula>"NO"</formula>
    </cfRule>
  </conditionalFormatting>
  <conditionalFormatting sqref="AQ138:AR142">
    <cfRule type="cellIs" dxfId="1698" priority="5823" operator="equal">
      <formula>"NO"</formula>
    </cfRule>
    <cfRule type="cellIs" dxfId="1697" priority="5824" operator="equal">
      <formula>"SI"</formula>
    </cfRule>
  </conditionalFormatting>
  <conditionalFormatting sqref="AQ144:AR148">
    <cfRule type="cellIs" dxfId="1696" priority="5687" operator="equal">
      <formula>"SI"</formula>
    </cfRule>
    <cfRule type="cellIs" dxfId="1695" priority="5686" operator="equal">
      <formula>"NO"</formula>
    </cfRule>
  </conditionalFormatting>
  <conditionalFormatting sqref="AQ150:AR154">
    <cfRule type="cellIs" dxfId="1694" priority="3962" operator="equal">
      <formula>"SI"</formula>
    </cfRule>
    <cfRule type="cellIs" dxfId="1693" priority="3961" operator="equal">
      <formula>"NO"</formula>
    </cfRule>
  </conditionalFormatting>
  <conditionalFormatting sqref="AQ156:AR160">
    <cfRule type="cellIs" dxfId="1692" priority="3831" operator="equal">
      <formula>"SI"</formula>
    </cfRule>
    <cfRule type="cellIs" dxfId="1691" priority="3830" operator="equal">
      <formula>"NO"</formula>
    </cfRule>
  </conditionalFormatting>
  <conditionalFormatting sqref="AQ162:AR166">
    <cfRule type="cellIs" dxfId="1690" priority="3034" operator="equal">
      <formula>"NO"</formula>
    </cfRule>
    <cfRule type="cellIs" dxfId="1689" priority="3035" operator="equal">
      <formula>"SI"</formula>
    </cfRule>
  </conditionalFormatting>
  <conditionalFormatting sqref="AQ168:AR172">
    <cfRule type="cellIs" dxfId="1688" priority="3308" operator="equal">
      <formula>"NO"</formula>
    </cfRule>
    <cfRule type="cellIs" dxfId="1687" priority="3309" operator="equal">
      <formula>"SI"</formula>
    </cfRule>
  </conditionalFormatting>
  <conditionalFormatting sqref="AQ174:AR178">
    <cfRule type="cellIs" dxfId="1686" priority="3177" operator="equal">
      <formula>"NO"</formula>
    </cfRule>
    <cfRule type="cellIs" dxfId="1685" priority="3178" operator="equal">
      <formula>"SI"</formula>
    </cfRule>
  </conditionalFormatting>
  <conditionalFormatting sqref="AS18:AT22">
    <cfRule type="cellIs" dxfId="1684" priority="19159" operator="equal">
      <formula>"CON"</formula>
    </cfRule>
    <cfRule type="cellIs" dxfId="1683" priority="19158" operator="equal">
      <formula>"ALE"</formula>
    </cfRule>
  </conditionalFormatting>
  <conditionalFormatting sqref="AS24:AT28">
    <cfRule type="cellIs" dxfId="1682" priority="13494" operator="equal">
      <formula>"CON"</formula>
    </cfRule>
    <cfRule type="cellIs" dxfId="1681" priority="13493" operator="equal">
      <formula>"ALE"</formula>
    </cfRule>
  </conditionalFormatting>
  <conditionalFormatting sqref="AS30:AT34">
    <cfRule type="cellIs" dxfId="1680" priority="9812" operator="equal">
      <formula>"CON"</formula>
    </cfRule>
    <cfRule type="cellIs" dxfId="1679" priority="9811" operator="equal">
      <formula>"ALE"</formula>
    </cfRule>
  </conditionalFormatting>
  <conditionalFormatting sqref="AS36:AT40">
    <cfRule type="cellIs" dxfId="1678" priority="3567" operator="equal">
      <formula>"CON"</formula>
    </cfRule>
    <cfRule type="cellIs" dxfId="1677" priority="3566" operator="equal">
      <formula>"ALE"</formula>
    </cfRule>
  </conditionalFormatting>
  <conditionalFormatting sqref="AS42:AT46">
    <cfRule type="cellIs" dxfId="1676" priority="13200" operator="equal">
      <formula>"CON"</formula>
    </cfRule>
    <cfRule type="cellIs" dxfId="1675" priority="13199" operator="equal">
      <formula>"ALE"</formula>
    </cfRule>
  </conditionalFormatting>
  <conditionalFormatting sqref="AS48:AT52">
    <cfRule type="cellIs" dxfId="1674" priority="7866" operator="equal">
      <formula>"CON"</formula>
    </cfRule>
    <cfRule type="cellIs" dxfId="1673" priority="7865" operator="equal">
      <formula>"ALE"</formula>
    </cfRule>
  </conditionalFormatting>
  <conditionalFormatting sqref="AS54:AT58">
    <cfRule type="cellIs" dxfId="1672" priority="7602" operator="equal">
      <formula>"ALE"</formula>
    </cfRule>
    <cfRule type="cellIs" dxfId="1671" priority="7603" operator="equal">
      <formula>"CON"</formula>
    </cfRule>
  </conditionalFormatting>
  <conditionalFormatting sqref="AS60:AT64">
    <cfRule type="cellIs" dxfId="1670" priority="7465" operator="equal">
      <formula>"ALE"</formula>
    </cfRule>
    <cfRule type="cellIs" dxfId="1669" priority="7466" operator="equal">
      <formula>"CON"</formula>
    </cfRule>
  </conditionalFormatting>
  <conditionalFormatting sqref="AS66:AT70">
    <cfRule type="cellIs" dxfId="1668" priority="7329" operator="equal">
      <formula>"CON"</formula>
    </cfRule>
    <cfRule type="cellIs" dxfId="1667" priority="7328" operator="equal">
      <formula>"ALE"</formula>
    </cfRule>
  </conditionalFormatting>
  <conditionalFormatting sqref="AS72:AT76">
    <cfRule type="cellIs" dxfId="1666" priority="7054" operator="equal">
      <formula>"ALE"</formula>
    </cfRule>
    <cfRule type="cellIs" dxfId="1665" priority="7055" operator="equal">
      <formula>"CON"</formula>
    </cfRule>
  </conditionalFormatting>
  <conditionalFormatting sqref="AS78:AT82">
    <cfRule type="cellIs" dxfId="1664" priority="6918" operator="equal">
      <formula>"CON"</formula>
    </cfRule>
    <cfRule type="cellIs" dxfId="1663" priority="6917" operator="equal">
      <formula>"ALE"</formula>
    </cfRule>
  </conditionalFormatting>
  <conditionalFormatting sqref="AS84:AT88">
    <cfRule type="cellIs" dxfId="1662" priority="6780" operator="equal">
      <formula>"ALE"</formula>
    </cfRule>
    <cfRule type="cellIs" dxfId="1661" priority="6781" operator="equal">
      <formula>"CON"</formula>
    </cfRule>
  </conditionalFormatting>
  <conditionalFormatting sqref="AS90:AT94">
    <cfRule type="cellIs" dxfId="1660" priority="6506" operator="equal">
      <formula>"ALE"</formula>
    </cfRule>
    <cfRule type="cellIs" dxfId="1659" priority="6507" operator="equal">
      <formula>"CON"</formula>
    </cfRule>
  </conditionalFormatting>
  <conditionalFormatting sqref="AS96:AT100">
    <cfRule type="cellIs" dxfId="1658" priority="532" operator="equal">
      <formula>"CON"</formula>
    </cfRule>
    <cfRule type="cellIs" dxfId="1657" priority="531" operator="equal">
      <formula>"ALE"</formula>
    </cfRule>
  </conditionalFormatting>
  <conditionalFormatting sqref="AS102:AT106">
    <cfRule type="cellIs" dxfId="1656" priority="410" operator="equal">
      <formula>"CON"</formula>
    </cfRule>
    <cfRule type="cellIs" dxfId="1655" priority="409" operator="equal">
      <formula>"ALE"</formula>
    </cfRule>
  </conditionalFormatting>
  <conditionalFormatting sqref="AS108:AT112">
    <cfRule type="cellIs" dxfId="1654" priority="284" operator="equal">
      <formula>"CON"</formula>
    </cfRule>
    <cfRule type="cellIs" dxfId="1653" priority="283" operator="equal">
      <formula>"ALE"</formula>
    </cfRule>
  </conditionalFormatting>
  <conditionalFormatting sqref="AS114:AT118">
    <cfRule type="cellIs" dxfId="1652" priority="3435" operator="equal">
      <formula>"ALE"</formula>
    </cfRule>
    <cfRule type="cellIs" dxfId="1651" priority="3436" operator="equal">
      <formula>"CON"</formula>
    </cfRule>
  </conditionalFormatting>
  <conditionalFormatting sqref="AS120:AT124">
    <cfRule type="cellIs" dxfId="1650" priority="6232" operator="equal">
      <formula>"ALE"</formula>
    </cfRule>
    <cfRule type="cellIs" dxfId="1649" priority="6233" operator="equal">
      <formula>"CON"</formula>
    </cfRule>
  </conditionalFormatting>
  <conditionalFormatting sqref="AS126:AT130">
    <cfRule type="cellIs" dxfId="1648" priority="5410" operator="equal">
      <formula>"ALE"</formula>
    </cfRule>
    <cfRule type="cellIs" dxfId="1647" priority="5411" operator="equal">
      <formula>"CON"</formula>
    </cfRule>
  </conditionalFormatting>
  <conditionalFormatting sqref="AS132:AT136">
    <cfRule type="cellIs" dxfId="1646" priority="5959" operator="equal">
      <formula>"CON"</formula>
    </cfRule>
    <cfRule type="cellIs" dxfId="1645" priority="5958" operator="equal">
      <formula>"ALE"</formula>
    </cfRule>
  </conditionalFormatting>
  <conditionalFormatting sqref="AS138:AT142">
    <cfRule type="cellIs" dxfId="1644" priority="5821" operator="equal">
      <formula>"ALE"</formula>
    </cfRule>
    <cfRule type="cellIs" dxfId="1643" priority="5822" operator="equal">
      <formula>"CON"</formula>
    </cfRule>
  </conditionalFormatting>
  <conditionalFormatting sqref="AS144:AT148">
    <cfRule type="cellIs" dxfId="1642" priority="5684" operator="equal">
      <formula>"ALE"</formula>
    </cfRule>
    <cfRule type="cellIs" dxfId="1641" priority="5685" operator="equal">
      <formula>"CON"</formula>
    </cfRule>
  </conditionalFormatting>
  <conditionalFormatting sqref="AS150:AT154">
    <cfRule type="cellIs" dxfId="1640" priority="3959" operator="equal">
      <formula>"ALE"</formula>
    </cfRule>
    <cfRule type="cellIs" dxfId="1639" priority="3960" operator="equal">
      <formula>"CON"</formula>
    </cfRule>
  </conditionalFormatting>
  <conditionalFormatting sqref="AS156:AT160">
    <cfRule type="cellIs" dxfId="1638" priority="3828" operator="equal">
      <formula>"ALE"</formula>
    </cfRule>
    <cfRule type="cellIs" dxfId="1637" priority="3829" operator="equal">
      <formula>"CON"</formula>
    </cfRule>
  </conditionalFormatting>
  <conditionalFormatting sqref="AS162:AT166">
    <cfRule type="cellIs" dxfId="1636" priority="3032" operator="equal">
      <formula>"ALE"</formula>
    </cfRule>
    <cfRule type="cellIs" dxfId="1635" priority="3033" operator="equal">
      <formula>"CON"</formula>
    </cfRule>
  </conditionalFormatting>
  <conditionalFormatting sqref="AS168:AT172">
    <cfRule type="cellIs" dxfId="1634" priority="3307" operator="equal">
      <formula>"CON"</formula>
    </cfRule>
    <cfRule type="cellIs" dxfId="1633" priority="3306" operator="equal">
      <formula>"ALE"</formula>
    </cfRule>
  </conditionalFormatting>
  <conditionalFormatting sqref="AS174:AT178">
    <cfRule type="cellIs" dxfId="1632" priority="3176" operator="equal">
      <formula>"CON"</formula>
    </cfRule>
    <cfRule type="cellIs" dxfId="1631" priority="3175" operator="equal">
      <formula>"ALE"</formula>
    </cfRule>
  </conditionalFormatting>
  <conditionalFormatting sqref="AU18:AV22">
    <cfRule type="cellIs" dxfId="1630" priority="18005" operator="equal">
      <formula>"NO"</formula>
    </cfRule>
  </conditionalFormatting>
  <conditionalFormatting sqref="AU24:AV28">
    <cfRule type="cellIs" dxfId="1629" priority="13442" operator="equal">
      <formula>"NO"</formula>
    </cfRule>
  </conditionalFormatting>
  <conditionalFormatting sqref="AU30:AV34">
    <cfRule type="cellIs" dxfId="1628" priority="9760" operator="equal">
      <formula>"NO"</formula>
    </cfRule>
  </conditionalFormatting>
  <conditionalFormatting sqref="AU36:AV40">
    <cfRule type="cellIs" dxfId="1627" priority="3557" operator="equal">
      <formula>"NO"</formula>
    </cfRule>
  </conditionalFormatting>
  <conditionalFormatting sqref="AU42:AV46">
    <cfRule type="cellIs" dxfId="1626" priority="13148" operator="equal">
      <formula>"NO"</formula>
    </cfRule>
  </conditionalFormatting>
  <conditionalFormatting sqref="AU48:AV52">
    <cfRule type="cellIs" dxfId="1625" priority="7852" operator="equal">
      <formula>"NO"</formula>
    </cfRule>
  </conditionalFormatting>
  <conditionalFormatting sqref="AU54:AV58">
    <cfRule type="cellIs" dxfId="1624" priority="7589" operator="equal">
      <formula>"NO"</formula>
    </cfRule>
  </conditionalFormatting>
  <conditionalFormatting sqref="AU60:AV64">
    <cfRule type="cellIs" dxfId="1623" priority="7452" operator="equal">
      <formula>"NO"</formula>
    </cfRule>
  </conditionalFormatting>
  <conditionalFormatting sqref="AU66:AV70">
    <cfRule type="cellIs" dxfId="1622" priority="7315" operator="equal">
      <formula>"NO"</formula>
    </cfRule>
  </conditionalFormatting>
  <conditionalFormatting sqref="AU72:AV76">
    <cfRule type="cellIs" dxfId="1621" priority="7041" operator="equal">
      <formula>"NO"</formula>
    </cfRule>
  </conditionalFormatting>
  <conditionalFormatting sqref="AU78:AV82">
    <cfRule type="cellIs" dxfId="1620" priority="6904" operator="equal">
      <formula>"NO"</formula>
    </cfRule>
  </conditionalFormatting>
  <conditionalFormatting sqref="AU84:AV88">
    <cfRule type="cellIs" dxfId="1619" priority="6767" operator="equal">
      <formula>"NO"</formula>
    </cfRule>
  </conditionalFormatting>
  <conditionalFormatting sqref="AU90:AV94">
    <cfRule type="cellIs" dxfId="1618" priority="6493" operator="equal">
      <formula>"NO"</formula>
    </cfRule>
  </conditionalFormatting>
  <conditionalFormatting sqref="AU114:AV118">
    <cfRule type="cellIs" dxfId="1617" priority="3420" operator="equal">
      <formula>"NO"</formula>
    </cfRule>
  </conditionalFormatting>
  <conditionalFormatting sqref="AU120:AV124">
    <cfRule type="cellIs" dxfId="1616" priority="6219" operator="equal">
      <formula>"NO"</formula>
    </cfRule>
  </conditionalFormatting>
  <conditionalFormatting sqref="AU126:AV130">
    <cfRule type="cellIs" dxfId="1615" priority="5397" operator="equal">
      <formula>"NO"</formula>
    </cfRule>
  </conditionalFormatting>
  <conditionalFormatting sqref="AU132:AV136">
    <cfRule type="cellIs" dxfId="1614" priority="5945" operator="equal">
      <formula>"NO"</formula>
    </cfRule>
  </conditionalFormatting>
  <conditionalFormatting sqref="AU138:AV142">
    <cfRule type="cellIs" dxfId="1613" priority="5808" operator="equal">
      <formula>"NO"</formula>
    </cfRule>
  </conditionalFormatting>
  <conditionalFormatting sqref="AU144:AV148">
    <cfRule type="cellIs" dxfId="1612" priority="5671" operator="equal">
      <formula>"NO"</formula>
    </cfRule>
  </conditionalFormatting>
  <conditionalFormatting sqref="AU150:AV154">
    <cfRule type="cellIs" dxfId="1611" priority="3950" operator="equal">
      <formula>"NO"</formula>
    </cfRule>
  </conditionalFormatting>
  <conditionalFormatting sqref="AU156:AV160">
    <cfRule type="cellIs" dxfId="1610" priority="3819" operator="equal">
      <formula>"NO"</formula>
    </cfRule>
  </conditionalFormatting>
  <conditionalFormatting sqref="AU162:AV166">
    <cfRule type="cellIs" dxfId="1609" priority="3023" operator="equal">
      <formula>"NO"</formula>
    </cfRule>
  </conditionalFormatting>
  <conditionalFormatting sqref="AU170:AV172">
    <cfRule type="cellIs" dxfId="1608" priority="3298" operator="equal">
      <formula>#REF!</formula>
    </cfRule>
    <cfRule type="cellIs" dxfId="1607" priority="3297" operator="equal">
      <formula>"NO"</formula>
    </cfRule>
  </conditionalFormatting>
  <conditionalFormatting sqref="AU175:AV178">
    <cfRule type="cellIs" dxfId="1606" priority="3167" operator="equal">
      <formula>#REF!</formula>
    </cfRule>
    <cfRule type="cellIs" dxfId="1605" priority="3166" operator="equal">
      <formula>"NO"</formula>
    </cfRule>
  </conditionalFormatting>
  <conditionalFormatting sqref="BC18:BC22">
    <cfRule type="expression" dxfId="1604" priority="18065">
      <formula>"&lt;,2"</formula>
    </cfRule>
  </conditionalFormatting>
  <conditionalFormatting sqref="BC24:BC28">
    <cfRule type="expression" dxfId="1603" priority="2463">
      <formula>"&lt;,2"</formula>
    </cfRule>
  </conditionalFormatting>
  <conditionalFormatting sqref="BC30:BC34">
    <cfRule type="expression" dxfId="1602" priority="2421">
      <formula>"&lt;,2"</formula>
    </cfRule>
  </conditionalFormatting>
  <conditionalFormatting sqref="BC36:BC40">
    <cfRule type="expression" dxfId="1601" priority="2379">
      <formula>"&lt;,2"</formula>
    </cfRule>
  </conditionalFormatting>
  <conditionalFormatting sqref="BC42:BC46">
    <cfRule type="expression" dxfId="1600" priority="2337">
      <formula>"&lt;,2"</formula>
    </cfRule>
  </conditionalFormatting>
  <conditionalFormatting sqref="BC48:BC52">
    <cfRule type="expression" dxfId="1599" priority="2295">
      <formula>"&lt;,2"</formula>
    </cfRule>
  </conditionalFormatting>
  <conditionalFormatting sqref="BC54:BC58">
    <cfRule type="expression" dxfId="1598" priority="2253">
      <formula>"&lt;,2"</formula>
    </cfRule>
  </conditionalFormatting>
  <conditionalFormatting sqref="BC60:BC64">
    <cfRule type="expression" dxfId="1597" priority="2211">
      <formula>"&lt;,2"</formula>
    </cfRule>
  </conditionalFormatting>
  <conditionalFormatting sqref="BC66:BC70">
    <cfRule type="expression" dxfId="1596" priority="2169">
      <formula>"&lt;,2"</formula>
    </cfRule>
  </conditionalFormatting>
  <conditionalFormatting sqref="BC72:BC76">
    <cfRule type="expression" dxfId="1595" priority="2127">
      <formula>"&lt;,2"</formula>
    </cfRule>
  </conditionalFormatting>
  <conditionalFormatting sqref="BC78:BC82">
    <cfRule type="expression" dxfId="1594" priority="2085">
      <formula>"&lt;,2"</formula>
    </cfRule>
  </conditionalFormatting>
  <conditionalFormatting sqref="BC84:BC88">
    <cfRule type="expression" dxfId="1593" priority="2043">
      <formula>"&lt;,2"</formula>
    </cfRule>
  </conditionalFormatting>
  <conditionalFormatting sqref="BC90:BC94">
    <cfRule type="expression" dxfId="1592" priority="2001">
      <formula>"&lt;,2"</formula>
    </cfRule>
  </conditionalFormatting>
  <conditionalFormatting sqref="BC96:BC100">
    <cfRule type="expression" dxfId="1591" priority="437">
      <formula>"&lt;,2"</formula>
    </cfRule>
  </conditionalFormatting>
  <conditionalFormatting sqref="BC102:BC106">
    <cfRule type="expression" dxfId="1590" priority="329">
      <formula>"&lt;,2"</formula>
    </cfRule>
  </conditionalFormatting>
  <conditionalFormatting sqref="BC108:BC112">
    <cfRule type="expression" dxfId="1589" priority="189">
      <formula>"&lt;,2"</formula>
    </cfRule>
  </conditionalFormatting>
  <conditionalFormatting sqref="BC114:BC118">
    <cfRule type="expression" dxfId="1588" priority="1833">
      <formula>"&lt;,2"</formula>
    </cfRule>
  </conditionalFormatting>
  <conditionalFormatting sqref="BC120:BC124">
    <cfRule type="expression" dxfId="1587" priority="1791">
      <formula>"&lt;,2"</formula>
    </cfRule>
  </conditionalFormatting>
  <conditionalFormatting sqref="BC126:BC130">
    <cfRule type="expression" dxfId="1586" priority="1749">
      <formula>"&lt;,2"</formula>
    </cfRule>
  </conditionalFormatting>
  <conditionalFormatting sqref="BC132:BC136">
    <cfRule type="expression" dxfId="1585" priority="1707">
      <formula>"&lt;,2"</formula>
    </cfRule>
  </conditionalFormatting>
  <conditionalFormatting sqref="BC138:BC142">
    <cfRule type="expression" dxfId="1584" priority="5703">
      <formula>"&lt;,2"</formula>
    </cfRule>
  </conditionalFormatting>
  <conditionalFormatting sqref="BC144:BC148">
    <cfRule type="expression" dxfId="1583" priority="1665">
      <formula>"&lt;,2"</formula>
    </cfRule>
  </conditionalFormatting>
  <conditionalFormatting sqref="BC150:BC154">
    <cfRule type="expression" dxfId="1582" priority="1623">
      <formula>"&lt;,2"</formula>
    </cfRule>
  </conditionalFormatting>
  <conditionalFormatting sqref="BC156:BC160">
    <cfRule type="expression" dxfId="1581" priority="1581">
      <formula>"&lt;,2"</formula>
    </cfRule>
  </conditionalFormatting>
  <conditionalFormatting sqref="BC162:BC166">
    <cfRule type="expression" dxfId="1580" priority="1539">
      <formula>"&lt;,2"</formula>
    </cfRule>
  </conditionalFormatting>
  <conditionalFormatting sqref="BC168:BC172">
    <cfRule type="expression" dxfId="1579" priority="1497">
      <formula>"&lt;,2"</formula>
    </cfRule>
  </conditionalFormatting>
  <conditionalFormatting sqref="BC174:BC178">
    <cfRule type="expression" dxfId="1578" priority="1455">
      <formula>"&lt;,2"</formula>
    </cfRule>
  </conditionalFormatting>
  <conditionalFormatting sqref="BD18:BD22">
    <cfRule type="beginsWith" dxfId="1577" priority="18063" operator="beginsWith" text="BAJA">
      <formula>LEFT(BD18,LEN("BAJA"))="BAJA"</formula>
    </cfRule>
    <cfRule type="beginsWith" dxfId="1576" priority="18061" operator="beginsWith" text="ALTA">
      <formula>LEFT(BD18,LEN("ALTA"))="ALTA"</formula>
    </cfRule>
    <cfRule type="beginsWith" dxfId="1575" priority="18060" operator="beginsWith" text="MUY ALTA">
      <formula>LEFT(BD18,LEN("MUY ALTA"))="MUY ALTA"</formula>
    </cfRule>
    <cfRule type="beginsWith" dxfId="1574" priority="18064" operator="beginsWith" text="MUY BAJA">
      <formula>LEFT(BD18,LEN("MUY BAJA"))="MUY BAJA"</formula>
    </cfRule>
    <cfRule type="beginsWith" dxfId="1573" priority="18062" operator="beginsWith" text="MEDIA">
      <formula>LEFT(BD18,LEN("MEDIA"))="MEDIA"</formula>
    </cfRule>
  </conditionalFormatting>
  <conditionalFormatting sqref="BD24:BD28">
    <cfRule type="beginsWith" dxfId="1572" priority="2459" operator="beginsWith" text="ALTA">
      <formula>LEFT(BD24,LEN("ALTA"))="ALTA"</formula>
    </cfRule>
    <cfRule type="beginsWith" dxfId="1571" priority="2460" operator="beginsWith" text="MEDIA">
      <formula>LEFT(BD24,LEN("MEDIA"))="MEDIA"</formula>
    </cfRule>
    <cfRule type="beginsWith" dxfId="1570" priority="2458" operator="beginsWith" text="MUY ALTA">
      <formula>LEFT(BD24,LEN("MUY ALTA"))="MUY ALTA"</formula>
    </cfRule>
    <cfRule type="beginsWith" dxfId="1569" priority="2461" operator="beginsWith" text="BAJA">
      <formula>LEFT(BD24,LEN("BAJA"))="BAJA"</formula>
    </cfRule>
    <cfRule type="beginsWith" dxfId="1568" priority="2462" operator="beginsWith" text="MUY BAJA">
      <formula>LEFT(BD24,LEN("MUY BAJA"))="MUY BAJA"</formula>
    </cfRule>
  </conditionalFormatting>
  <conditionalFormatting sqref="BD30:BD34">
    <cfRule type="beginsWith" dxfId="1567" priority="2420" operator="beginsWith" text="MUY BAJA">
      <formula>LEFT(BD30,LEN("MUY BAJA"))="MUY BAJA"</formula>
    </cfRule>
    <cfRule type="beginsWith" dxfId="1566" priority="2419" operator="beginsWith" text="BAJA">
      <formula>LEFT(BD30,LEN("BAJA"))="BAJA"</formula>
    </cfRule>
    <cfRule type="beginsWith" dxfId="1565" priority="2418" operator="beginsWith" text="MEDIA">
      <formula>LEFT(BD30,LEN("MEDIA"))="MEDIA"</formula>
    </cfRule>
    <cfRule type="beginsWith" dxfId="1564" priority="2417" operator="beginsWith" text="ALTA">
      <formula>LEFT(BD30,LEN("ALTA"))="ALTA"</formula>
    </cfRule>
    <cfRule type="beginsWith" dxfId="1563" priority="2416" operator="beginsWith" text="MUY ALTA">
      <formula>LEFT(BD30,LEN("MUY ALTA"))="MUY ALTA"</formula>
    </cfRule>
  </conditionalFormatting>
  <conditionalFormatting sqref="BD36:BD40">
    <cfRule type="beginsWith" dxfId="1562" priority="2374" operator="beginsWith" text="MUY ALTA">
      <formula>LEFT(BD36,LEN("MUY ALTA"))="MUY ALTA"</formula>
    </cfRule>
    <cfRule type="beginsWith" dxfId="1561" priority="2375" operator="beginsWith" text="ALTA">
      <formula>LEFT(BD36,LEN("ALTA"))="ALTA"</formula>
    </cfRule>
    <cfRule type="beginsWith" dxfId="1560" priority="2376" operator="beginsWith" text="MEDIA">
      <formula>LEFT(BD36,LEN("MEDIA"))="MEDIA"</formula>
    </cfRule>
    <cfRule type="beginsWith" dxfId="1559" priority="2377" operator="beginsWith" text="BAJA">
      <formula>LEFT(BD36,LEN("BAJA"))="BAJA"</formula>
    </cfRule>
    <cfRule type="beginsWith" dxfId="1558" priority="2378" operator="beginsWith" text="MUY BAJA">
      <formula>LEFT(BD36,LEN("MUY BAJA"))="MUY BAJA"</formula>
    </cfRule>
  </conditionalFormatting>
  <conditionalFormatting sqref="BD42:BD46">
    <cfRule type="beginsWith" dxfId="1557" priority="2334" operator="beginsWith" text="MEDIA">
      <formula>LEFT(BD42,LEN("MEDIA"))="MEDIA"</formula>
    </cfRule>
    <cfRule type="beginsWith" dxfId="1556" priority="2336" operator="beginsWith" text="MUY BAJA">
      <formula>LEFT(BD42,LEN("MUY BAJA"))="MUY BAJA"</formula>
    </cfRule>
    <cfRule type="beginsWith" dxfId="1555" priority="2333" operator="beginsWith" text="ALTA">
      <formula>LEFT(BD42,LEN("ALTA"))="ALTA"</formula>
    </cfRule>
    <cfRule type="beginsWith" dxfId="1554" priority="2332" operator="beginsWith" text="MUY ALTA">
      <formula>LEFT(BD42,LEN("MUY ALTA"))="MUY ALTA"</formula>
    </cfRule>
    <cfRule type="beginsWith" dxfId="1553" priority="2335" operator="beginsWith" text="BAJA">
      <formula>LEFT(BD42,LEN("BAJA"))="BAJA"</formula>
    </cfRule>
  </conditionalFormatting>
  <conditionalFormatting sqref="BD48:BD52">
    <cfRule type="beginsWith" dxfId="1552" priority="2294" operator="beginsWith" text="MUY BAJA">
      <formula>LEFT(BD48,LEN("MUY BAJA"))="MUY BAJA"</formula>
    </cfRule>
    <cfRule type="beginsWith" dxfId="1551" priority="2290" operator="beginsWith" text="MUY ALTA">
      <formula>LEFT(BD48,LEN("MUY ALTA"))="MUY ALTA"</formula>
    </cfRule>
    <cfRule type="beginsWith" dxfId="1550" priority="2291" operator="beginsWith" text="ALTA">
      <formula>LEFT(BD48,LEN("ALTA"))="ALTA"</formula>
    </cfRule>
    <cfRule type="beginsWith" dxfId="1549" priority="2292" operator="beginsWith" text="MEDIA">
      <formula>LEFT(BD48,LEN("MEDIA"))="MEDIA"</formula>
    </cfRule>
    <cfRule type="beginsWith" dxfId="1548" priority="2293" operator="beginsWith" text="BAJA">
      <formula>LEFT(BD48,LEN("BAJA"))="BAJA"</formula>
    </cfRule>
  </conditionalFormatting>
  <conditionalFormatting sqref="BD54:BD58">
    <cfRule type="beginsWith" dxfId="1547" priority="2250" operator="beginsWith" text="MEDIA">
      <formula>LEFT(BD54,LEN("MEDIA"))="MEDIA"</formula>
    </cfRule>
    <cfRule type="beginsWith" dxfId="1546" priority="2249" operator="beginsWith" text="ALTA">
      <formula>LEFT(BD54,LEN("ALTA"))="ALTA"</formula>
    </cfRule>
    <cfRule type="beginsWith" dxfId="1545" priority="2248" operator="beginsWith" text="MUY ALTA">
      <formula>LEFT(BD54,LEN("MUY ALTA"))="MUY ALTA"</formula>
    </cfRule>
    <cfRule type="beginsWith" dxfId="1544" priority="2252" operator="beginsWith" text="MUY BAJA">
      <formula>LEFT(BD54,LEN("MUY BAJA"))="MUY BAJA"</formula>
    </cfRule>
    <cfRule type="beginsWith" dxfId="1543" priority="2251" operator="beginsWith" text="BAJA">
      <formula>LEFT(BD54,LEN("BAJA"))="BAJA"</formula>
    </cfRule>
  </conditionalFormatting>
  <conditionalFormatting sqref="BD60:BD64">
    <cfRule type="beginsWith" dxfId="1542" priority="2207" operator="beginsWith" text="ALTA">
      <formula>LEFT(BD60,LEN("ALTA"))="ALTA"</formula>
    </cfRule>
    <cfRule type="beginsWith" dxfId="1541" priority="2206" operator="beginsWith" text="MUY ALTA">
      <formula>LEFT(BD60,LEN("MUY ALTA"))="MUY ALTA"</formula>
    </cfRule>
    <cfRule type="beginsWith" dxfId="1540" priority="2209" operator="beginsWith" text="BAJA">
      <formula>LEFT(BD60,LEN("BAJA"))="BAJA"</formula>
    </cfRule>
    <cfRule type="beginsWith" dxfId="1539" priority="2210" operator="beginsWith" text="MUY BAJA">
      <formula>LEFT(BD60,LEN("MUY BAJA"))="MUY BAJA"</formula>
    </cfRule>
    <cfRule type="beginsWith" dxfId="1538" priority="2208" operator="beginsWith" text="MEDIA">
      <formula>LEFT(BD60,LEN("MEDIA"))="MEDIA"</formula>
    </cfRule>
  </conditionalFormatting>
  <conditionalFormatting sqref="BD66:BD70">
    <cfRule type="beginsWith" dxfId="1537" priority="2165" operator="beginsWith" text="ALTA">
      <formula>LEFT(BD66,LEN("ALTA"))="ALTA"</formula>
    </cfRule>
    <cfRule type="beginsWith" dxfId="1536" priority="2164" operator="beginsWith" text="MUY ALTA">
      <formula>LEFT(BD66,LEN("MUY ALTA"))="MUY ALTA"</formula>
    </cfRule>
    <cfRule type="beginsWith" dxfId="1535" priority="2168" operator="beginsWith" text="MUY BAJA">
      <formula>LEFT(BD66,LEN("MUY BAJA"))="MUY BAJA"</formula>
    </cfRule>
    <cfRule type="beginsWith" dxfId="1534" priority="2167" operator="beginsWith" text="BAJA">
      <formula>LEFT(BD66,LEN("BAJA"))="BAJA"</formula>
    </cfRule>
    <cfRule type="beginsWith" dxfId="1533" priority="2166" operator="beginsWith" text="MEDIA">
      <formula>LEFT(BD66,LEN("MEDIA"))="MEDIA"</formula>
    </cfRule>
  </conditionalFormatting>
  <conditionalFormatting sqref="BD72:BD76">
    <cfRule type="beginsWith" dxfId="1532" priority="2126" operator="beginsWith" text="MUY BAJA">
      <formula>LEFT(BD72,LEN("MUY BAJA"))="MUY BAJA"</formula>
    </cfRule>
    <cfRule type="beginsWith" dxfId="1531" priority="2125" operator="beginsWith" text="BAJA">
      <formula>LEFT(BD72,LEN("BAJA"))="BAJA"</formula>
    </cfRule>
    <cfRule type="beginsWith" dxfId="1530" priority="2124" operator="beginsWith" text="MEDIA">
      <formula>LEFT(BD72,LEN("MEDIA"))="MEDIA"</formula>
    </cfRule>
    <cfRule type="beginsWith" dxfId="1529" priority="2123" operator="beginsWith" text="ALTA">
      <formula>LEFT(BD72,LEN("ALTA"))="ALTA"</formula>
    </cfRule>
    <cfRule type="beginsWith" dxfId="1528" priority="2122" operator="beginsWith" text="MUY ALTA">
      <formula>LEFT(BD72,LEN("MUY ALTA"))="MUY ALTA"</formula>
    </cfRule>
  </conditionalFormatting>
  <conditionalFormatting sqref="BD78:BD82">
    <cfRule type="beginsWith" dxfId="1527" priority="2084" operator="beginsWith" text="MUY BAJA">
      <formula>LEFT(BD78,LEN("MUY BAJA"))="MUY BAJA"</formula>
    </cfRule>
    <cfRule type="beginsWith" dxfId="1526" priority="2083" operator="beginsWith" text="BAJA">
      <formula>LEFT(BD78,LEN("BAJA"))="BAJA"</formula>
    </cfRule>
    <cfRule type="beginsWith" dxfId="1525" priority="2082" operator="beginsWith" text="MEDIA">
      <formula>LEFT(BD78,LEN("MEDIA"))="MEDIA"</formula>
    </cfRule>
    <cfRule type="beginsWith" dxfId="1524" priority="2081" operator="beginsWith" text="ALTA">
      <formula>LEFT(BD78,LEN("ALTA"))="ALTA"</formula>
    </cfRule>
    <cfRule type="beginsWith" dxfId="1523" priority="2080" operator="beginsWith" text="MUY ALTA">
      <formula>LEFT(BD78,LEN("MUY ALTA"))="MUY ALTA"</formula>
    </cfRule>
  </conditionalFormatting>
  <conditionalFormatting sqref="BD84:BD88">
    <cfRule type="beginsWith" dxfId="1522" priority="2038" operator="beginsWith" text="MUY ALTA">
      <formula>LEFT(BD84,LEN("MUY ALTA"))="MUY ALTA"</formula>
    </cfRule>
    <cfRule type="beginsWith" dxfId="1521" priority="2042" operator="beginsWith" text="MUY BAJA">
      <formula>LEFT(BD84,LEN("MUY BAJA"))="MUY BAJA"</formula>
    </cfRule>
    <cfRule type="beginsWith" dxfId="1520" priority="2041" operator="beginsWith" text="BAJA">
      <formula>LEFT(BD84,LEN("BAJA"))="BAJA"</formula>
    </cfRule>
    <cfRule type="beginsWith" dxfId="1519" priority="2040" operator="beginsWith" text="MEDIA">
      <formula>LEFT(BD84,LEN("MEDIA"))="MEDIA"</formula>
    </cfRule>
    <cfRule type="beginsWith" dxfId="1518" priority="2039" operator="beginsWith" text="ALTA">
      <formula>LEFT(BD84,LEN("ALTA"))="ALTA"</formula>
    </cfRule>
  </conditionalFormatting>
  <conditionalFormatting sqref="BD90:BD94">
    <cfRule type="beginsWith" dxfId="1517" priority="2000" operator="beginsWith" text="MUY BAJA">
      <formula>LEFT(BD90,LEN("MUY BAJA"))="MUY BAJA"</formula>
    </cfRule>
    <cfRule type="beginsWith" dxfId="1516" priority="1997" operator="beginsWith" text="ALTA">
      <formula>LEFT(BD90,LEN("ALTA"))="ALTA"</formula>
    </cfRule>
    <cfRule type="beginsWith" dxfId="1515" priority="1996" operator="beginsWith" text="MUY ALTA">
      <formula>LEFT(BD90,LEN("MUY ALTA"))="MUY ALTA"</formula>
    </cfRule>
    <cfRule type="beginsWith" dxfId="1514" priority="1998" operator="beginsWith" text="MEDIA">
      <formula>LEFT(BD90,LEN("MEDIA"))="MEDIA"</formula>
    </cfRule>
    <cfRule type="beginsWith" dxfId="1513" priority="1999" operator="beginsWith" text="BAJA">
      <formula>LEFT(BD90,LEN("BAJA"))="BAJA"</formula>
    </cfRule>
  </conditionalFormatting>
  <conditionalFormatting sqref="BD96:BD100">
    <cfRule type="beginsWith" dxfId="1512" priority="432" operator="beginsWith" text="MUY ALTA">
      <formula>LEFT(BD96,LEN("MUY ALTA"))="MUY ALTA"</formula>
    </cfRule>
    <cfRule type="beginsWith" dxfId="1511" priority="433" operator="beginsWith" text="ALTA">
      <formula>LEFT(BD96,LEN("ALTA"))="ALTA"</formula>
    </cfRule>
    <cfRule type="beginsWith" dxfId="1510" priority="436" operator="beginsWith" text="MUY BAJA">
      <formula>LEFT(BD96,LEN("MUY BAJA"))="MUY BAJA"</formula>
    </cfRule>
    <cfRule type="beginsWith" dxfId="1509" priority="435" operator="beginsWith" text="BAJA">
      <formula>LEFT(BD96,LEN("BAJA"))="BAJA"</formula>
    </cfRule>
    <cfRule type="beginsWith" dxfId="1508" priority="434" operator="beginsWith" text="MEDIA">
      <formula>LEFT(BD96,LEN("MEDIA"))="MEDIA"</formula>
    </cfRule>
  </conditionalFormatting>
  <conditionalFormatting sqref="BD102:BD106">
    <cfRule type="beginsWith" dxfId="1507" priority="326" operator="beginsWith" text="MEDIA">
      <formula>LEFT(BD102,LEN("MEDIA"))="MEDIA"</formula>
    </cfRule>
    <cfRule type="beginsWith" dxfId="1506" priority="327" operator="beginsWith" text="BAJA">
      <formula>LEFT(BD102,LEN("BAJA"))="BAJA"</formula>
    </cfRule>
    <cfRule type="beginsWith" dxfId="1505" priority="325" operator="beginsWith" text="ALTA">
      <formula>LEFT(BD102,LEN("ALTA"))="ALTA"</formula>
    </cfRule>
    <cfRule type="beginsWith" dxfId="1504" priority="324" operator="beginsWith" text="MUY ALTA">
      <formula>LEFT(BD102,LEN("MUY ALTA"))="MUY ALTA"</formula>
    </cfRule>
    <cfRule type="beginsWith" dxfId="1503" priority="328" operator="beginsWith" text="MUY BAJA">
      <formula>LEFT(BD102,LEN("MUY BAJA"))="MUY BAJA"</formula>
    </cfRule>
  </conditionalFormatting>
  <conditionalFormatting sqref="BD108:BD112">
    <cfRule type="beginsWith" dxfId="1502" priority="184" operator="beginsWith" text="MUY ALTA">
      <formula>LEFT(BD108,LEN("MUY ALTA"))="MUY ALTA"</formula>
    </cfRule>
    <cfRule type="beginsWith" dxfId="1501" priority="185" operator="beginsWith" text="ALTA">
      <formula>LEFT(BD108,LEN("ALTA"))="ALTA"</formula>
    </cfRule>
    <cfRule type="beginsWith" dxfId="1500" priority="186" operator="beginsWith" text="MEDIA">
      <formula>LEFT(BD108,LEN("MEDIA"))="MEDIA"</formula>
    </cfRule>
    <cfRule type="beginsWith" dxfId="1499" priority="187" operator="beginsWith" text="BAJA">
      <formula>LEFT(BD108,LEN("BAJA"))="BAJA"</formula>
    </cfRule>
    <cfRule type="beginsWith" dxfId="1498" priority="188" operator="beginsWith" text="MUY BAJA">
      <formula>LEFT(BD108,LEN("MUY BAJA"))="MUY BAJA"</formula>
    </cfRule>
  </conditionalFormatting>
  <conditionalFormatting sqref="BD114:BD118">
    <cfRule type="beginsWith" dxfId="1497" priority="1832" operator="beginsWith" text="MUY BAJA">
      <formula>LEFT(BD114,LEN("MUY BAJA"))="MUY BAJA"</formula>
    </cfRule>
    <cfRule type="beginsWith" dxfId="1496" priority="1831" operator="beginsWith" text="BAJA">
      <formula>LEFT(BD114,LEN("BAJA"))="BAJA"</formula>
    </cfRule>
    <cfRule type="beginsWith" dxfId="1495" priority="1830" operator="beginsWith" text="MEDIA">
      <formula>LEFT(BD114,LEN("MEDIA"))="MEDIA"</formula>
    </cfRule>
    <cfRule type="beginsWith" dxfId="1494" priority="1829" operator="beginsWith" text="ALTA">
      <formula>LEFT(BD114,LEN("ALTA"))="ALTA"</formula>
    </cfRule>
    <cfRule type="beginsWith" dxfId="1493" priority="1828" operator="beginsWith" text="MUY ALTA">
      <formula>LEFT(BD114,LEN("MUY ALTA"))="MUY ALTA"</formula>
    </cfRule>
  </conditionalFormatting>
  <conditionalFormatting sqref="BD120:BD124">
    <cfRule type="beginsWith" dxfId="1492" priority="1786" operator="beginsWith" text="MUY ALTA">
      <formula>LEFT(BD120,LEN("MUY ALTA"))="MUY ALTA"</formula>
    </cfRule>
    <cfRule type="beginsWith" dxfId="1491" priority="1787" operator="beginsWith" text="ALTA">
      <formula>LEFT(BD120,LEN("ALTA"))="ALTA"</formula>
    </cfRule>
    <cfRule type="beginsWith" dxfId="1490" priority="1788" operator="beginsWith" text="MEDIA">
      <formula>LEFT(BD120,LEN("MEDIA"))="MEDIA"</formula>
    </cfRule>
    <cfRule type="beginsWith" dxfId="1489" priority="1789" operator="beginsWith" text="BAJA">
      <formula>LEFT(BD120,LEN("BAJA"))="BAJA"</formula>
    </cfRule>
    <cfRule type="beginsWith" dxfId="1488" priority="1790" operator="beginsWith" text="MUY BAJA">
      <formula>LEFT(BD120,LEN("MUY BAJA"))="MUY BAJA"</formula>
    </cfRule>
  </conditionalFormatting>
  <conditionalFormatting sqref="BD126:BD130">
    <cfRule type="beginsWith" dxfId="1487" priority="1745" operator="beginsWith" text="ALTA">
      <formula>LEFT(BD126,LEN("ALTA"))="ALTA"</formula>
    </cfRule>
    <cfRule type="beginsWith" dxfId="1486" priority="1748" operator="beginsWith" text="MUY BAJA">
      <formula>LEFT(BD126,LEN("MUY BAJA"))="MUY BAJA"</formula>
    </cfRule>
    <cfRule type="beginsWith" dxfId="1485" priority="1747" operator="beginsWith" text="BAJA">
      <formula>LEFT(BD126,LEN("BAJA"))="BAJA"</formula>
    </cfRule>
    <cfRule type="beginsWith" dxfId="1484" priority="1746" operator="beginsWith" text="MEDIA">
      <formula>LEFT(BD126,LEN("MEDIA"))="MEDIA"</formula>
    </cfRule>
    <cfRule type="beginsWith" dxfId="1483" priority="1744" operator="beginsWith" text="MUY ALTA">
      <formula>LEFT(BD126,LEN("MUY ALTA"))="MUY ALTA"</formula>
    </cfRule>
  </conditionalFormatting>
  <conditionalFormatting sqref="BD132:BD136">
    <cfRule type="beginsWith" dxfId="1482" priority="1702" operator="beginsWith" text="MUY ALTA">
      <formula>LEFT(BD132,LEN("MUY ALTA"))="MUY ALTA"</formula>
    </cfRule>
    <cfRule type="beginsWith" dxfId="1481" priority="1706" operator="beginsWith" text="MUY BAJA">
      <formula>LEFT(BD132,LEN("MUY BAJA"))="MUY BAJA"</formula>
    </cfRule>
    <cfRule type="beginsWith" dxfId="1480" priority="1705" operator="beginsWith" text="BAJA">
      <formula>LEFT(BD132,LEN("BAJA"))="BAJA"</formula>
    </cfRule>
    <cfRule type="beginsWith" dxfId="1479" priority="1704" operator="beginsWith" text="MEDIA">
      <formula>LEFT(BD132,LEN("MEDIA"))="MEDIA"</formula>
    </cfRule>
    <cfRule type="beginsWith" dxfId="1478" priority="1703" operator="beginsWith" text="ALTA">
      <formula>LEFT(BD132,LEN("ALTA"))="ALTA"</formula>
    </cfRule>
  </conditionalFormatting>
  <conditionalFormatting sqref="BD138:BD142">
    <cfRule type="beginsWith" dxfId="1477" priority="5699" operator="beginsWith" text="ALTA">
      <formula>LEFT(BD138,LEN("ALTA"))="ALTA"</formula>
    </cfRule>
    <cfRule type="beginsWith" dxfId="1476" priority="5702" operator="beginsWith" text="MUY BAJA">
      <formula>LEFT(BD138,LEN("MUY BAJA"))="MUY BAJA"</formula>
    </cfRule>
    <cfRule type="beginsWith" dxfId="1475" priority="5698" operator="beginsWith" text="MUY ALTA">
      <formula>LEFT(BD138,LEN("MUY ALTA"))="MUY ALTA"</formula>
    </cfRule>
    <cfRule type="beginsWith" dxfId="1474" priority="5700" operator="beginsWith" text="MEDIA">
      <formula>LEFT(BD138,LEN("MEDIA"))="MEDIA"</formula>
    </cfRule>
    <cfRule type="beginsWith" dxfId="1473" priority="5701" operator="beginsWith" text="BAJA">
      <formula>LEFT(BD138,LEN("BAJA"))="BAJA"</formula>
    </cfRule>
  </conditionalFormatting>
  <conditionalFormatting sqref="BD144:BD148">
    <cfRule type="beginsWith" dxfId="1472" priority="1660" operator="beginsWith" text="MUY ALTA">
      <formula>LEFT(BD144,LEN("MUY ALTA"))="MUY ALTA"</formula>
    </cfRule>
    <cfRule type="beginsWith" dxfId="1471" priority="1661" operator="beginsWith" text="ALTA">
      <formula>LEFT(BD144,LEN("ALTA"))="ALTA"</formula>
    </cfRule>
    <cfRule type="beginsWith" dxfId="1470" priority="1662" operator="beginsWith" text="MEDIA">
      <formula>LEFT(BD144,LEN("MEDIA"))="MEDIA"</formula>
    </cfRule>
    <cfRule type="beginsWith" dxfId="1469" priority="1663" operator="beginsWith" text="BAJA">
      <formula>LEFT(BD144,LEN("BAJA"))="BAJA"</formula>
    </cfRule>
    <cfRule type="beginsWith" dxfId="1468" priority="1664" operator="beginsWith" text="MUY BAJA">
      <formula>LEFT(BD144,LEN("MUY BAJA"))="MUY BAJA"</formula>
    </cfRule>
  </conditionalFormatting>
  <conditionalFormatting sqref="BD150:BD154">
    <cfRule type="beginsWith" dxfId="1467" priority="1622" operator="beginsWith" text="MUY BAJA">
      <formula>LEFT(BD150,LEN("MUY BAJA"))="MUY BAJA"</formula>
    </cfRule>
    <cfRule type="beginsWith" dxfId="1466" priority="1621" operator="beginsWith" text="BAJA">
      <formula>LEFT(BD150,LEN("BAJA"))="BAJA"</formula>
    </cfRule>
    <cfRule type="beginsWith" dxfId="1465" priority="1620" operator="beginsWith" text="MEDIA">
      <formula>LEFT(BD150,LEN("MEDIA"))="MEDIA"</formula>
    </cfRule>
    <cfRule type="beginsWith" dxfId="1464" priority="1619" operator="beginsWith" text="ALTA">
      <formula>LEFT(BD150,LEN("ALTA"))="ALTA"</formula>
    </cfRule>
    <cfRule type="beginsWith" dxfId="1463" priority="1618" operator="beginsWith" text="MUY ALTA">
      <formula>LEFT(BD150,LEN("MUY ALTA"))="MUY ALTA"</formula>
    </cfRule>
  </conditionalFormatting>
  <conditionalFormatting sqref="BD156:BD160">
    <cfRule type="beginsWith" dxfId="1462" priority="1576" operator="beginsWith" text="MUY ALTA">
      <formula>LEFT(BD156,LEN("MUY ALTA"))="MUY ALTA"</formula>
    </cfRule>
    <cfRule type="beginsWith" dxfId="1461" priority="1579" operator="beginsWith" text="BAJA">
      <formula>LEFT(BD156,LEN("BAJA"))="BAJA"</formula>
    </cfRule>
    <cfRule type="beginsWith" dxfId="1460" priority="1578" operator="beginsWith" text="MEDIA">
      <formula>LEFT(BD156,LEN("MEDIA"))="MEDIA"</formula>
    </cfRule>
    <cfRule type="beginsWith" dxfId="1459" priority="1580" operator="beginsWith" text="MUY BAJA">
      <formula>LEFT(BD156,LEN("MUY BAJA"))="MUY BAJA"</formula>
    </cfRule>
    <cfRule type="beginsWith" dxfId="1458" priority="1577" operator="beginsWith" text="ALTA">
      <formula>LEFT(BD156,LEN("ALTA"))="ALTA"</formula>
    </cfRule>
  </conditionalFormatting>
  <conditionalFormatting sqref="BD162:BD166">
    <cfRule type="beginsWith" dxfId="1457" priority="1534" operator="beginsWith" text="MUY ALTA">
      <formula>LEFT(BD162,LEN("MUY ALTA"))="MUY ALTA"</formula>
    </cfRule>
    <cfRule type="beginsWith" dxfId="1456" priority="1535" operator="beginsWith" text="ALTA">
      <formula>LEFT(BD162,LEN("ALTA"))="ALTA"</formula>
    </cfRule>
    <cfRule type="beginsWith" dxfId="1455" priority="1536" operator="beginsWith" text="MEDIA">
      <formula>LEFT(BD162,LEN("MEDIA"))="MEDIA"</formula>
    </cfRule>
    <cfRule type="beginsWith" dxfId="1454" priority="1537" operator="beginsWith" text="BAJA">
      <formula>LEFT(BD162,LEN("BAJA"))="BAJA"</formula>
    </cfRule>
    <cfRule type="beginsWith" dxfId="1453" priority="1538" operator="beginsWith" text="MUY BAJA">
      <formula>LEFT(BD162,LEN("MUY BAJA"))="MUY BAJA"</formula>
    </cfRule>
  </conditionalFormatting>
  <conditionalFormatting sqref="BD168:BD172">
    <cfRule type="beginsWith" dxfId="1452" priority="1492" operator="beginsWith" text="MUY ALTA">
      <formula>LEFT(BD168,LEN("MUY ALTA"))="MUY ALTA"</formula>
    </cfRule>
    <cfRule type="beginsWith" dxfId="1451" priority="1493" operator="beginsWith" text="ALTA">
      <formula>LEFT(BD168,LEN("ALTA"))="ALTA"</formula>
    </cfRule>
    <cfRule type="beginsWith" dxfId="1450" priority="1494" operator="beginsWith" text="MEDIA">
      <formula>LEFT(BD168,LEN("MEDIA"))="MEDIA"</formula>
    </cfRule>
    <cfRule type="beginsWith" dxfId="1449" priority="1495" operator="beginsWith" text="BAJA">
      <formula>LEFT(BD168,LEN("BAJA"))="BAJA"</formula>
    </cfRule>
    <cfRule type="beginsWith" dxfId="1448" priority="1496" operator="beginsWith" text="MUY BAJA">
      <formula>LEFT(BD168,LEN("MUY BAJA"))="MUY BAJA"</formula>
    </cfRule>
  </conditionalFormatting>
  <conditionalFormatting sqref="BD174:BD178">
    <cfRule type="beginsWith" dxfId="1447" priority="1451" operator="beginsWith" text="ALTA">
      <formula>LEFT(BD174,LEN("ALTA"))="ALTA"</formula>
    </cfRule>
    <cfRule type="beginsWith" dxfId="1446" priority="1452" operator="beginsWith" text="MEDIA">
      <formula>LEFT(BD174,LEN("MEDIA"))="MEDIA"</formula>
    </cfRule>
    <cfRule type="beginsWith" dxfId="1445" priority="1453" operator="beginsWith" text="BAJA">
      <formula>LEFT(BD174,LEN("BAJA"))="BAJA"</formula>
    </cfRule>
    <cfRule type="beginsWith" dxfId="1444" priority="1454" operator="beginsWith" text="MUY BAJA">
      <formula>LEFT(BD174,LEN("MUY BAJA"))="MUY BAJA"</formula>
    </cfRule>
    <cfRule type="beginsWith" dxfId="1443" priority="1450" operator="beginsWith" text="MUY ALTA">
      <formula>LEFT(BD174,LEN("MUY ALTA"))="MUY ALTA"</formula>
    </cfRule>
  </conditionalFormatting>
  <conditionalFormatting sqref="BE18:BE22">
    <cfRule type="expression" dxfId="1442" priority="18066">
      <formula>"&lt;,2"</formula>
    </cfRule>
  </conditionalFormatting>
  <conditionalFormatting sqref="BE24:BE28">
    <cfRule type="expression" dxfId="1441" priority="2464">
      <formula>"&lt;,2"</formula>
    </cfRule>
  </conditionalFormatting>
  <conditionalFormatting sqref="BE30:BE34">
    <cfRule type="expression" dxfId="1440" priority="2422">
      <formula>"&lt;,2"</formula>
    </cfRule>
  </conditionalFormatting>
  <conditionalFormatting sqref="BE36:BE40">
    <cfRule type="expression" dxfId="1439" priority="2380">
      <formula>"&lt;,2"</formula>
    </cfRule>
  </conditionalFormatting>
  <conditionalFormatting sqref="BE42:BE46">
    <cfRule type="expression" dxfId="1438" priority="2338">
      <formula>"&lt;,2"</formula>
    </cfRule>
  </conditionalFormatting>
  <conditionalFormatting sqref="BE48:BE52">
    <cfRule type="expression" dxfId="1437" priority="2296">
      <formula>"&lt;,2"</formula>
    </cfRule>
  </conditionalFormatting>
  <conditionalFormatting sqref="BE54:BE58">
    <cfRule type="expression" dxfId="1436" priority="2254">
      <formula>"&lt;,2"</formula>
    </cfRule>
  </conditionalFormatting>
  <conditionalFormatting sqref="BE60:BE64">
    <cfRule type="expression" dxfId="1435" priority="2212">
      <formula>"&lt;,2"</formula>
    </cfRule>
  </conditionalFormatting>
  <conditionalFormatting sqref="BE66:BE70">
    <cfRule type="expression" dxfId="1434" priority="2170">
      <formula>"&lt;,2"</formula>
    </cfRule>
  </conditionalFormatting>
  <conditionalFormatting sqref="BE72:BE76">
    <cfRule type="expression" dxfId="1433" priority="2128">
      <formula>"&lt;,2"</formula>
    </cfRule>
  </conditionalFormatting>
  <conditionalFormatting sqref="BE78:BE82">
    <cfRule type="expression" dxfId="1432" priority="2086">
      <formula>"&lt;,2"</formula>
    </cfRule>
  </conditionalFormatting>
  <conditionalFormatting sqref="BE84:BE88">
    <cfRule type="expression" dxfId="1431" priority="2044">
      <formula>"&lt;,2"</formula>
    </cfRule>
  </conditionalFormatting>
  <conditionalFormatting sqref="BE90:BE94">
    <cfRule type="expression" dxfId="1430" priority="2002">
      <formula>"&lt;,2"</formula>
    </cfRule>
  </conditionalFormatting>
  <conditionalFormatting sqref="BE96:BE100">
    <cfRule type="expression" dxfId="1429" priority="438">
      <formula>"&lt;,2"</formula>
    </cfRule>
  </conditionalFormatting>
  <conditionalFormatting sqref="BE102:BE106">
    <cfRule type="expression" dxfId="1428" priority="330">
      <formula>"&lt;,2"</formula>
    </cfRule>
  </conditionalFormatting>
  <conditionalFormatting sqref="BE108:BE112">
    <cfRule type="expression" dxfId="1427" priority="190">
      <formula>"&lt;,2"</formula>
    </cfRule>
  </conditionalFormatting>
  <conditionalFormatting sqref="BE114:BE118">
    <cfRule type="expression" dxfId="1426" priority="1834">
      <formula>"&lt;,2"</formula>
    </cfRule>
  </conditionalFormatting>
  <conditionalFormatting sqref="BE120:BE124">
    <cfRule type="expression" dxfId="1425" priority="1792">
      <formula>"&lt;,2"</formula>
    </cfRule>
  </conditionalFormatting>
  <conditionalFormatting sqref="BE126:BE130">
    <cfRule type="expression" dxfId="1424" priority="1750">
      <formula>"&lt;,2"</formula>
    </cfRule>
  </conditionalFormatting>
  <conditionalFormatting sqref="BE132:BE136">
    <cfRule type="expression" dxfId="1423" priority="1708">
      <formula>"&lt;,2"</formula>
    </cfRule>
  </conditionalFormatting>
  <conditionalFormatting sqref="BE138:BE142">
    <cfRule type="expression" dxfId="1422" priority="5704">
      <formula>"&lt;,2"</formula>
    </cfRule>
  </conditionalFormatting>
  <conditionalFormatting sqref="BE144:BE148">
    <cfRule type="expression" dxfId="1421" priority="1666">
      <formula>"&lt;,2"</formula>
    </cfRule>
  </conditionalFormatting>
  <conditionalFormatting sqref="BE150:BE154">
    <cfRule type="expression" dxfId="1420" priority="1624">
      <formula>"&lt;,2"</formula>
    </cfRule>
  </conditionalFormatting>
  <conditionalFormatting sqref="BE156:BE160">
    <cfRule type="expression" dxfId="1419" priority="1582">
      <formula>"&lt;,2"</formula>
    </cfRule>
  </conditionalFormatting>
  <conditionalFormatting sqref="BE162:BE166">
    <cfRule type="expression" dxfId="1418" priority="1540">
      <formula>"&lt;,2"</formula>
    </cfRule>
  </conditionalFormatting>
  <conditionalFormatting sqref="BE168:BE172">
    <cfRule type="expression" dxfId="1417" priority="1498">
      <formula>"&lt;,2"</formula>
    </cfRule>
  </conditionalFormatting>
  <conditionalFormatting sqref="BE174:BE178">
    <cfRule type="expression" dxfId="1416" priority="1456">
      <formula>"&lt;,2"</formula>
    </cfRule>
  </conditionalFormatting>
  <conditionalFormatting sqref="BF18:BF22">
    <cfRule type="beginsWith" dxfId="1415" priority="18055" operator="beginsWith" text="MUY ALTA">
      <formula>LEFT(BF18,LEN("MUY ALTA"))="MUY ALTA"</formula>
    </cfRule>
    <cfRule type="beginsWith" dxfId="1414" priority="18056" operator="beginsWith" text="ALTA">
      <formula>LEFT(BF18,LEN("ALTA"))="ALTA"</formula>
    </cfRule>
    <cfRule type="beginsWith" dxfId="1413" priority="18057" operator="beginsWith" text="MEDIA">
      <formula>LEFT(BF18,LEN("MEDIA"))="MEDIA"</formula>
    </cfRule>
    <cfRule type="beginsWith" dxfId="1412" priority="18058" operator="beginsWith" text="BAJA">
      <formula>LEFT(BF18,LEN("BAJA"))="BAJA"</formula>
    </cfRule>
    <cfRule type="beginsWith" dxfId="1411" priority="18059" operator="beginsWith" text="MUY BAJA">
      <formula>LEFT(BF18,LEN("MUY BAJA"))="MUY BAJA"</formula>
    </cfRule>
  </conditionalFormatting>
  <conditionalFormatting sqref="BF24:BF28">
    <cfRule type="beginsWith" dxfId="1410" priority="2457" operator="beginsWith" text="MUY BAJA">
      <formula>LEFT(BF24,LEN("MUY BAJA"))="MUY BAJA"</formula>
    </cfRule>
    <cfRule type="beginsWith" dxfId="1409" priority="2456" operator="beginsWith" text="BAJA">
      <formula>LEFT(BF24,LEN("BAJA"))="BAJA"</formula>
    </cfRule>
    <cfRule type="beginsWith" dxfId="1408" priority="2455" operator="beginsWith" text="MEDIA">
      <formula>LEFT(BF24,LEN("MEDIA"))="MEDIA"</formula>
    </cfRule>
    <cfRule type="beginsWith" dxfId="1407" priority="2454" operator="beginsWith" text="ALTA">
      <formula>LEFT(BF24,LEN("ALTA"))="ALTA"</formula>
    </cfRule>
    <cfRule type="beginsWith" dxfId="1406" priority="2453" operator="beginsWith" text="MUY ALTA">
      <formula>LEFT(BF24,LEN("MUY ALTA"))="MUY ALTA"</formula>
    </cfRule>
  </conditionalFormatting>
  <conditionalFormatting sqref="BF30:BF34">
    <cfRule type="beginsWith" dxfId="1405" priority="2411" operator="beginsWith" text="MUY ALTA">
      <formula>LEFT(BF30,LEN("MUY ALTA"))="MUY ALTA"</formula>
    </cfRule>
    <cfRule type="beginsWith" dxfId="1404" priority="2415" operator="beginsWith" text="MUY BAJA">
      <formula>LEFT(BF30,LEN("MUY BAJA"))="MUY BAJA"</formula>
    </cfRule>
    <cfRule type="beginsWith" dxfId="1403" priority="2414" operator="beginsWith" text="BAJA">
      <formula>LEFT(BF30,LEN("BAJA"))="BAJA"</formula>
    </cfRule>
    <cfRule type="beginsWith" dxfId="1402" priority="2413" operator="beginsWith" text="MEDIA">
      <formula>LEFT(BF30,LEN("MEDIA"))="MEDIA"</formula>
    </cfRule>
    <cfRule type="beginsWith" dxfId="1401" priority="2412" operator="beginsWith" text="ALTA">
      <formula>LEFT(BF30,LEN("ALTA"))="ALTA"</formula>
    </cfRule>
  </conditionalFormatting>
  <conditionalFormatting sqref="BF36:BF40">
    <cfRule type="beginsWith" dxfId="1400" priority="2372" operator="beginsWith" text="BAJA">
      <formula>LEFT(BF36,LEN("BAJA"))="BAJA"</formula>
    </cfRule>
    <cfRule type="beginsWith" dxfId="1399" priority="2373" operator="beginsWith" text="MUY BAJA">
      <formula>LEFT(BF36,LEN("MUY BAJA"))="MUY BAJA"</formula>
    </cfRule>
    <cfRule type="beginsWith" dxfId="1398" priority="2369" operator="beginsWith" text="MUY ALTA">
      <formula>LEFT(BF36,LEN("MUY ALTA"))="MUY ALTA"</formula>
    </cfRule>
    <cfRule type="beginsWith" dxfId="1397" priority="2371" operator="beginsWith" text="MEDIA">
      <formula>LEFT(BF36,LEN("MEDIA"))="MEDIA"</formula>
    </cfRule>
    <cfRule type="beginsWith" dxfId="1396" priority="2370" operator="beginsWith" text="ALTA">
      <formula>LEFT(BF36,LEN("ALTA"))="ALTA"</formula>
    </cfRule>
  </conditionalFormatting>
  <conditionalFormatting sqref="BF42:BF46">
    <cfRule type="beginsWith" dxfId="1395" priority="2327" operator="beginsWith" text="MUY ALTA">
      <formula>LEFT(BF42,LEN("MUY ALTA"))="MUY ALTA"</formula>
    </cfRule>
    <cfRule type="beginsWith" dxfId="1394" priority="2328" operator="beginsWith" text="ALTA">
      <formula>LEFT(BF42,LEN("ALTA"))="ALTA"</formula>
    </cfRule>
    <cfRule type="beginsWith" dxfId="1393" priority="2329" operator="beginsWith" text="MEDIA">
      <formula>LEFT(BF42,LEN("MEDIA"))="MEDIA"</formula>
    </cfRule>
    <cfRule type="beginsWith" dxfId="1392" priority="2330" operator="beginsWith" text="BAJA">
      <formula>LEFT(BF42,LEN("BAJA"))="BAJA"</formula>
    </cfRule>
    <cfRule type="beginsWith" dxfId="1391" priority="2331" operator="beginsWith" text="MUY BAJA">
      <formula>LEFT(BF42,LEN("MUY BAJA"))="MUY BAJA"</formula>
    </cfRule>
  </conditionalFormatting>
  <conditionalFormatting sqref="BF48:BF52">
    <cfRule type="beginsWith" dxfId="1390" priority="2288" operator="beginsWith" text="BAJA">
      <formula>LEFT(BF48,LEN("BAJA"))="BAJA"</formula>
    </cfRule>
    <cfRule type="beginsWith" dxfId="1389" priority="2287" operator="beginsWith" text="MEDIA">
      <formula>LEFT(BF48,LEN("MEDIA"))="MEDIA"</formula>
    </cfRule>
    <cfRule type="beginsWith" dxfId="1388" priority="2286" operator="beginsWith" text="ALTA">
      <formula>LEFT(BF48,LEN("ALTA"))="ALTA"</formula>
    </cfRule>
    <cfRule type="beginsWith" dxfId="1387" priority="2285" operator="beginsWith" text="MUY ALTA">
      <formula>LEFT(BF48,LEN("MUY ALTA"))="MUY ALTA"</formula>
    </cfRule>
    <cfRule type="beginsWith" dxfId="1386" priority="2289" operator="beginsWith" text="MUY BAJA">
      <formula>LEFT(BF48,LEN("MUY BAJA"))="MUY BAJA"</formula>
    </cfRule>
  </conditionalFormatting>
  <conditionalFormatting sqref="BF54:BF58">
    <cfRule type="beginsWith" dxfId="1385" priority="2245" operator="beginsWith" text="MEDIA">
      <formula>LEFT(BF54,LEN("MEDIA"))="MEDIA"</formula>
    </cfRule>
    <cfRule type="beginsWith" dxfId="1384" priority="2246" operator="beginsWith" text="BAJA">
      <formula>LEFT(BF54,LEN("BAJA"))="BAJA"</formula>
    </cfRule>
    <cfRule type="beginsWith" dxfId="1383" priority="2243" operator="beginsWith" text="MUY ALTA">
      <formula>LEFT(BF54,LEN("MUY ALTA"))="MUY ALTA"</formula>
    </cfRule>
    <cfRule type="beginsWith" dxfId="1382" priority="2244" operator="beginsWith" text="ALTA">
      <formula>LEFT(BF54,LEN("ALTA"))="ALTA"</formula>
    </cfRule>
    <cfRule type="beginsWith" dxfId="1381" priority="2247" operator="beginsWith" text="MUY BAJA">
      <formula>LEFT(BF54,LEN("MUY BAJA"))="MUY BAJA"</formula>
    </cfRule>
  </conditionalFormatting>
  <conditionalFormatting sqref="BF60:BF64">
    <cfRule type="beginsWith" dxfId="1380" priority="2201" operator="beginsWith" text="MUY ALTA">
      <formula>LEFT(BF60,LEN("MUY ALTA"))="MUY ALTA"</formula>
    </cfRule>
    <cfRule type="beginsWith" dxfId="1379" priority="2202" operator="beginsWith" text="ALTA">
      <formula>LEFT(BF60,LEN("ALTA"))="ALTA"</formula>
    </cfRule>
    <cfRule type="beginsWith" dxfId="1378" priority="2203" operator="beginsWith" text="MEDIA">
      <formula>LEFT(BF60,LEN("MEDIA"))="MEDIA"</formula>
    </cfRule>
    <cfRule type="beginsWith" dxfId="1377" priority="2204" operator="beginsWith" text="BAJA">
      <formula>LEFT(BF60,LEN("BAJA"))="BAJA"</formula>
    </cfRule>
    <cfRule type="beginsWith" dxfId="1376" priority="2205" operator="beginsWith" text="MUY BAJA">
      <formula>LEFT(BF60,LEN("MUY BAJA"))="MUY BAJA"</formula>
    </cfRule>
  </conditionalFormatting>
  <conditionalFormatting sqref="BF66:BF70">
    <cfRule type="beginsWith" dxfId="1375" priority="2162" operator="beginsWith" text="BAJA">
      <formula>LEFT(BF66,LEN("BAJA"))="BAJA"</formula>
    </cfRule>
    <cfRule type="beginsWith" dxfId="1374" priority="2163" operator="beginsWith" text="MUY BAJA">
      <formula>LEFT(BF66,LEN("MUY BAJA"))="MUY BAJA"</formula>
    </cfRule>
    <cfRule type="beginsWith" dxfId="1373" priority="2159" operator="beginsWith" text="MUY ALTA">
      <formula>LEFT(BF66,LEN("MUY ALTA"))="MUY ALTA"</formula>
    </cfRule>
    <cfRule type="beginsWith" dxfId="1372" priority="2160" operator="beginsWith" text="ALTA">
      <formula>LEFT(BF66,LEN("ALTA"))="ALTA"</formula>
    </cfRule>
    <cfRule type="beginsWith" dxfId="1371" priority="2161" operator="beginsWith" text="MEDIA">
      <formula>LEFT(BF66,LEN("MEDIA"))="MEDIA"</formula>
    </cfRule>
  </conditionalFormatting>
  <conditionalFormatting sqref="BF72:BF76">
    <cfRule type="beginsWith" dxfId="1370" priority="2117" operator="beginsWith" text="MUY ALTA">
      <formula>LEFT(BF72,LEN("MUY ALTA"))="MUY ALTA"</formula>
    </cfRule>
    <cfRule type="beginsWith" dxfId="1369" priority="2118" operator="beginsWith" text="ALTA">
      <formula>LEFT(BF72,LEN("ALTA"))="ALTA"</formula>
    </cfRule>
    <cfRule type="beginsWith" dxfId="1368" priority="2119" operator="beginsWith" text="MEDIA">
      <formula>LEFT(BF72,LEN("MEDIA"))="MEDIA"</formula>
    </cfRule>
    <cfRule type="beginsWith" dxfId="1367" priority="2120" operator="beginsWith" text="BAJA">
      <formula>LEFT(BF72,LEN("BAJA"))="BAJA"</formula>
    </cfRule>
    <cfRule type="beginsWith" dxfId="1366" priority="2121" operator="beginsWith" text="MUY BAJA">
      <formula>LEFT(BF72,LEN("MUY BAJA"))="MUY BAJA"</formula>
    </cfRule>
  </conditionalFormatting>
  <conditionalFormatting sqref="BF78:BF82">
    <cfRule type="beginsWith" dxfId="1365" priority="2079" operator="beginsWith" text="MUY BAJA">
      <formula>LEFT(BF78,LEN("MUY BAJA"))="MUY BAJA"</formula>
    </cfRule>
    <cfRule type="beginsWith" dxfId="1364" priority="2078" operator="beginsWith" text="BAJA">
      <formula>LEFT(BF78,LEN("BAJA"))="BAJA"</formula>
    </cfRule>
    <cfRule type="beginsWith" dxfId="1363" priority="2077" operator="beginsWith" text="MEDIA">
      <formula>LEFT(BF78,LEN("MEDIA"))="MEDIA"</formula>
    </cfRule>
    <cfRule type="beginsWith" dxfId="1362" priority="2076" operator="beginsWith" text="ALTA">
      <formula>LEFT(BF78,LEN("ALTA"))="ALTA"</formula>
    </cfRule>
    <cfRule type="beginsWith" dxfId="1361" priority="2075" operator="beginsWith" text="MUY ALTA">
      <formula>LEFT(BF78,LEN("MUY ALTA"))="MUY ALTA"</formula>
    </cfRule>
  </conditionalFormatting>
  <conditionalFormatting sqref="BF84:BF88">
    <cfRule type="beginsWith" dxfId="1360" priority="2033" operator="beginsWith" text="MUY ALTA">
      <formula>LEFT(BF84,LEN("MUY ALTA"))="MUY ALTA"</formula>
    </cfRule>
    <cfRule type="beginsWith" dxfId="1359" priority="2034" operator="beginsWith" text="ALTA">
      <formula>LEFT(BF84,LEN("ALTA"))="ALTA"</formula>
    </cfRule>
    <cfRule type="beginsWith" dxfId="1358" priority="2035" operator="beginsWith" text="MEDIA">
      <formula>LEFT(BF84,LEN("MEDIA"))="MEDIA"</formula>
    </cfRule>
    <cfRule type="beginsWith" dxfId="1357" priority="2036" operator="beginsWith" text="BAJA">
      <formula>LEFT(BF84,LEN("BAJA"))="BAJA"</formula>
    </cfRule>
    <cfRule type="beginsWith" dxfId="1356" priority="2037" operator="beginsWith" text="MUY BAJA">
      <formula>LEFT(BF84,LEN("MUY BAJA"))="MUY BAJA"</formula>
    </cfRule>
  </conditionalFormatting>
  <conditionalFormatting sqref="BF90:BF94">
    <cfRule type="beginsWith" dxfId="1355" priority="1991" operator="beginsWith" text="MUY ALTA">
      <formula>LEFT(BF90,LEN("MUY ALTA"))="MUY ALTA"</formula>
    </cfRule>
    <cfRule type="beginsWith" dxfId="1354" priority="1992" operator="beginsWith" text="ALTA">
      <formula>LEFT(BF90,LEN("ALTA"))="ALTA"</formula>
    </cfRule>
    <cfRule type="beginsWith" dxfId="1353" priority="1993" operator="beginsWith" text="MEDIA">
      <formula>LEFT(BF90,LEN("MEDIA"))="MEDIA"</formula>
    </cfRule>
    <cfRule type="beginsWith" dxfId="1352" priority="1994" operator="beginsWith" text="BAJA">
      <formula>LEFT(BF90,LEN("BAJA"))="BAJA"</formula>
    </cfRule>
    <cfRule type="beginsWith" dxfId="1351" priority="1995" operator="beginsWith" text="MUY BAJA">
      <formula>LEFT(BF90,LEN("MUY BAJA"))="MUY BAJA"</formula>
    </cfRule>
  </conditionalFormatting>
  <conditionalFormatting sqref="BF96:BF100">
    <cfRule type="beginsWith" dxfId="1350" priority="431" operator="beginsWith" text="MUY BAJA">
      <formula>LEFT(BF96,LEN("MUY BAJA"))="MUY BAJA"</formula>
    </cfRule>
    <cfRule type="beginsWith" dxfId="1349" priority="427" operator="beginsWith" text="MUY ALTA">
      <formula>LEFT(BF96,LEN("MUY ALTA"))="MUY ALTA"</formula>
    </cfRule>
    <cfRule type="beginsWith" dxfId="1348" priority="428" operator="beginsWith" text="ALTA">
      <formula>LEFT(BF96,LEN("ALTA"))="ALTA"</formula>
    </cfRule>
    <cfRule type="beginsWith" dxfId="1347" priority="429" operator="beginsWith" text="MEDIA">
      <formula>LEFT(BF96,LEN("MEDIA"))="MEDIA"</formula>
    </cfRule>
    <cfRule type="beginsWith" dxfId="1346" priority="430" operator="beginsWith" text="BAJA">
      <formula>LEFT(BF96,LEN("BAJA"))="BAJA"</formula>
    </cfRule>
  </conditionalFormatting>
  <conditionalFormatting sqref="BF102:BF106">
    <cfRule type="beginsWith" dxfId="1345" priority="319" operator="beginsWith" text="MUY ALTA">
      <formula>LEFT(BF102,LEN("MUY ALTA"))="MUY ALTA"</formula>
    </cfRule>
    <cfRule type="beginsWith" dxfId="1344" priority="321" operator="beginsWith" text="MEDIA">
      <formula>LEFT(BF102,LEN("MEDIA"))="MEDIA"</formula>
    </cfRule>
    <cfRule type="beginsWith" dxfId="1343" priority="322" operator="beginsWith" text="BAJA">
      <formula>LEFT(BF102,LEN("BAJA"))="BAJA"</formula>
    </cfRule>
    <cfRule type="beginsWith" dxfId="1342" priority="323" operator="beginsWith" text="MUY BAJA">
      <formula>LEFT(BF102,LEN("MUY BAJA"))="MUY BAJA"</formula>
    </cfRule>
    <cfRule type="beginsWith" dxfId="1341" priority="320" operator="beginsWith" text="ALTA">
      <formula>LEFT(BF102,LEN("ALTA"))="ALTA"</formula>
    </cfRule>
  </conditionalFormatting>
  <conditionalFormatting sqref="BF108:BF112">
    <cfRule type="beginsWith" dxfId="1340" priority="179" operator="beginsWith" text="MUY ALTA">
      <formula>LEFT(BF108,LEN("MUY ALTA"))="MUY ALTA"</formula>
    </cfRule>
    <cfRule type="beginsWith" dxfId="1339" priority="183" operator="beginsWith" text="MUY BAJA">
      <formula>LEFT(BF108,LEN("MUY BAJA"))="MUY BAJA"</formula>
    </cfRule>
    <cfRule type="beginsWith" dxfId="1338" priority="182" operator="beginsWith" text="BAJA">
      <formula>LEFT(BF108,LEN("BAJA"))="BAJA"</formula>
    </cfRule>
    <cfRule type="beginsWith" dxfId="1337" priority="180" operator="beginsWith" text="ALTA">
      <formula>LEFT(BF108,LEN("ALTA"))="ALTA"</formula>
    </cfRule>
    <cfRule type="beginsWith" dxfId="1336" priority="181" operator="beginsWith" text="MEDIA">
      <formula>LEFT(BF108,LEN("MEDIA"))="MEDIA"</formula>
    </cfRule>
  </conditionalFormatting>
  <conditionalFormatting sqref="BF114:BF118">
    <cfRule type="beginsWith" dxfId="1335" priority="1824" operator="beginsWith" text="ALTA">
      <formula>LEFT(BF114,LEN("ALTA"))="ALTA"</formula>
    </cfRule>
    <cfRule type="beginsWith" dxfId="1334" priority="1826" operator="beginsWith" text="BAJA">
      <formula>LEFT(BF114,LEN("BAJA"))="BAJA"</formula>
    </cfRule>
    <cfRule type="beginsWith" dxfId="1333" priority="1825" operator="beginsWith" text="MEDIA">
      <formula>LEFT(BF114,LEN("MEDIA"))="MEDIA"</formula>
    </cfRule>
    <cfRule type="beginsWith" dxfId="1332" priority="1827" operator="beginsWith" text="MUY BAJA">
      <formula>LEFT(BF114,LEN("MUY BAJA"))="MUY BAJA"</formula>
    </cfRule>
    <cfRule type="beginsWith" dxfId="1331" priority="1823" operator="beginsWith" text="MUY ALTA">
      <formula>LEFT(BF114,LEN("MUY ALTA"))="MUY ALTA"</formula>
    </cfRule>
  </conditionalFormatting>
  <conditionalFormatting sqref="BF120:BF124">
    <cfRule type="beginsWith" dxfId="1330" priority="1781" operator="beginsWith" text="MUY ALTA">
      <formula>LEFT(BF120,LEN("MUY ALTA"))="MUY ALTA"</formula>
    </cfRule>
    <cfRule type="beginsWith" dxfId="1329" priority="1782" operator="beginsWith" text="ALTA">
      <formula>LEFT(BF120,LEN("ALTA"))="ALTA"</formula>
    </cfRule>
    <cfRule type="beginsWith" dxfId="1328" priority="1783" operator="beginsWith" text="MEDIA">
      <formula>LEFT(BF120,LEN("MEDIA"))="MEDIA"</formula>
    </cfRule>
    <cfRule type="beginsWith" dxfId="1327" priority="1784" operator="beginsWith" text="BAJA">
      <formula>LEFT(BF120,LEN("BAJA"))="BAJA"</formula>
    </cfRule>
    <cfRule type="beginsWith" dxfId="1326" priority="1785" operator="beginsWith" text="MUY BAJA">
      <formula>LEFT(BF120,LEN("MUY BAJA"))="MUY BAJA"</formula>
    </cfRule>
  </conditionalFormatting>
  <conditionalFormatting sqref="BF126:BF130">
    <cfRule type="beginsWith" dxfId="1325" priority="1743" operator="beginsWith" text="MUY BAJA">
      <formula>LEFT(BF126,LEN("MUY BAJA"))="MUY BAJA"</formula>
    </cfRule>
    <cfRule type="beginsWith" dxfId="1324" priority="1741" operator="beginsWith" text="MEDIA">
      <formula>LEFT(BF126,LEN("MEDIA"))="MEDIA"</formula>
    </cfRule>
    <cfRule type="beginsWith" dxfId="1323" priority="1740" operator="beginsWith" text="ALTA">
      <formula>LEFT(BF126,LEN("ALTA"))="ALTA"</formula>
    </cfRule>
    <cfRule type="beginsWith" dxfId="1322" priority="1739" operator="beginsWith" text="MUY ALTA">
      <formula>LEFT(BF126,LEN("MUY ALTA"))="MUY ALTA"</formula>
    </cfRule>
    <cfRule type="beginsWith" dxfId="1321" priority="1742" operator="beginsWith" text="BAJA">
      <formula>LEFT(BF126,LEN("BAJA"))="BAJA"</formula>
    </cfRule>
  </conditionalFormatting>
  <conditionalFormatting sqref="BF132:BF136">
    <cfRule type="beginsWith" dxfId="1320" priority="1701" operator="beginsWith" text="MUY BAJA">
      <formula>LEFT(BF132,LEN("MUY BAJA"))="MUY BAJA"</formula>
    </cfRule>
    <cfRule type="beginsWith" dxfId="1319" priority="1700" operator="beginsWith" text="BAJA">
      <formula>LEFT(BF132,LEN("BAJA"))="BAJA"</formula>
    </cfRule>
    <cfRule type="beginsWith" dxfId="1318" priority="1699" operator="beginsWith" text="MEDIA">
      <formula>LEFT(BF132,LEN("MEDIA"))="MEDIA"</formula>
    </cfRule>
    <cfRule type="beginsWith" dxfId="1317" priority="1698" operator="beginsWith" text="ALTA">
      <formula>LEFT(BF132,LEN("ALTA"))="ALTA"</formula>
    </cfRule>
    <cfRule type="beginsWith" dxfId="1316" priority="1697" operator="beginsWith" text="MUY ALTA">
      <formula>LEFT(BF132,LEN("MUY ALTA"))="MUY ALTA"</formula>
    </cfRule>
  </conditionalFormatting>
  <conditionalFormatting sqref="BF138:BF142">
    <cfRule type="beginsWith" dxfId="1315" priority="5693" operator="beginsWith" text="MUY ALTA">
      <formula>LEFT(BF138,LEN("MUY ALTA"))="MUY ALTA"</formula>
    </cfRule>
    <cfRule type="beginsWith" dxfId="1314" priority="5695" operator="beginsWith" text="MEDIA">
      <formula>LEFT(BF138,LEN("MEDIA"))="MEDIA"</formula>
    </cfRule>
    <cfRule type="beginsWith" dxfId="1313" priority="5696" operator="beginsWith" text="BAJA">
      <formula>LEFT(BF138,LEN("BAJA"))="BAJA"</formula>
    </cfRule>
    <cfRule type="beginsWith" dxfId="1312" priority="5697" operator="beginsWith" text="MUY BAJA">
      <formula>LEFT(BF138,LEN("MUY BAJA"))="MUY BAJA"</formula>
    </cfRule>
    <cfRule type="beginsWith" dxfId="1311" priority="5694" operator="beginsWith" text="ALTA">
      <formula>LEFT(BF138,LEN("ALTA"))="ALTA"</formula>
    </cfRule>
  </conditionalFormatting>
  <conditionalFormatting sqref="BF144:BF148">
    <cfRule type="beginsWith" dxfId="1310" priority="1655" operator="beginsWith" text="MUY ALTA">
      <formula>LEFT(BF144,LEN("MUY ALTA"))="MUY ALTA"</formula>
    </cfRule>
    <cfRule type="beginsWith" dxfId="1309" priority="1656" operator="beginsWith" text="ALTA">
      <formula>LEFT(BF144,LEN("ALTA"))="ALTA"</formula>
    </cfRule>
    <cfRule type="beginsWith" dxfId="1308" priority="1657" operator="beginsWith" text="MEDIA">
      <formula>LEFT(BF144,LEN("MEDIA"))="MEDIA"</formula>
    </cfRule>
    <cfRule type="beginsWith" dxfId="1307" priority="1658" operator="beginsWith" text="BAJA">
      <formula>LEFT(BF144,LEN("BAJA"))="BAJA"</formula>
    </cfRule>
    <cfRule type="beginsWith" dxfId="1306" priority="1659" operator="beginsWith" text="MUY BAJA">
      <formula>LEFT(BF144,LEN("MUY BAJA"))="MUY BAJA"</formula>
    </cfRule>
  </conditionalFormatting>
  <conditionalFormatting sqref="BF150:BF154">
    <cfRule type="beginsWith" dxfId="1305" priority="1615" operator="beginsWith" text="MEDIA">
      <formula>LEFT(BF150,LEN("MEDIA"))="MEDIA"</formula>
    </cfRule>
    <cfRule type="beginsWith" dxfId="1304" priority="1614" operator="beginsWith" text="ALTA">
      <formula>LEFT(BF150,LEN("ALTA"))="ALTA"</formula>
    </cfRule>
    <cfRule type="beginsWith" dxfId="1303" priority="1616" operator="beginsWith" text="BAJA">
      <formula>LEFT(BF150,LEN("BAJA"))="BAJA"</formula>
    </cfRule>
    <cfRule type="beginsWith" dxfId="1302" priority="1617" operator="beginsWith" text="MUY BAJA">
      <formula>LEFT(BF150,LEN("MUY BAJA"))="MUY BAJA"</formula>
    </cfRule>
    <cfRule type="beginsWith" dxfId="1301" priority="1613" operator="beginsWith" text="MUY ALTA">
      <formula>LEFT(BF150,LEN("MUY ALTA"))="MUY ALTA"</formula>
    </cfRule>
  </conditionalFormatting>
  <conditionalFormatting sqref="BF156:BF160">
    <cfRule type="beginsWith" dxfId="1300" priority="1574" operator="beginsWith" text="BAJA">
      <formula>LEFT(BF156,LEN("BAJA"))="BAJA"</formula>
    </cfRule>
    <cfRule type="beginsWith" dxfId="1299" priority="1573" operator="beginsWith" text="MEDIA">
      <formula>LEFT(BF156,LEN("MEDIA"))="MEDIA"</formula>
    </cfRule>
    <cfRule type="beginsWith" dxfId="1298" priority="1571" operator="beginsWith" text="MUY ALTA">
      <formula>LEFT(BF156,LEN("MUY ALTA"))="MUY ALTA"</formula>
    </cfRule>
    <cfRule type="beginsWith" dxfId="1297" priority="1572" operator="beginsWith" text="ALTA">
      <formula>LEFT(BF156,LEN("ALTA"))="ALTA"</formula>
    </cfRule>
    <cfRule type="beginsWith" dxfId="1296" priority="1575" operator="beginsWith" text="MUY BAJA">
      <formula>LEFT(BF156,LEN("MUY BAJA"))="MUY BAJA"</formula>
    </cfRule>
  </conditionalFormatting>
  <conditionalFormatting sqref="BF162:BF166">
    <cfRule type="beginsWith" dxfId="1295" priority="1533" operator="beginsWith" text="MUY BAJA">
      <formula>LEFT(BF162,LEN("MUY BAJA"))="MUY BAJA"</formula>
    </cfRule>
    <cfRule type="beginsWith" dxfId="1294" priority="1531" operator="beginsWith" text="MEDIA">
      <formula>LEFT(BF162,LEN("MEDIA"))="MEDIA"</formula>
    </cfRule>
    <cfRule type="beginsWith" dxfId="1293" priority="1532" operator="beginsWith" text="BAJA">
      <formula>LEFT(BF162,LEN("BAJA"))="BAJA"</formula>
    </cfRule>
    <cfRule type="beginsWith" dxfId="1292" priority="1530" operator="beginsWith" text="ALTA">
      <formula>LEFT(BF162,LEN("ALTA"))="ALTA"</formula>
    </cfRule>
    <cfRule type="beginsWith" dxfId="1291" priority="1529" operator="beginsWith" text="MUY ALTA">
      <formula>LEFT(BF162,LEN("MUY ALTA"))="MUY ALTA"</formula>
    </cfRule>
  </conditionalFormatting>
  <conditionalFormatting sqref="BF168:BF172">
    <cfRule type="beginsWith" dxfId="1290" priority="1491" operator="beginsWith" text="MUY BAJA">
      <formula>LEFT(BF168,LEN("MUY BAJA"))="MUY BAJA"</formula>
    </cfRule>
    <cfRule type="beginsWith" dxfId="1289" priority="1487" operator="beginsWith" text="MUY ALTA">
      <formula>LEFT(BF168,LEN("MUY ALTA"))="MUY ALTA"</formula>
    </cfRule>
    <cfRule type="beginsWith" dxfId="1288" priority="1488" operator="beginsWith" text="ALTA">
      <formula>LEFT(BF168,LEN("ALTA"))="ALTA"</formula>
    </cfRule>
    <cfRule type="beginsWith" dxfId="1287" priority="1489" operator="beginsWith" text="MEDIA">
      <formula>LEFT(BF168,LEN("MEDIA"))="MEDIA"</formula>
    </cfRule>
    <cfRule type="beginsWith" dxfId="1286" priority="1490" operator="beginsWith" text="BAJA">
      <formula>LEFT(BF168,LEN("BAJA"))="BAJA"</formula>
    </cfRule>
  </conditionalFormatting>
  <conditionalFormatting sqref="BF174:BF178">
    <cfRule type="beginsWith" dxfId="1285" priority="1447" operator="beginsWith" text="MEDIA">
      <formula>LEFT(BF174,LEN("MEDIA"))="MEDIA"</formula>
    </cfRule>
    <cfRule type="beginsWith" dxfId="1284" priority="1449" operator="beginsWith" text="MUY BAJA">
      <formula>LEFT(BF174,LEN("MUY BAJA"))="MUY BAJA"</formula>
    </cfRule>
    <cfRule type="beginsWith" dxfId="1283" priority="1445" operator="beginsWith" text="MUY ALTA">
      <formula>LEFT(BF174,LEN("MUY ALTA"))="MUY ALTA"</formula>
    </cfRule>
    <cfRule type="beginsWith" dxfId="1282" priority="1446" operator="beginsWith" text="ALTA">
      <formula>LEFT(BF174,LEN("ALTA"))="ALTA"</formula>
    </cfRule>
    <cfRule type="beginsWith" dxfId="1281" priority="1448" operator="beginsWith" text="BAJA">
      <formula>LEFT(BF174,LEN("BAJA"))="BAJA"</formula>
    </cfRule>
  </conditionalFormatting>
  <conditionalFormatting sqref="BG18">
    <cfRule type="expression" dxfId="1280" priority="18089">
      <formula>$BJ18=3</formula>
    </cfRule>
    <cfRule type="expression" dxfId="1279" priority="18078">
      <formula>$BJ18=14</formula>
    </cfRule>
    <cfRule type="expression" dxfId="1278" priority="18077">
      <formula>$BJ18=15</formula>
    </cfRule>
    <cfRule type="expression" dxfId="1277" priority="18076">
      <formula>$BJ18=16</formula>
    </cfRule>
    <cfRule type="expression" dxfId="1276" priority="18075">
      <formula>$BJ18=17</formula>
    </cfRule>
    <cfRule type="expression" dxfId="1275" priority="18074">
      <formula>$BJ18=18</formula>
    </cfRule>
    <cfRule type="expression" dxfId="1274" priority="18073">
      <formula>$BJ18=19</formula>
    </cfRule>
    <cfRule type="expression" dxfId="1273" priority="18072">
      <formula>$BJ18=20</formula>
    </cfRule>
    <cfRule type="expression" dxfId="1272" priority="18071">
      <formula>$BJ18=21</formula>
    </cfRule>
    <cfRule type="expression" dxfId="1271" priority="18070">
      <formula>$BJ18=22</formula>
    </cfRule>
    <cfRule type="expression" dxfId="1270" priority="18069">
      <formula>$BJ18=23</formula>
    </cfRule>
    <cfRule type="expression" dxfId="1269" priority="18068">
      <formula>$BJ18=24</formula>
    </cfRule>
    <cfRule type="expression" dxfId="1268" priority="18067">
      <formula>$BJ18=25</formula>
    </cfRule>
    <cfRule type="expression" dxfId="1267" priority="18084">
      <formula>$BJ18=8</formula>
    </cfRule>
    <cfRule type="expression" dxfId="1266" priority="18085">
      <formula>$BJ18=7</formula>
    </cfRule>
    <cfRule type="expression" dxfId="1265" priority="18086">
      <formula>$BJ18=6</formula>
    </cfRule>
    <cfRule type="expression" dxfId="1264" priority="18082">
      <formula>$BJ18=10</formula>
    </cfRule>
    <cfRule type="expression" dxfId="1263" priority="18081">
      <formula>$BJ18=11</formula>
    </cfRule>
    <cfRule type="expression" dxfId="1262" priority="18087">
      <formula>$BJ18=5</formula>
    </cfRule>
    <cfRule type="expression" dxfId="1261" priority="18080">
      <formula>$BJ18=12</formula>
    </cfRule>
    <cfRule type="expression" dxfId="1260" priority="18088">
      <formula>$BJ18=4</formula>
    </cfRule>
    <cfRule type="expression" dxfId="1259" priority="18091">
      <formula>$BJ18=1</formula>
    </cfRule>
    <cfRule type="expression" dxfId="1258" priority="18090">
      <formula>$BJ18=2</formula>
    </cfRule>
    <cfRule type="expression" dxfId="1257" priority="18079">
      <formula>$BJ18=13</formula>
    </cfRule>
    <cfRule type="expression" dxfId="1256" priority="18083">
      <formula>$BJ18=9</formula>
    </cfRule>
  </conditionalFormatting>
  <conditionalFormatting sqref="BG24">
    <cfRule type="expression" dxfId="1255" priority="2485">
      <formula>$BJ24=5</formula>
    </cfRule>
    <cfRule type="expression" dxfId="1254" priority="2484">
      <formula>$BJ24=6</formula>
    </cfRule>
    <cfRule type="expression" dxfId="1253" priority="2483">
      <formula>$BJ24=7</formula>
    </cfRule>
    <cfRule type="expression" dxfId="1252" priority="2482">
      <formula>$BJ24=8</formula>
    </cfRule>
    <cfRule type="expression" dxfId="1251" priority="2481">
      <formula>$BJ24=9</formula>
    </cfRule>
    <cfRule type="expression" dxfId="1250" priority="2480">
      <formula>$BJ24=10</formula>
    </cfRule>
    <cfRule type="expression" dxfId="1249" priority="2479">
      <formula>$BJ24=11</formula>
    </cfRule>
    <cfRule type="expression" dxfId="1248" priority="2478">
      <formula>$BJ24=12</formula>
    </cfRule>
    <cfRule type="expression" dxfId="1247" priority="2477">
      <formula>$BJ24=13</formula>
    </cfRule>
    <cfRule type="expression" dxfId="1246" priority="2476">
      <formula>$BJ24=14</formula>
    </cfRule>
    <cfRule type="expression" dxfId="1245" priority="2475">
      <formula>$BJ24=15</formula>
    </cfRule>
    <cfRule type="expression" dxfId="1244" priority="2474">
      <formula>$BJ24=16</formula>
    </cfRule>
    <cfRule type="expression" dxfId="1243" priority="2473">
      <formula>$BJ24=17</formula>
    </cfRule>
    <cfRule type="expression" dxfId="1242" priority="2472">
      <formula>$BJ24=18</formula>
    </cfRule>
    <cfRule type="expression" dxfId="1241" priority="2471">
      <formula>$BJ24=19</formula>
    </cfRule>
    <cfRule type="expression" dxfId="1240" priority="2470">
      <formula>$BJ24=20</formula>
    </cfRule>
    <cfRule type="expression" dxfId="1239" priority="2469">
      <formula>$BJ24=21</formula>
    </cfRule>
    <cfRule type="expression" dxfId="1238" priority="2468">
      <formula>$BJ24=22</formula>
    </cfRule>
    <cfRule type="expression" dxfId="1237" priority="2467">
      <formula>$BJ24=23</formula>
    </cfRule>
    <cfRule type="expression" dxfId="1236" priority="2466">
      <formula>$BJ24=24</formula>
    </cfRule>
    <cfRule type="expression" dxfId="1235" priority="2465">
      <formula>$BJ24=25</formula>
    </cfRule>
    <cfRule type="expression" dxfId="1234" priority="2487">
      <formula>$BJ24=3</formula>
    </cfRule>
    <cfRule type="expression" dxfId="1233" priority="2488">
      <formula>$BJ24=2</formula>
    </cfRule>
    <cfRule type="expression" dxfId="1232" priority="2489">
      <formula>$BJ24=1</formula>
    </cfRule>
    <cfRule type="expression" dxfId="1231" priority="2486">
      <formula>$BJ24=4</formula>
    </cfRule>
  </conditionalFormatting>
  <conditionalFormatting sqref="BG30">
    <cfRule type="expression" dxfId="1230" priority="1206">
      <formula>$BJ30=25</formula>
    </cfRule>
    <cfRule type="expression" dxfId="1229" priority="1207">
      <formula>$BJ30=24</formula>
    </cfRule>
    <cfRule type="expression" dxfId="1228" priority="1225">
      <formula>$BJ30=6</formula>
    </cfRule>
    <cfRule type="expression" dxfId="1227" priority="1228">
      <formula>$BJ30=3</formula>
    </cfRule>
    <cfRule type="expression" dxfId="1226" priority="1224">
      <formula>$BJ30=7</formula>
    </cfRule>
    <cfRule type="expression" dxfId="1225" priority="1223">
      <formula>$BJ30=8</formula>
    </cfRule>
    <cfRule type="expression" dxfId="1224" priority="1222">
      <formula>$BJ30=9</formula>
    </cfRule>
    <cfRule type="expression" dxfId="1223" priority="1221">
      <formula>$BJ30=10</formula>
    </cfRule>
    <cfRule type="expression" dxfId="1222" priority="1220">
      <formula>$BJ30=11</formula>
    </cfRule>
    <cfRule type="expression" dxfId="1221" priority="1219">
      <formula>$BJ30=12</formula>
    </cfRule>
    <cfRule type="expression" dxfId="1220" priority="1218">
      <formula>$BJ30=13</formula>
    </cfRule>
    <cfRule type="expression" dxfId="1219" priority="1217">
      <formula>$BJ30=14</formula>
    </cfRule>
    <cfRule type="expression" dxfId="1218" priority="1216">
      <formula>$BJ30=15</formula>
    </cfRule>
    <cfRule type="expression" dxfId="1217" priority="1215">
      <formula>$BJ30=16</formula>
    </cfRule>
    <cfRule type="expression" dxfId="1216" priority="1214">
      <formula>$BJ30=17</formula>
    </cfRule>
    <cfRule type="expression" dxfId="1215" priority="1213">
      <formula>$BJ30=18</formula>
    </cfRule>
    <cfRule type="expression" dxfId="1214" priority="1212">
      <formula>$BJ30=19</formula>
    </cfRule>
    <cfRule type="expression" dxfId="1213" priority="1211">
      <formula>$BJ30=20</formula>
    </cfRule>
    <cfRule type="expression" dxfId="1212" priority="1210">
      <formula>$BJ30=21</formula>
    </cfRule>
    <cfRule type="expression" dxfId="1211" priority="1209">
      <formula>$BJ30=22</formula>
    </cfRule>
    <cfRule type="expression" dxfId="1210" priority="1230">
      <formula>$BJ30=1</formula>
    </cfRule>
    <cfRule type="expression" dxfId="1209" priority="1229">
      <formula>$BJ30=2</formula>
    </cfRule>
    <cfRule type="expression" dxfId="1208" priority="1227">
      <formula>$BJ30=4</formula>
    </cfRule>
    <cfRule type="expression" dxfId="1207" priority="1208">
      <formula>$BJ30=23</formula>
    </cfRule>
    <cfRule type="expression" dxfId="1206" priority="1226">
      <formula>$BJ30=5</formula>
    </cfRule>
  </conditionalFormatting>
  <conditionalFormatting sqref="BG36">
    <cfRule type="expression" dxfId="1205" priority="2392">
      <formula>$BJ36=14</formula>
    </cfRule>
    <cfRule type="expression" dxfId="1204" priority="2384">
      <formula>$BJ36=22</formula>
    </cfRule>
    <cfRule type="expression" dxfId="1203" priority="2403">
      <formula>$BJ36=3</formula>
    </cfRule>
    <cfRule type="expression" dxfId="1202" priority="2402">
      <formula>$BJ36=4</formula>
    </cfRule>
    <cfRule type="expression" dxfId="1201" priority="2401">
      <formula>$BJ36=5</formula>
    </cfRule>
    <cfRule type="expression" dxfId="1200" priority="2400">
      <formula>$BJ36=6</formula>
    </cfRule>
    <cfRule type="expression" dxfId="1199" priority="2405">
      <formula>$BJ36=1</formula>
    </cfRule>
    <cfRule type="expression" dxfId="1198" priority="2382">
      <formula>$BJ36=24</formula>
    </cfRule>
    <cfRule type="expression" dxfId="1197" priority="2381">
      <formula>$BJ36=25</formula>
    </cfRule>
    <cfRule type="expression" dxfId="1196" priority="2389">
      <formula>$BJ36=17</formula>
    </cfRule>
    <cfRule type="expression" dxfId="1195" priority="2393">
      <formula>$BJ36=13</formula>
    </cfRule>
    <cfRule type="expression" dxfId="1194" priority="2388">
      <formula>$BJ36=18</formula>
    </cfRule>
    <cfRule type="expression" dxfId="1193" priority="2387">
      <formula>$BJ36=19</formula>
    </cfRule>
    <cfRule type="expression" dxfId="1192" priority="2391">
      <formula>$BJ36=15</formula>
    </cfRule>
    <cfRule type="expression" dxfId="1191" priority="2390">
      <formula>$BJ36=16</formula>
    </cfRule>
    <cfRule type="expression" dxfId="1190" priority="2386">
      <formula>$BJ36=20</formula>
    </cfRule>
    <cfRule type="expression" dxfId="1189" priority="2394">
      <formula>$BJ36=12</formula>
    </cfRule>
    <cfRule type="expression" dxfId="1188" priority="2395">
      <formula>$BJ36=11</formula>
    </cfRule>
    <cfRule type="expression" dxfId="1187" priority="2396">
      <formula>$BJ36=10</formula>
    </cfRule>
    <cfRule type="expression" dxfId="1186" priority="2397">
      <formula>$BJ36=9</formula>
    </cfRule>
    <cfRule type="expression" dxfId="1185" priority="2398">
      <formula>$BJ36=8</formula>
    </cfRule>
    <cfRule type="expression" dxfId="1184" priority="2399">
      <formula>$BJ36=7</formula>
    </cfRule>
    <cfRule type="expression" dxfId="1183" priority="2404">
      <formula>$BJ36=2</formula>
    </cfRule>
    <cfRule type="expression" dxfId="1182" priority="2385">
      <formula>$BJ36=21</formula>
    </cfRule>
    <cfRule type="expression" dxfId="1181" priority="2383">
      <formula>$BJ36=23</formula>
    </cfRule>
  </conditionalFormatting>
  <conditionalFormatting sqref="BG42">
    <cfRule type="expression" dxfId="1180" priority="2346">
      <formula>$BJ42=18</formula>
    </cfRule>
    <cfRule type="expression" dxfId="1179" priority="2356">
      <formula>$BJ42=8</formula>
    </cfRule>
    <cfRule type="expression" dxfId="1178" priority="2352">
      <formula>$BJ42=12</formula>
    </cfRule>
    <cfRule type="expression" dxfId="1177" priority="2343">
      <formula>$BJ42=21</formula>
    </cfRule>
    <cfRule type="expression" dxfId="1176" priority="2342">
      <formula>$BJ42=22</formula>
    </cfRule>
    <cfRule type="expression" dxfId="1175" priority="2353">
      <formula>$BJ42=11</formula>
    </cfRule>
    <cfRule type="expression" dxfId="1174" priority="2354">
      <formula>$BJ42=10</formula>
    </cfRule>
    <cfRule type="expression" dxfId="1173" priority="2358">
      <formula>$BJ42=6</formula>
    </cfRule>
    <cfRule type="expression" dxfId="1172" priority="2359">
      <formula>$BJ42=5</formula>
    </cfRule>
    <cfRule type="expression" dxfId="1171" priority="2360">
      <formula>$BJ42=4</formula>
    </cfRule>
    <cfRule type="expression" dxfId="1170" priority="2350">
      <formula>$BJ42=14</formula>
    </cfRule>
    <cfRule type="expression" dxfId="1169" priority="2341">
      <formula>$BJ42=23</formula>
    </cfRule>
    <cfRule type="expression" dxfId="1168" priority="2345">
      <formula>$BJ42=19</formula>
    </cfRule>
    <cfRule type="expression" dxfId="1167" priority="2361">
      <formula>$BJ42=3</formula>
    </cfRule>
    <cfRule type="expression" dxfId="1166" priority="2347">
      <formula>$BJ42=17</formula>
    </cfRule>
    <cfRule type="expression" dxfId="1165" priority="2348">
      <formula>$BJ42=16</formula>
    </cfRule>
    <cfRule type="expression" dxfId="1164" priority="2349">
      <formula>$BJ42=15</formula>
    </cfRule>
    <cfRule type="expression" dxfId="1163" priority="2355">
      <formula>$BJ42=9</formula>
    </cfRule>
    <cfRule type="expression" dxfId="1162" priority="2362">
      <formula>$BJ42=2</formula>
    </cfRule>
    <cfRule type="expression" dxfId="1161" priority="2339">
      <formula>$BJ42=25</formula>
    </cfRule>
    <cfRule type="expression" dxfId="1160" priority="2340">
      <formula>$BJ42=24</formula>
    </cfRule>
    <cfRule type="expression" dxfId="1159" priority="2351">
      <formula>$BJ42=13</formula>
    </cfRule>
    <cfRule type="expression" dxfId="1158" priority="2363">
      <formula>$BJ42=1</formula>
    </cfRule>
    <cfRule type="expression" dxfId="1157" priority="2357">
      <formula>$BJ42=7</formula>
    </cfRule>
    <cfRule type="expression" dxfId="1156" priority="2344">
      <formula>$BJ42=20</formula>
    </cfRule>
  </conditionalFormatting>
  <conditionalFormatting sqref="BG48">
    <cfRule type="expression" dxfId="1155" priority="2300">
      <formula>$BJ48=22</formula>
    </cfRule>
    <cfRule type="expression" dxfId="1154" priority="2310">
      <formula>$BJ48=12</formula>
    </cfRule>
    <cfRule type="expression" dxfId="1153" priority="2319">
      <formula>$BJ48=3</formula>
    </cfRule>
    <cfRule type="expression" dxfId="1152" priority="2320">
      <formula>$BJ48=2</formula>
    </cfRule>
    <cfRule type="expression" dxfId="1151" priority="2298">
      <formula>$BJ48=24</formula>
    </cfRule>
    <cfRule type="expression" dxfId="1150" priority="2321">
      <formula>$BJ48=1</formula>
    </cfRule>
    <cfRule type="expression" dxfId="1149" priority="2297">
      <formula>$BJ48=25</formula>
    </cfRule>
    <cfRule type="expression" dxfId="1148" priority="2307">
      <formula>$BJ48=15</formula>
    </cfRule>
    <cfRule type="expression" dxfId="1147" priority="2306">
      <formula>$BJ48=16</formula>
    </cfRule>
    <cfRule type="expression" dxfId="1146" priority="2308">
      <formula>$BJ48=14</formula>
    </cfRule>
    <cfRule type="expression" dxfId="1145" priority="2305">
      <formula>$BJ48=17</formula>
    </cfRule>
    <cfRule type="expression" dxfId="1144" priority="2312">
      <formula>$BJ48=10</formula>
    </cfRule>
    <cfRule type="expression" dxfId="1143" priority="2304">
      <formula>$BJ48=18</formula>
    </cfRule>
    <cfRule type="expression" dxfId="1142" priority="2303">
      <formula>$BJ48=19</formula>
    </cfRule>
    <cfRule type="expression" dxfId="1141" priority="2302">
      <formula>$BJ48=20</formula>
    </cfRule>
    <cfRule type="expression" dxfId="1140" priority="2301">
      <formula>$BJ48=21</formula>
    </cfRule>
    <cfRule type="expression" dxfId="1139" priority="2318">
      <formula>$BJ48=4</formula>
    </cfRule>
    <cfRule type="expression" dxfId="1138" priority="2317">
      <formula>$BJ48=5</formula>
    </cfRule>
    <cfRule type="expression" dxfId="1137" priority="2316">
      <formula>$BJ48=6</formula>
    </cfRule>
    <cfRule type="expression" dxfId="1136" priority="2315">
      <formula>$BJ48=7</formula>
    </cfRule>
    <cfRule type="expression" dxfId="1135" priority="2314">
      <formula>$BJ48=8</formula>
    </cfRule>
    <cfRule type="expression" dxfId="1134" priority="2313">
      <formula>$BJ48=9</formula>
    </cfRule>
    <cfRule type="expression" dxfId="1133" priority="2311">
      <formula>$BJ48=11</formula>
    </cfRule>
    <cfRule type="expression" dxfId="1132" priority="2309">
      <formula>$BJ48=13</formula>
    </cfRule>
    <cfRule type="expression" dxfId="1131" priority="2299">
      <formula>$BJ48=23</formula>
    </cfRule>
  </conditionalFormatting>
  <conditionalFormatting sqref="BG54">
    <cfRule type="expression" dxfId="1130" priority="2260">
      <formula>$BJ54=20</formula>
    </cfRule>
    <cfRule type="expression" dxfId="1129" priority="2258">
      <formula>$BJ54=22</formula>
    </cfRule>
    <cfRule type="expression" dxfId="1128" priority="2275">
      <formula>$BJ54=5</formula>
    </cfRule>
    <cfRule type="expression" dxfId="1127" priority="2274">
      <formula>$BJ54=6</formula>
    </cfRule>
    <cfRule type="expression" dxfId="1126" priority="2266">
      <formula>$BJ54=14</formula>
    </cfRule>
    <cfRule type="expression" dxfId="1125" priority="2265">
      <formula>$BJ54=15</formula>
    </cfRule>
    <cfRule type="expression" dxfId="1124" priority="2264">
      <formula>$BJ54=16</formula>
    </cfRule>
    <cfRule type="expression" dxfId="1123" priority="2273">
      <formula>$BJ54=7</formula>
    </cfRule>
    <cfRule type="expression" dxfId="1122" priority="2272">
      <formula>$BJ54=8</formula>
    </cfRule>
    <cfRule type="expression" dxfId="1121" priority="2276">
      <formula>$BJ54=4</formula>
    </cfRule>
    <cfRule type="expression" dxfId="1120" priority="2271">
      <formula>$BJ54=9</formula>
    </cfRule>
    <cfRule type="expression" dxfId="1119" priority="2270">
      <formula>$BJ54=10</formula>
    </cfRule>
    <cfRule type="expression" dxfId="1118" priority="2263">
      <formula>$BJ54=17</formula>
    </cfRule>
    <cfRule type="expression" dxfId="1117" priority="2269">
      <formula>$BJ54=11</formula>
    </cfRule>
    <cfRule type="expression" dxfId="1116" priority="2255">
      <formula>$BJ54=25</formula>
    </cfRule>
    <cfRule type="expression" dxfId="1115" priority="2279">
      <formula>$BJ54=1</formula>
    </cfRule>
    <cfRule type="expression" dxfId="1114" priority="2278">
      <formula>$BJ54=2</formula>
    </cfRule>
    <cfRule type="expression" dxfId="1113" priority="2277">
      <formula>$BJ54=3</formula>
    </cfRule>
    <cfRule type="expression" dxfId="1112" priority="2262">
      <formula>$BJ54=18</formula>
    </cfRule>
    <cfRule type="expression" dxfId="1111" priority="2259">
      <formula>$BJ54=21</formula>
    </cfRule>
    <cfRule type="expression" dxfId="1110" priority="2261">
      <formula>$BJ54=19</formula>
    </cfRule>
    <cfRule type="expression" dxfId="1109" priority="2256">
      <formula>$BJ54=24</formula>
    </cfRule>
    <cfRule type="expression" dxfId="1108" priority="2257">
      <formula>$BJ54=23</formula>
    </cfRule>
    <cfRule type="expression" dxfId="1107" priority="2268">
      <formula>$BJ54=12</formula>
    </cfRule>
    <cfRule type="expression" dxfId="1106" priority="2267">
      <formula>$BJ54=13</formula>
    </cfRule>
  </conditionalFormatting>
  <conditionalFormatting sqref="BG60">
    <cfRule type="expression" dxfId="1105" priority="2213">
      <formula>$BJ60=25</formula>
    </cfRule>
    <cfRule type="expression" dxfId="1104" priority="2230">
      <formula>$BJ60=8</formula>
    </cfRule>
    <cfRule type="expression" dxfId="1103" priority="2215">
      <formula>$BJ60=23</formula>
    </cfRule>
    <cfRule type="expression" dxfId="1102" priority="2227">
      <formula>$BJ60=11</formula>
    </cfRule>
    <cfRule type="expression" dxfId="1101" priority="2226">
      <formula>$BJ60=12</formula>
    </cfRule>
    <cfRule type="expression" dxfId="1100" priority="2225">
      <formula>$BJ60=13</formula>
    </cfRule>
    <cfRule type="expression" dxfId="1099" priority="2224">
      <formula>$BJ60=14</formula>
    </cfRule>
    <cfRule type="expression" dxfId="1098" priority="2223">
      <formula>$BJ60=15</formula>
    </cfRule>
    <cfRule type="expression" dxfId="1097" priority="2222">
      <formula>$BJ60=16</formula>
    </cfRule>
    <cfRule type="expression" dxfId="1096" priority="2228">
      <formula>$BJ60=10</formula>
    </cfRule>
    <cfRule type="expression" dxfId="1095" priority="2216">
      <formula>$BJ60=22</formula>
    </cfRule>
    <cfRule type="expression" dxfId="1094" priority="2217">
      <formula>$BJ60=21</formula>
    </cfRule>
    <cfRule type="expression" dxfId="1093" priority="2218">
      <formula>$BJ60=20</formula>
    </cfRule>
    <cfRule type="expression" dxfId="1092" priority="2219">
      <formula>$BJ60=19</formula>
    </cfRule>
    <cfRule type="expression" dxfId="1091" priority="2220">
      <formula>$BJ60=18</formula>
    </cfRule>
    <cfRule type="expression" dxfId="1090" priority="2237">
      <formula>$BJ60=1</formula>
    </cfRule>
    <cfRule type="expression" dxfId="1089" priority="2236">
      <formula>$BJ60=2</formula>
    </cfRule>
    <cfRule type="expression" dxfId="1088" priority="2221">
      <formula>$BJ60=17</formula>
    </cfRule>
    <cfRule type="expression" dxfId="1087" priority="2229">
      <formula>$BJ60=9</formula>
    </cfRule>
    <cfRule type="expression" dxfId="1086" priority="2235">
      <formula>$BJ60=3</formula>
    </cfRule>
    <cfRule type="expression" dxfId="1085" priority="2234">
      <formula>$BJ60=4</formula>
    </cfRule>
    <cfRule type="expression" dxfId="1084" priority="2233">
      <formula>$BJ60=5</formula>
    </cfRule>
    <cfRule type="expression" dxfId="1083" priority="2232">
      <formula>$BJ60=6</formula>
    </cfRule>
    <cfRule type="expression" dxfId="1082" priority="2231">
      <formula>$BJ60=7</formula>
    </cfRule>
    <cfRule type="expression" dxfId="1081" priority="2214">
      <formula>$BJ60=24</formula>
    </cfRule>
  </conditionalFormatting>
  <conditionalFormatting sqref="BG66">
    <cfRule type="expression" dxfId="1080" priority="2174">
      <formula>$BJ66=22</formula>
    </cfRule>
    <cfRule type="expression" dxfId="1079" priority="2191">
      <formula>$BJ66=5</formula>
    </cfRule>
    <cfRule type="expression" dxfId="1078" priority="2192">
      <formula>$BJ66=4</formula>
    </cfRule>
    <cfRule type="expression" dxfId="1077" priority="2193">
      <formula>$BJ66=3</formula>
    </cfRule>
    <cfRule type="expression" dxfId="1076" priority="2194">
      <formula>$BJ66=2</formula>
    </cfRule>
    <cfRule type="expression" dxfId="1075" priority="2195">
      <formula>$BJ66=1</formula>
    </cfRule>
    <cfRule type="expression" dxfId="1074" priority="2173">
      <formula>$BJ66=23</formula>
    </cfRule>
    <cfRule type="expression" dxfId="1073" priority="2172">
      <formula>$BJ66=24</formula>
    </cfRule>
    <cfRule type="expression" dxfId="1072" priority="2180">
      <formula>$BJ66=16</formula>
    </cfRule>
    <cfRule type="expression" dxfId="1071" priority="2179">
      <formula>$BJ66=17</formula>
    </cfRule>
    <cfRule type="expression" dxfId="1070" priority="2181">
      <formula>$BJ66=15</formula>
    </cfRule>
    <cfRule type="expression" dxfId="1069" priority="2190">
      <formula>$BJ66=6</formula>
    </cfRule>
    <cfRule type="expression" dxfId="1068" priority="2189">
      <formula>$BJ66=7</formula>
    </cfRule>
    <cfRule type="expression" dxfId="1067" priority="2188">
      <formula>$BJ66=8</formula>
    </cfRule>
    <cfRule type="expression" dxfId="1066" priority="2187">
      <formula>$BJ66=9</formula>
    </cfRule>
    <cfRule type="expression" dxfId="1065" priority="2186">
      <formula>$BJ66=10</formula>
    </cfRule>
    <cfRule type="expression" dxfId="1064" priority="2176">
      <formula>$BJ66=20</formula>
    </cfRule>
    <cfRule type="expression" dxfId="1063" priority="2177">
      <formula>$BJ66=19</formula>
    </cfRule>
    <cfRule type="expression" dxfId="1062" priority="2175">
      <formula>$BJ66=21</formula>
    </cfRule>
    <cfRule type="expression" dxfId="1061" priority="2171">
      <formula>$BJ66=25</formula>
    </cfRule>
    <cfRule type="expression" dxfId="1060" priority="2185">
      <formula>$BJ66=11</formula>
    </cfRule>
    <cfRule type="expression" dxfId="1059" priority="2178">
      <formula>$BJ66=18</formula>
    </cfRule>
    <cfRule type="expression" dxfId="1058" priority="2182">
      <formula>$BJ66=14</formula>
    </cfRule>
    <cfRule type="expression" dxfId="1057" priority="2183">
      <formula>$BJ66=13</formula>
    </cfRule>
    <cfRule type="expression" dxfId="1056" priority="2184">
      <formula>$BJ66=12</formula>
    </cfRule>
  </conditionalFormatting>
  <conditionalFormatting sqref="BG72">
    <cfRule type="expression" dxfId="1055" priority="2134">
      <formula>$BJ72=20</formula>
    </cfRule>
    <cfRule type="expression" dxfId="1054" priority="2146">
      <formula>$BJ72=8</formula>
    </cfRule>
    <cfRule type="expression" dxfId="1053" priority="2151">
      <formula>$BJ72=3</formula>
    </cfRule>
    <cfRule type="expression" dxfId="1052" priority="2152">
      <formula>$BJ72=2</formula>
    </cfRule>
    <cfRule type="expression" dxfId="1051" priority="2153">
      <formula>$BJ72=1</formula>
    </cfRule>
    <cfRule type="expression" dxfId="1050" priority="2144">
      <formula>$BJ72=10</formula>
    </cfRule>
    <cfRule type="expression" dxfId="1049" priority="2143">
      <formula>$BJ72=11</formula>
    </cfRule>
    <cfRule type="expression" dxfId="1048" priority="2142">
      <formula>$BJ72=12</formula>
    </cfRule>
    <cfRule type="expression" dxfId="1047" priority="2149">
      <formula>$BJ72=5</formula>
    </cfRule>
    <cfRule type="expression" dxfId="1046" priority="2141">
      <formula>$BJ72=13</formula>
    </cfRule>
    <cfRule type="expression" dxfId="1045" priority="2140">
      <formula>$BJ72=14</formula>
    </cfRule>
    <cfRule type="expression" dxfId="1044" priority="2139">
      <formula>$BJ72=15</formula>
    </cfRule>
    <cfRule type="expression" dxfId="1043" priority="2138">
      <formula>$BJ72=16</formula>
    </cfRule>
    <cfRule type="expression" dxfId="1042" priority="2148">
      <formula>$BJ72=6</formula>
    </cfRule>
    <cfRule type="expression" dxfId="1041" priority="2137">
      <formula>$BJ72=17</formula>
    </cfRule>
    <cfRule type="expression" dxfId="1040" priority="2136">
      <formula>$BJ72=18</formula>
    </cfRule>
    <cfRule type="expression" dxfId="1039" priority="2135">
      <formula>$BJ72=19</formula>
    </cfRule>
    <cfRule type="expression" dxfId="1038" priority="2147">
      <formula>$BJ72=7</formula>
    </cfRule>
    <cfRule type="expression" dxfId="1037" priority="2133">
      <formula>$BJ72=21</formula>
    </cfRule>
    <cfRule type="expression" dxfId="1036" priority="2132">
      <formula>$BJ72=22</formula>
    </cfRule>
    <cfRule type="expression" dxfId="1035" priority="2131">
      <formula>$BJ72=23</formula>
    </cfRule>
    <cfRule type="expression" dxfId="1034" priority="2130">
      <formula>$BJ72=24</formula>
    </cfRule>
    <cfRule type="expression" dxfId="1033" priority="2129">
      <formula>$BJ72=25</formula>
    </cfRule>
    <cfRule type="expression" dxfId="1032" priority="2145">
      <formula>$BJ72=9</formula>
    </cfRule>
    <cfRule type="expression" dxfId="1031" priority="2150">
      <formula>$BJ72=4</formula>
    </cfRule>
  </conditionalFormatting>
  <conditionalFormatting sqref="BG78">
    <cfRule type="expression" dxfId="1030" priority="2110">
      <formula>$BJ78=2</formula>
    </cfRule>
    <cfRule type="expression" dxfId="1029" priority="2089">
      <formula>$BJ78=23</formula>
    </cfRule>
    <cfRule type="expression" dxfId="1028" priority="2111">
      <formula>$BJ78=1</formula>
    </cfRule>
    <cfRule type="expression" dxfId="1027" priority="2087">
      <formula>$BJ78=25</formula>
    </cfRule>
    <cfRule type="expression" dxfId="1026" priority="2109">
      <formula>$BJ78=3</formula>
    </cfRule>
    <cfRule type="expression" dxfId="1025" priority="2108">
      <formula>$BJ78=4</formula>
    </cfRule>
    <cfRule type="expression" dxfId="1024" priority="2107">
      <formula>$BJ78=5</formula>
    </cfRule>
    <cfRule type="expression" dxfId="1023" priority="2106">
      <formula>$BJ78=6</formula>
    </cfRule>
    <cfRule type="expression" dxfId="1022" priority="2105">
      <formula>$BJ78=7</formula>
    </cfRule>
    <cfRule type="expression" dxfId="1021" priority="2104">
      <formula>$BJ78=8</formula>
    </cfRule>
    <cfRule type="expression" dxfId="1020" priority="2103">
      <formula>$BJ78=9</formula>
    </cfRule>
    <cfRule type="expression" dxfId="1019" priority="2102">
      <formula>$BJ78=10</formula>
    </cfRule>
    <cfRule type="expression" dxfId="1018" priority="2101">
      <formula>$BJ78=11</formula>
    </cfRule>
    <cfRule type="expression" dxfId="1017" priority="2100">
      <formula>$BJ78=12</formula>
    </cfRule>
    <cfRule type="expression" dxfId="1016" priority="2099">
      <formula>$BJ78=13</formula>
    </cfRule>
    <cfRule type="expression" dxfId="1015" priority="2098">
      <formula>$BJ78=14</formula>
    </cfRule>
    <cfRule type="expression" dxfId="1014" priority="2097">
      <formula>$BJ78=15</formula>
    </cfRule>
    <cfRule type="expression" dxfId="1013" priority="2096">
      <formula>$BJ78=16</formula>
    </cfRule>
    <cfRule type="expression" dxfId="1012" priority="2095">
      <formula>$BJ78=17</formula>
    </cfRule>
    <cfRule type="expression" dxfId="1011" priority="2094">
      <formula>$BJ78=18</formula>
    </cfRule>
    <cfRule type="expression" dxfId="1010" priority="2093">
      <formula>$BJ78=19</formula>
    </cfRule>
    <cfRule type="expression" dxfId="1009" priority="2092">
      <formula>$BJ78=20</formula>
    </cfRule>
    <cfRule type="expression" dxfId="1008" priority="2091">
      <formula>$BJ78=21</formula>
    </cfRule>
    <cfRule type="expression" dxfId="1007" priority="2090">
      <formula>$BJ78=22</formula>
    </cfRule>
    <cfRule type="expression" dxfId="1006" priority="2088">
      <formula>$BJ78=24</formula>
    </cfRule>
  </conditionalFormatting>
  <conditionalFormatting sqref="BG84">
    <cfRule type="expression" dxfId="1005" priority="2067">
      <formula>$BJ84=3</formula>
    </cfRule>
    <cfRule type="expression" dxfId="1004" priority="2066">
      <formula>$BJ84=4</formula>
    </cfRule>
    <cfRule type="expression" dxfId="1003" priority="2045">
      <formula>$BJ84=25</formula>
    </cfRule>
    <cfRule type="expression" dxfId="1002" priority="2048">
      <formula>$BJ84=22</formula>
    </cfRule>
    <cfRule type="expression" dxfId="1001" priority="2069">
      <formula>$BJ84=1</formula>
    </cfRule>
    <cfRule type="expression" dxfId="1000" priority="2068">
      <formula>$BJ84=2</formula>
    </cfRule>
    <cfRule type="expression" dxfId="999" priority="2047">
      <formula>$BJ84=23</formula>
    </cfRule>
    <cfRule type="expression" dxfId="998" priority="2049">
      <formula>$BJ84=21</formula>
    </cfRule>
    <cfRule type="expression" dxfId="997" priority="2050">
      <formula>$BJ84=20</formula>
    </cfRule>
    <cfRule type="expression" dxfId="996" priority="2051">
      <formula>$BJ84=19</formula>
    </cfRule>
    <cfRule type="expression" dxfId="995" priority="2052">
      <formula>$BJ84=18</formula>
    </cfRule>
    <cfRule type="expression" dxfId="994" priority="2053">
      <formula>$BJ84=17</formula>
    </cfRule>
    <cfRule type="expression" dxfId="993" priority="2054">
      <formula>$BJ84=16</formula>
    </cfRule>
    <cfRule type="expression" dxfId="992" priority="2055">
      <formula>$BJ84=15</formula>
    </cfRule>
    <cfRule type="expression" dxfId="991" priority="2056">
      <formula>$BJ84=14</formula>
    </cfRule>
    <cfRule type="expression" dxfId="990" priority="2057">
      <formula>$BJ84=13</formula>
    </cfRule>
    <cfRule type="expression" dxfId="989" priority="2058">
      <formula>$BJ84=12</formula>
    </cfRule>
    <cfRule type="expression" dxfId="988" priority="2059">
      <formula>$BJ84=11</formula>
    </cfRule>
    <cfRule type="expression" dxfId="987" priority="2060">
      <formula>$BJ84=10</formula>
    </cfRule>
    <cfRule type="expression" dxfId="986" priority="2061">
      <formula>$BJ84=9</formula>
    </cfRule>
    <cfRule type="expression" dxfId="985" priority="2062">
      <formula>$BJ84=8</formula>
    </cfRule>
    <cfRule type="expression" dxfId="984" priority="2063">
      <formula>$BJ84=7</formula>
    </cfRule>
    <cfRule type="expression" dxfId="983" priority="2064">
      <formula>$BJ84=6</formula>
    </cfRule>
    <cfRule type="expression" dxfId="982" priority="2065">
      <formula>$BJ84=5</formula>
    </cfRule>
    <cfRule type="expression" dxfId="981" priority="2046">
      <formula>$BJ84=24</formula>
    </cfRule>
  </conditionalFormatting>
  <conditionalFormatting sqref="BG90">
    <cfRule type="expression" dxfId="980" priority="2021">
      <formula>$BJ90=7</formula>
    </cfRule>
    <cfRule type="expression" dxfId="979" priority="2020">
      <formula>$BJ90=8</formula>
    </cfRule>
    <cfRule type="expression" dxfId="978" priority="2023">
      <formula>$BJ90=5</formula>
    </cfRule>
    <cfRule type="expression" dxfId="977" priority="2026">
      <formula>$BJ90=2</formula>
    </cfRule>
    <cfRule type="expression" dxfId="976" priority="2003">
      <formula>$BJ90=25</formula>
    </cfRule>
    <cfRule type="expression" dxfId="975" priority="2004">
      <formula>$BJ90=24</formula>
    </cfRule>
    <cfRule type="expression" dxfId="974" priority="2005">
      <formula>$BJ90=23</formula>
    </cfRule>
    <cfRule type="expression" dxfId="973" priority="2006">
      <formula>$BJ90=22</formula>
    </cfRule>
    <cfRule type="expression" dxfId="972" priority="2007">
      <formula>$BJ90=21</formula>
    </cfRule>
    <cfRule type="expression" dxfId="971" priority="2008">
      <formula>$BJ90=20</formula>
    </cfRule>
    <cfRule type="expression" dxfId="970" priority="2009">
      <formula>$BJ90=19</formula>
    </cfRule>
    <cfRule type="expression" dxfId="969" priority="2010">
      <formula>$BJ90=18</formula>
    </cfRule>
    <cfRule type="expression" dxfId="968" priority="2011">
      <formula>$BJ90=17</formula>
    </cfRule>
    <cfRule type="expression" dxfId="967" priority="2012">
      <formula>$BJ90=16</formula>
    </cfRule>
    <cfRule type="expression" dxfId="966" priority="2013">
      <formula>$BJ90=15</formula>
    </cfRule>
    <cfRule type="expression" dxfId="965" priority="2014">
      <formula>$BJ90=14</formula>
    </cfRule>
    <cfRule type="expression" dxfId="964" priority="2015">
      <formula>$BJ90=13</formula>
    </cfRule>
    <cfRule type="expression" dxfId="963" priority="2016">
      <formula>$BJ90=12</formula>
    </cfRule>
    <cfRule type="expression" dxfId="962" priority="2017">
      <formula>$BJ90=11</formula>
    </cfRule>
    <cfRule type="expression" dxfId="961" priority="2018">
      <formula>$BJ90=10</formula>
    </cfRule>
    <cfRule type="expression" dxfId="960" priority="2019">
      <formula>$BJ90=9</formula>
    </cfRule>
    <cfRule type="expression" dxfId="959" priority="2025">
      <formula>$BJ90=3</formula>
    </cfRule>
    <cfRule type="expression" dxfId="958" priority="2024">
      <formula>$BJ90=4</formula>
    </cfRule>
    <cfRule type="expression" dxfId="957" priority="2022">
      <formula>$BJ90=6</formula>
    </cfRule>
    <cfRule type="expression" dxfId="956" priority="2027">
      <formula>$BJ90=1</formula>
    </cfRule>
  </conditionalFormatting>
  <conditionalFormatting sqref="BG96">
    <cfRule type="expression" dxfId="955" priority="462">
      <formula>$BJ96=2</formula>
    </cfRule>
    <cfRule type="expression" dxfId="954" priority="461">
      <formula>$BJ96=3</formula>
    </cfRule>
    <cfRule type="expression" dxfId="953" priority="460">
      <formula>$BJ96=4</formula>
    </cfRule>
    <cfRule type="expression" dxfId="952" priority="459">
      <formula>$BJ96=5</formula>
    </cfRule>
    <cfRule type="expression" dxfId="951" priority="458">
      <formula>$BJ96=6</formula>
    </cfRule>
    <cfRule type="expression" dxfId="950" priority="457">
      <formula>$BJ96=7</formula>
    </cfRule>
    <cfRule type="expression" dxfId="949" priority="456">
      <formula>$BJ96=8</formula>
    </cfRule>
    <cfRule type="expression" dxfId="948" priority="455">
      <formula>$BJ96=9</formula>
    </cfRule>
    <cfRule type="expression" dxfId="947" priority="454">
      <formula>$BJ96=10</formula>
    </cfRule>
    <cfRule type="expression" dxfId="946" priority="453">
      <formula>$BJ96=11</formula>
    </cfRule>
    <cfRule type="expression" dxfId="945" priority="452">
      <formula>$BJ96=12</formula>
    </cfRule>
    <cfRule type="expression" dxfId="944" priority="451">
      <formula>$BJ96=13</formula>
    </cfRule>
    <cfRule type="expression" dxfId="943" priority="450">
      <formula>$BJ96=14</formula>
    </cfRule>
    <cfRule type="expression" dxfId="942" priority="449">
      <formula>$BJ96=15</formula>
    </cfRule>
    <cfRule type="expression" dxfId="941" priority="448">
      <formula>$BJ96=16</formula>
    </cfRule>
    <cfRule type="expression" dxfId="940" priority="447">
      <formula>$BJ96=17</formula>
    </cfRule>
    <cfRule type="expression" dxfId="939" priority="446">
      <formula>$BJ96=18</formula>
    </cfRule>
    <cfRule type="expression" dxfId="938" priority="445">
      <formula>$BJ96=19</formula>
    </cfRule>
    <cfRule type="expression" dxfId="937" priority="444">
      <formula>$BJ96=20</formula>
    </cfRule>
    <cfRule type="expression" dxfId="936" priority="443">
      <formula>$BJ96=21</formula>
    </cfRule>
    <cfRule type="expression" dxfId="935" priority="442">
      <formula>$BJ96=22</formula>
    </cfRule>
    <cfRule type="expression" dxfId="934" priority="441">
      <formula>$BJ96=23</formula>
    </cfRule>
    <cfRule type="expression" dxfId="933" priority="440">
      <formula>$BJ96=24</formula>
    </cfRule>
    <cfRule type="expression" dxfId="932" priority="439">
      <formula>$BJ96=25</formula>
    </cfRule>
    <cfRule type="expression" dxfId="931" priority="463">
      <formula>$BJ96=1</formula>
    </cfRule>
  </conditionalFormatting>
  <conditionalFormatting sqref="BG102">
    <cfRule type="expression" dxfId="930" priority="336">
      <formula>$BJ102=20</formula>
    </cfRule>
    <cfRule type="expression" dxfId="929" priority="348">
      <formula>$BJ102=8</formula>
    </cfRule>
    <cfRule type="expression" dxfId="928" priority="332">
      <formula>$BJ102=24</formula>
    </cfRule>
    <cfRule type="expression" dxfId="927" priority="333">
      <formula>$BJ102=23</formula>
    </cfRule>
    <cfRule type="expression" dxfId="926" priority="355">
      <formula>$BJ102=1</formula>
    </cfRule>
    <cfRule type="expression" dxfId="925" priority="354">
      <formula>$BJ102=2</formula>
    </cfRule>
    <cfRule type="expression" dxfId="924" priority="353">
      <formula>$BJ102=3</formula>
    </cfRule>
    <cfRule type="expression" dxfId="923" priority="334">
      <formula>$BJ102=22</formula>
    </cfRule>
    <cfRule type="expression" dxfId="922" priority="352">
      <formula>$BJ102=4</formula>
    </cfRule>
    <cfRule type="expression" dxfId="921" priority="351">
      <formula>$BJ102=5</formula>
    </cfRule>
    <cfRule type="expression" dxfId="920" priority="350">
      <formula>$BJ102=6</formula>
    </cfRule>
    <cfRule type="expression" dxfId="919" priority="349">
      <formula>$BJ102=7</formula>
    </cfRule>
    <cfRule type="expression" dxfId="918" priority="335">
      <formula>$BJ102=21</formula>
    </cfRule>
    <cfRule type="expression" dxfId="917" priority="347">
      <formula>$BJ102=9</formula>
    </cfRule>
    <cfRule type="expression" dxfId="916" priority="346">
      <formula>$BJ102=10</formula>
    </cfRule>
    <cfRule type="expression" dxfId="915" priority="345">
      <formula>$BJ102=11</formula>
    </cfRule>
    <cfRule type="expression" dxfId="914" priority="344">
      <formula>$BJ102=12</formula>
    </cfRule>
    <cfRule type="expression" dxfId="913" priority="343">
      <formula>$BJ102=13</formula>
    </cfRule>
    <cfRule type="expression" dxfId="912" priority="342">
      <formula>$BJ102=14</formula>
    </cfRule>
    <cfRule type="expression" dxfId="911" priority="341">
      <formula>$BJ102=15</formula>
    </cfRule>
    <cfRule type="expression" dxfId="910" priority="340">
      <formula>$BJ102=16</formula>
    </cfRule>
    <cfRule type="expression" dxfId="909" priority="339">
      <formula>$BJ102=17</formula>
    </cfRule>
    <cfRule type="expression" dxfId="908" priority="338">
      <formula>$BJ102=18</formula>
    </cfRule>
    <cfRule type="expression" dxfId="907" priority="337">
      <formula>$BJ102=19</formula>
    </cfRule>
    <cfRule type="expression" dxfId="906" priority="331">
      <formula>$BJ102=25</formula>
    </cfRule>
  </conditionalFormatting>
  <conditionalFormatting sqref="BG108">
    <cfRule type="expression" dxfId="905" priority="213">
      <formula>$BJ108=3</formula>
    </cfRule>
    <cfRule type="expression" dxfId="904" priority="207">
      <formula>$BJ108=9</formula>
    </cfRule>
    <cfRule type="expression" dxfId="903" priority="191">
      <formula>$BJ108=25</formula>
    </cfRule>
    <cfRule type="expression" dxfId="902" priority="214">
      <formula>$BJ108=2</formula>
    </cfRule>
    <cfRule type="expression" dxfId="901" priority="192">
      <formula>$BJ108=24</formula>
    </cfRule>
    <cfRule type="expression" dxfId="900" priority="193">
      <formula>$BJ108=23</formula>
    </cfRule>
    <cfRule type="expression" dxfId="899" priority="194">
      <formula>$BJ108=22</formula>
    </cfRule>
    <cfRule type="expression" dxfId="898" priority="195">
      <formula>$BJ108=21</formula>
    </cfRule>
    <cfRule type="expression" dxfId="897" priority="215">
      <formula>$BJ108=1</formula>
    </cfRule>
    <cfRule type="expression" dxfId="896" priority="212">
      <formula>$BJ108=4</formula>
    </cfRule>
    <cfRule type="expression" dxfId="895" priority="211">
      <formula>$BJ108=5</formula>
    </cfRule>
    <cfRule type="expression" dxfId="894" priority="210">
      <formula>$BJ108=6</formula>
    </cfRule>
    <cfRule type="expression" dxfId="893" priority="209">
      <formula>$BJ108=7</formula>
    </cfRule>
    <cfRule type="expression" dxfId="892" priority="196">
      <formula>$BJ108=20</formula>
    </cfRule>
    <cfRule type="expression" dxfId="891" priority="197">
      <formula>$BJ108=19</formula>
    </cfRule>
    <cfRule type="expression" dxfId="890" priority="198">
      <formula>$BJ108=18</formula>
    </cfRule>
    <cfRule type="expression" dxfId="889" priority="199">
      <formula>$BJ108=17</formula>
    </cfRule>
    <cfRule type="expression" dxfId="888" priority="200">
      <formula>$BJ108=16</formula>
    </cfRule>
    <cfRule type="expression" dxfId="887" priority="201">
      <formula>$BJ108=15</formula>
    </cfRule>
    <cfRule type="expression" dxfId="886" priority="202">
      <formula>$BJ108=14</formula>
    </cfRule>
    <cfRule type="expression" dxfId="885" priority="203">
      <formula>$BJ108=13</formula>
    </cfRule>
    <cfRule type="expression" dxfId="884" priority="204">
      <formula>$BJ108=12</formula>
    </cfRule>
    <cfRule type="expression" dxfId="883" priority="205">
      <formula>$BJ108=11</formula>
    </cfRule>
    <cfRule type="expression" dxfId="882" priority="206">
      <formula>$BJ108=10</formula>
    </cfRule>
    <cfRule type="expression" dxfId="881" priority="208">
      <formula>$BJ108=8</formula>
    </cfRule>
  </conditionalFormatting>
  <conditionalFormatting sqref="BG114">
    <cfRule type="expression" dxfId="880" priority="1851">
      <formula>$BJ114=9</formula>
    </cfRule>
    <cfRule type="expression" dxfId="879" priority="1840">
      <formula>$BJ114=20</formula>
    </cfRule>
    <cfRule type="expression" dxfId="878" priority="1835">
      <formula>$BJ114=25</formula>
    </cfRule>
    <cfRule type="expression" dxfId="877" priority="1836">
      <formula>$BJ114=24</formula>
    </cfRule>
    <cfRule type="expression" dxfId="876" priority="1837">
      <formula>$BJ114=23</formula>
    </cfRule>
    <cfRule type="expression" dxfId="875" priority="1859">
      <formula>$BJ114=1</formula>
    </cfRule>
    <cfRule type="expression" dxfId="874" priority="1858">
      <formula>$BJ114=2</formula>
    </cfRule>
    <cfRule type="expression" dxfId="873" priority="1857">
      <formula>$BJ114=3</formula>
    </cfRule>
    <cfRule type="expression" dxfId="872" priority="1856">
      <formula>$BJ114=4</formula>
    </cfRule>
    <cfRule type="expression" dxfId="871" priority="1855">
      <formula>$BJ114=5</formula>
    </cfRule>
    <cfRule type="expression" dxfId="870" priority="1854">
      <formula>$BJ114=6</formula>
    </cfRule>
    <cfRule type="expression" dxfId="869" priority="1853">
      <formula>$BJ114=7</formula>
    </cfRule>
    <cfRule type="expression" dxfId="868" priority="1852">
      <formula>$BJ114=8</formula>
    </cfRule>
    <cfRule type="expression" dxfId="867" priority="1838">
      <formula>$BJ114=22</formula>
    </cfRule>
    <cfRule type="expression" dxfId="866" priority="1850">
      <formula>$BJ114=10</formula>
    </cfRule>
    <cfRule type="expression" dxfId="865" priority="1849">
      <formula>$BJ114=11</formula>
    </cfRule>
    <cfRule type="expression" dxfId="864" priority="1848">
      <formula>$BJ114=12</formula>
    </cfRule>
    <cfRule type="expression" dxfId="863" priority="1847">
      <formula>$BJ114=13</formula>
    </cfRule>
    <cfRule type="expression" dxfId="862" priority="1846">
      <formula>$BJ114=14</formula>
    </cfRule>
    <cfRule type="expression" dxfId="861" priority="1845">
      <formula>$BJ114=15</formula>
    </cfRule>
    <cfRule type="expression" dxfId="860" priority="1844">
      <formula>$BJ114=16</formula>
    </cfRule>
    <cfRule type="expression" dxfId="859" priority="1843">
      <formula>$BJ114=17</formula>
    </cfRule>
    <cfRule type="expression" dxfId="858" priority="1842">
      <formula>$BJ114=18</formula>
    </cfRule>
    <cfRule type="expression" dxfId="857" priority="1841">
      <formula>$BJ114=19</formula>
    </cfRule>
    <cfRule type="expression" dxfId="856" priority="1839">
      <formula>$BJ114=21</formula>
    </cfRule>
  </conditionalFormatting>
  <conditionalFormatting sqref="BG120">
    <cfRule type="expression" dxfId="855" priority="1797">
      <formula>$BJ120=21</formula>
    </cfRule>
    <cfRule type="expression" dxfId="854" priority="1808">
      <formula>$BJ120=10</formula>
    </cfRule>
    <cfRule type="expression" dxfId="853" priority="1793">
      <formula>$BJ120=25</formula>
    </cfRule>
    <cfRule type="expression" dxfId="852" priority="1795">
      <formula>$BJ120=23</formula>
    </cfRule>
    <cfRule type="expression" dxfId="851" priority="1796">
      <formula>$BJ120=22</formula>
    </cfRule>
    <cfRule type="expression" dxfId="850" priority="1817">
      <formula>$BJ120=1</formula>
    </cfRule>
    <cfRule type="expression" dxfId="849" priority="1816">
      <formula>$BJ120=2</formula>
    </cfRule>
    <cfRule type="expression" dxfId="848" priority="1815">
      <formula>$BJ120=3</formula>
    </cfRule>
    <cfRule type="expression" dxfId="847" priority="1798">
      <formula>$BJ120=20</formula>
    </cfRule>
    <cfRule type="expression" dxfId="846" priority="1814">
      <formula>$BJ120=4</formula>
    </cfRule>
    <cfRule type="expression" dxfId="845" priority="1799">
      <formula>$BJ120=19</formula>
    </cfRule>
    <cfRule type="expression" dxfId="844" priority="1800">
      <formula>$BJ120=18</formula>
    </cfRule>
    <cfRule type="expression" dxfId="843" priority="1801">
      <formula>$BJ120=17</formula>
    </cfRule>
    <cfRule type="expression" dxfId="842" priority="1802">
      <formula>$BJ120=16</formula>
    </cfRule>
    <cfRule type="expression" dxfId="841" priority="1813">
      <formula>$BJ120=5</formula>
    </cfRule>
    <cfRule type="expression" dxfId="840" priority="1812">
      <formula>$BJ120=6</formula>
    </cfRule>
    <cfRule type="expression" dxfId="839" priority="1811">
      <formula>$BJ120=7</formula>
    </cfRule>
    <cfRule type="expression" dxfId="838" priority="1810">
      <formula>$BJ120=8</formula>
    </cfRule>
    <cfRule type="expression" dxfId="837" priority="1803">
      <formula>$BJ120=15</formula>
    </cfRule>
    <cfRule type="expression" dxfId="836" priority="1804">
      <formula>$BJ120=14</formula>
    </cfRule>
    <cfRule type="expression" dxfId="835" priority="1809">
      <formula>$BJ120=9</formula>
    </cfRule>
    <cfRule type="expression" dxfId="834" priority="1805">
      <formula>$BJ120=13</formula>
    </cfRule>
    <cfRule type="expression" dxfId="833" priority="1806">
      <formula>$BJ120=12</formula>
    </cfRule>
    <cfRule type="expression" dxfId="832" priority="1807">
      <formula>$BJ120=11</formula>
    </cfRule>
    <cfRule type="expression" dxfId="831" priority="1794">
      <formula>$BJ120=24</formula>
    </cfRule>
  </conditionalFormatting>
  <conditionalFormatting sqref="BG126">
    <cfRule type="expression" dxfId="830" priority="1751">
      <formula>$BJ126=25</formula>
    </cfRule>
    <cfRule type="expression" dxfId="829" priority="1755">
      <formula>$BJ126=21</formula>
    </cfRule>
    <cfRule type="expression" dxfId="828" priority="1759">
      <formula>$BJ126=17</formula>
    </cfRule>
    <cfRule type="expression" dxfId="827" priority="1760">
      <formula>$BJ126=16</formula>
    </cfRule>
    <cfRule type="expression" dxfId="826" priority="1761">
      <formula>$BJ126=15</formula>
    </cfRule>
    <cfRule type="expression" dxfId="825" priority="1762">
      <formula>$BJ126=14</formula>
    </cfRule>
    <cfRule type="expression" dxfId="824" priority="1763">
      <formula>$BJ126=13</formula>
    </cfRule>
    <cfRule type="expression" dxfId="823" priority="1764">
      <formula>$BJ126=12</formula>
    </cfRule>
    <cfRule type="expression" dxfId="822" priority="1765">
      <formula>$BJ126=11</formula>
    </cfRule>
    <cfRule type="expression" dxfId="821" priority="1766">
      <formula>$BJ126=10</formula>
    </cfRule>
    <cfRule type="expression" dxfId="820" priority="1767">
      <formula>$BJ126=9</formula>
    </cfRule>
    <cfRule type="expression" dxfId="819" priority="1768">
      <formula>$BJ126=8</formula>
    </cfRule>
    <cfRule type="expression" dxfId="818" priority="1752">
      <formula>$BJ126=24</formula>
    </cfRule>
    <cfRule type="expression" dxfId="817" priority="1753">
      <formula>$BJ126=23</formula>
    </cfRule>
    <cfRule type="expression" dxfId="816" priority="1769">
      <formula>$BJ126=7</formula>
    </cfRule>
    <cfRule type="expression" dxfId="815" priority="1770">
      <formula>$BJ126=6</formula>
    </cfRule>
    <cfRule type="expression" dxfId="814" priority="1771">
      <formula>$BJ126=5</formula>
    </cfRule>
    <cfRule type="expression" dxfId="813" priority="1772">
      <formula>$BJ126=4</formula>
    </cfRule>
    <cfRule type="expression" dxfId="812" priority="1773">
      <formula>$BJ126=3</formula>
    </cfRule>
    <cfRule type="expression" dxfId="811" priority="1774">
      <formula>$BJ126=2</formula>
    </cfRule>
    <cfRule type="expression" dxfId="810" priority="1775">
      <formula>$BJ126=1</formula>
    </cfRule>
    <cfRule type="expression" dxfId="809" priority="1758">
      <formula>$BJ126=18</formula>
    </cfRule>
    <cfRule type="expression" dxfId="808" priority="1757">
      <formula>$BJ126=19</formula>
    </cfRule>
    <cfRule type="expression" dxfId="807" priority="1756">
      <formula>$BJ126=20</formula>
    </cfRule>
    <cfRule type="expression" dxfId="806" priority="1754">
      <formula>$BJ126=22</formula>
    </cfRule>
  </conditionalFormatting>
  <conditionalFormatting sqref="BG132">
    <cfRule type="expression" dxfId="805" priority="1717">
      <formula>$BJ132=17</formula>
    </cfRule>
    <cfRule type="expression" dxfId="804" priority="1726">
      <formula>$BJ132=8</formula>
    </cfRule>
    <cfRule type="expression" dxfId="803" priority="1716">
      <formula>$BJ132=18</formula>
    </cfRule>
    <cfRule type="expression" dxfId="802" priority="1719">
      <formula>$BJ132=15</formula>
    </cfRule>
    <cfRule type="expression" dxfId="801" priority="1720">
      <formula>$BJ132=14</formula>
    </cfRule>
    <cfRule type="expression" dxfId="800" priority="1715">
      <formula>$BJ132=19</formula>
    </cfRule>
    <cfRule type="expression" dxfId="799" priority="1714">
      <formula>$BJ132=20</formula>
    </cfRule>
    <cfRule type="expression" dxfId="798" priority="1713">
      <formula>$BJ132=21</formula>
    </cfRule>
    <cfRule type="expression" dxfId="797" priority="1712">
      <formula>$BJ132=22</formula>
    </cfRule>
    <cfRule type="expression" dxfId="796" priority="1711">
      <formula>$BJ132=23</formula>
    </cfRule>
    <cfRule type="expression" dxfId="795" priority="1710">
      <formula>$BJ132=24</formula>
    </cfRule>
    <cfRule type="expression" dxfId="794" priority="1733">
      <formula>$BJ132=1</formula>
    </cfRule>
    <cfRule type="expression" dxfId="793" priority="1732">
      <formula>$BJ132=2</formula>
    </cfRule>
    <cfRule type="expression" dxfId="792" priority="1731">
      <formula>$BJ132=3</formula>
    </cfRule>
    <cfRule type="expression" dxfId="791" priority="1730">
      <formula>$BJ132=4</formula>
    </cfRule>
    <cfRule type="expression" dxfId="790" priority="1729">
      <formula>$BJ132=5</formula>
    </cfRule>
    <cfRule type="expression" dxfId="789" priority="1728">
      <formula>$BJ132=6</formula>
    </cfRule>
    <cfRule type="expression" dxfId="788" priority="1709">
      <formula>$BJ132=25</formula>
    </cfRule>
    <cfRule type="expression" dxfId="787" priority="1721">
      <formula>$BJ132=13</formula>
    </cfRule>
    <cfRule type="expression" dxfId="786" priority="1722">
      <formula>$BJ132=12</formula>
    </cfRule>
    <cfRule type="expression" dxfId="785" priority="1723">
      <formula>$BJ132=11</formula>
    </cfRule>
    <cfRule type="expression" dxfId="784" priority="1724">
      <formula>$BJ132=10</formula>
    </cfRule>
    <cfRule type="expression" dxfId="783" priority="1725">
      <formula>$BJ132=9</formula>
    </cfRule>
    <cfRule type="expression" dxfId="782" priority="1718">
      <formula>$BJ132=16</formula>
    </cfRule>
    <cfRule type="expression" dxfId="781" priority="1727">
      <formula>$BJ132=7</formula>
    </cfRule>
  </conditionalFormatting>
  <conditionalFormatting sqref="BG138">
    <cfRule type="expression" dxfId="780" priority="5715">
      <formula>$BJ138=15</formula>
    </cfRule>
    <cfRule type="expression" dxfId="779" priority="5723">
      <formula>$BJ138=7</formula>
    </cfRule>
    <cfRule type="expression" dxfId="778" priority="5716">
      <formula>$BJ138=14</formula>
    </cfRule>
    <cfRule type="expression" dxfId="777" priority="5717">
      <formula>$BJ138=13</formula>
    </cfRule>
    <cfRule type="expression" dxfId="776" priority="5718">
      <formula>$BJ138=12</formula>
    </cfRule>
    <cfRule type="expression" dxfId="775" priority="5719">
      <formula>$BJ138=11</formula>
    </cfRule>
    <cfRule type="expression" dxfId="774" priority="5720">
      <formula>$BJ138=10</formula>
    </cfRule>
    <cfRule type="expression" dxfId="773" priority="5721">
      <formula>$BJ138=9</formula>
    </cfRule>
    <cfRule type="expression" dxfId="772" priority="5714">
      <formula>$BJ138=16</formula>
    </cfRule>
    <cfRule type="expression" dxfId="771" priority="5724">
      <formula>$BJ138=6</formula>
    </cfRule>
    <cfRule type="expression" dxfId="770" priority="5725">
      <formula>$BJ138=5</formula>
    </cfRule>
    <cfRule type="expression" dxfId="769" priority="5726">
      <formula>$BJ138=4</formula>
    </cfRule>
    <cfRule type="expression" dxfId="768" priority="5727">
      <formula>$BJ138=3</formula>
    </cfRule>
    <cfRule type="expression" dxfId="767" priority="5728">
      <formula>$BJ138=2</formula>
    </cfRule>
    <cfRule type="expression" dxfId="766" priority="5729">
      <formula>$BJ138=1</formula>
    </cfRule>
    <cfRule type="expression" dxfId="765" priority="5705">
      <formula>$BJ138=25</formula>
    </cfRule>
    <cfRule type="expression" dxfId="764" priority="5711">
      <formula>$BJ138=19</formula>
    </cfRule>
    <cfRule type="expression" dxfId="763" priority="5712">
      <formula>$BJ138=18</formula>
    </cfRule>
    <cfRule type="expression" dxfId="762" priority="5706">
      <formula>$BJ138=24</formula>
    </cfRule>
    <cfRule type="expression" dxfId="761" priority="5707">
      <formula>$BJ138=23</formula>
    </cfRule>
    <cfRule type="expression" dxfId="760" priority="5708">
      <formula>$BJ138=22</formula>
    </cfRule>
    <cfRule type="expression" dxfId="759" priority="5709">
      <formula>$BJ138=21</formula>
    </cfRule>
    <cfRule type="expression" dxfId="758" priority="5710">
      <formula>$BJ138=20</formula>
    </cfRule>
    <cfRule type="expression" dxfId="757" priority="5722">
      <formula>$BJ138=8</formula>
    </cfRule>
    <cfRule type="expression" dxfId="756" priority="5713">
      <formula>$BJ138=17</formula>
    </cfRule>
  </conditionalFormatting>
  <conditionalFormatting sqref="BG144">
    <cfRule type="expression" dxfId="755" priority="1672">
      <formula>$BJ144=20</formula>
    </cfRule>
    <cfRule type="expression" dxfId="754" priority="1683">
      <formula>$BJ144=9</formula>
    </cfRule>
    <cfRule type="expression" dxfId="753" priority="1673">
      <formula>$BJ144=19</formula>
    </cfRule>
    <cfRule type="expression" dxfId="752" priority="1674">
      <formula>$BJ144=18</formula>
    </cfRule>
    <cfRule type="expression" dxfId="751" priority="1675">
      <formula>$BJ144=17</formula>
    </cfRule>
    <cfRule type="expression" dxfId="750" priority="1676">
      <formula>$BJ144=16</formula>
    </cfRule>
    <cfRule type="expression" dxfId="749" priority="1677">
      <formula>$BJ144=15</formula>
    </cfRule>
    <cfRule type="expression" dxfId="748" priority="1678">
      <formula>$BJ144=14</formula>
    </cfRule>
    <cfRule type="expression" dxfId="747" priority="1682">
      <formula>$BJ144=10</formula>
    </cfRule>
    <cfRule type="expression" dxfId="746" priority="1684">
      <formula>$BJ144=8</formula>
    </cfRule>
    <cfRule type="expression" dxfId="745" priority="1685">
      <formula>$BJ144=7</formula>
    </cfRule>
    <cfRule type="expression" dxfId="744" priority="1686">
      <formula>$BJ144=6</formula>
    </cfRule>
    <cfRule type="expression" dxfId="743" priority="1687">
      <formula>$BJ144=5</formula>
    </cfRule>
    <cfRule type="expression" dxfId="742" priority="1667">
      <formula>$BJ144=25</formula>
    </cfRule>
    <cfRule type="expression" dxfId="741" priority="1688">
      <formula>$BJ144=4</formula>
    </cfRule>
    <cfRule type="expression" dxfId="740" priority="1689">
      <formula>$BJ144=3</formula>
    </cfRule>
    <cfRule type="expression" dxfId="739" priority="1690">
      <formula>$BJ144=2</formula>
    </cfRule>
    <cfRule type="expression" dxfId="738" priority="1691">
      <formula>$BJ144=1</formula>
    </cfRule>
    <cfRule type="expression" dxfId="737" priority="1679">
      <formula>$BJ144=13</formula>
    </cfRule>
    <cfRule type="expression" dxfId="736" priority="1671">
      <formula>$BJ144=21</formula>
    </cfRule>
    <cfRule type="expression" dxfId="735" priority="1668">
      <formula>$BJ144=24</formula>
    </cfRule>
    <cfRule type="expression" dxfId="734" priority="1670">
      <formula>$BJ144=22</formula>
    </cfRule>
    <cfRule type="expression" dxfId="733" priority="1680">
      <formula>$BJ144=12</formula>
    </cfRule>
    <cfRule type="expression" dxfId="732" priority="1669">
      <formula>$BJ144=23</formula>
    </cfRule>
    <cfRule type="expression" dxfId="731" priority="1681">
      <formula>$BJ144=11</formula>
    </cfRule>
  </conditionalFormatting>
  <conditionalFormatting sqref="BG150">
    <cfRule type="expression" dxfId="730" priority="1635">
      <formula>$BJ150=15</formula>
    </cfRule>
    <cfRule type="expression" dxfId="729" priority="1633">
      <formula>$BJ150=17</formula>
    </cfRule>
    <cfRule type="expression" dxfId="728" priority="1636">
      <formula>$BJ150=14</formula>
    </cfRule>
    <cfRule type="expression" dxfId="727" priority="1625">
      <formula>$BJ150=25</formula>
    </cfRule>
    <cfRule type="expression" dxfId="726" priority="1637">
      <formula>$BJ150=13</formula>
    </cfRule>
    <cfRule type="expression" dxfId="725" priority="1638">
      <formula>$BJ150=12</formula>
    </cfRule>
    <cfRule type="expression" dxfId="724" priority="1639">
      <formula>$BJ150=11</formula>
    </cfRule>
    <cfRule type="expression" dxfId="723" priority="1632">
      <formula>$BJ150=18</formula>
    </cfRule>
    <cfRule type="expression" dxfId="722" priority="1631">
      <formula>$BJ150=19</formula>
    </cfRule>
    <cfRule type="expression" dxfId="721" priority="1630">
      <formula>$BJ150=20</formula>
    </cfRule>
    <cfRule type="expression" dxfId="720" priority="1629">
      <formula>$BJ150=21</formula>
    </cfRule>
    <cfRule type="expression" dxfId="719" priority="1628">
      <formula>$BJ150=22</formula>
    </cfRule>
    <cfRule type="expression" dxfId="718" priority="1627">
      <formula>$BJ150=23</formula>
    </cfRule>
    <cfRule type="expression" dxfId="717" priority="1645">
      <formula>$BJ150=5</formula>
    </cfRule>
    <cfRule type="expression" dxfId="716" priority="1644">
      <formula>$BJ150=6</formula>
    </cfRule>
    <cfRule type="expression" dxfId="715" priority="1643">
      <formula>$BJ150=7</formula>
    </cfRule>
    <cfRule type="expression" dxfId="714" priority="1642">
      <formula>$BJ150=8</formula>
    </cfRule>
    <cfRule type="expression" dxfId="713" priority="1640">
      <formula>$BJ150=10</formula>
    </cfRule>
    <cfRule type="expression" dxfId="712" priority="1641">
      <formula>$BJ150=9</formula>
    </cfRule>
    <cfRule type="expression" dxfId="711" priority="1646">
      <formula>$BJ150=4</formula>
    </cfRule>
    <cfRule type="expression" dxfId="710" priority="1647">
      <formula>$BJ150=3</formula>
    </cfRule>
    <cfRule type="expression" dxfId="709" priority="1648">
      <formula>$BJ150=2</formula>
    </cfRule>
    <cfRule type="expression" dxfId="708" priority="1649">
      <formula>$BJ150=1</formula>
    </cfRule>
    <cfRule type="expression" dxfId="707" priority="1626">
      <formula>$BJ150=24</formula>
    </cfRule>
    <cfRule type="expression" dxfId="706" priority="1634">
      <formula>$BJ150=16</formula>
    </cfRule>
  </conditionalFormatting>
  <conditionalFormatting sqref="BG156">
    <cfRule type="expression" dxfId="705" priority="1595">
      <formula>$BJ156=13</formula>
    </cfRule>
    <cfRule type="expression" dxfId="704" priority="1590">
      <formula>$BJ156=18</formula>
    </cfRule>
    <cfRule type="expression" dxfId="703" priority="1601">
      <formula>$BJ156=7</formula>
    </cfRule>
    <cfRule type="expression" dxfId="702" priority="1602">
      <formula>$BJ156=6</formula>
    </cfRule>
    <cfRule type="expression" dxfId="701" priority="1599">
      <formula>$BJ156=9</formula>
    </cfRule>
    <cfRule type="expression" dxfId="700" priority="1603">
      <formula>$BJ156=5</formula>
    </cfRule>
    <cfRule type="expression" dxfId="699" priority="1604">
      <formula>$BJ156=4</formula>
    </cfRule>
    <cfRule type="expression" dxfId="698" priority="1598">
      <formula>$BJ156=10</formula>
    </cfRule>
    <cfRule type="expression" dxfId="697" priority="1597">
      <formula>$BJ156=11</formula>
    </cfRule>
    <cfRule type="expression" dxfId="696" priority="1600">
      <formula>$BJ156=8</formula>
    </cfRule>
    <cfRule type="expression" dxfId="695" priority="1596">
      <formula>$BJ156=12</formula>
    </cfRule>
    <cfRule type="expression" dxfId="694" priority="1594">
      <formula>$BJ156=14</formula>
    </cfRule>
    <cfRule type="expression" dxfId="693" priority="1593">
      <formula>$BJ156=15</formula>
    </cfRule>
    <cfRule type="expression" dxfId="692" priority="1592">
      <formula>$BJ156=16</formula>
    </cfRule>
    <cfRule type="expression" dxfId="691" priority="1583">
      <formula>$BJ156=25</formula>
    </cfRule>
    <cfRule type="expression" dxfId="690" priority="1584">
      <formula>$BJ156=24</formula>
    </cfRule>
    <cfRule type="expression" dxfId="689" priority="1585">
      <formula>$BJ156=23</formula>
    </cfRule>
    <cfRule type="expression" dxfId="688" priority="1605">
      <formula>$BJ156=3</formula>
    </cfRule>
    <cfRule type="expression" dxfId="687" priority="1606">
      <formula>$BJ156=2</formula>
    </cfRule>
    <cfRule type="expression" dxfId="686" priority="1607">
      <formula>$BJ156=1</formula>
    </cfRule>
    <cfRule type="expression" dxfId="685" priority="1586">
      <formula>$BJ156=22</formula>
    </cfRule>
    <cfRule type="expression" dxfId="684" priority="1587">
      <formula>$BJ156=21</formula>
    </cfRule>
    <cfRule type="expression" dxfId="683" priority="1588">
      <formula>$BJ156=20</formula>
    </cfRule>
    <cfRule type="expression" dxfId="682" priority="1589">
      <formula>$BJ156=19</formula>
    </cfRule>
    <cfRule type="expression" dxfId="681" priority="1591">
      <formula>$BJ156=17</formula>
    </cfRule>
  </conditionalFormatting>
  <conditionalFormatting sqref="BG162">
    <cfRule type="expression" dxfId="680" priority="1564">
      <formula>$BJ162=2</formula>
    </cfRule>
    <cfRule type="expression" dxfId="679" priority="1541">
      <formula>$BJ162=25</formula>
    </cfRule>
    <cfRule type="expression" dxfId="678" priority="1563">
      <formula>$BJ162=3</formula>
    </cfRule>
    <cfRule type="expression" dxfId="677" priority="1562">
      <formula>$BJ162=4</formula>
    </cfRule>
    <cfRule type="expression" dxfId="676" priority="1561">
      <formula>$BJ162=5</formula>
    </cfRule>
    <cfRule type="expression" dxfId="675" priority="1560">
      <formula>$BJ162=6</formula>
    </cfRule>
    <cfRule type="expression" dxfId="674" priority="1559">
      <formula>$BJ162=7</formula>
    </cfRule>
    <cfRule type="expression" dxfId="673" priority="1558">
      <formula>$BJ162=8</formula>
    </cfRule>
    <cfRule type="expression" dxfId="672" priority="1557">
      <formula>$BJ162=9</formula>
    </cfRule>
    <cfRule type="expression" dxfId="671" priority="1556">
      <formula>$BJ162=10</formula>
    </cfRule>
    <cfRule type="expression" dxfId="670" priority="1555">
      <formula>$BJ162=11</formula>
    </cfRule>
    <cfRule type="expression" dxfId="669" priority="1554">
      <formula>$BJ162=12</formula>
    </cfRule>
    <cfRule type="expression" dxfId="668" priority="1553">
      <formula>$BJ162=13</formula>
    </cfRule>
    <cfRule type="expression" dxfId="667" priority="1552">
      <formula>$BJ162=14</formula>
    </cfRule>
    <cfRule type="expression" dxfId="666" priority="1551">
      <formula>$BJ162=15</formula>
    </cfRule>
    <cfRule type="expression" dxfId="665" priority="1550">
      <formula>$BJ162=16</formula>
    </cfRule>
    <cfRule type="expression" dxfId="664" priority="1549">
      <formula>$BJ162=17</formula>
    </cfRule>
    <cfRule type="expression" dxfId="663" priority="1548">
      <formula>$BJ162=18</formula>
    </cfRule>
    <cfRule type="expression" dxfId="662" priority="1547">
      <formula>$BJ162=19</formula>
    </cfRule>
    <cfRule type="expression" dxfId="661" priority="1546">
      <formula>$BJ162=20</formula>
    </cfRule>
    <cfRule type="expression" dxfId="660" priority="1545">
      <formula>$BJ162=21</formula>
    </cfRule>
    <cfRule type="expression" dxfId="659" priority="1544">
      <formula>$BJ162=22</formula>
    </cfRule>
    <cfRule type="expression" dxfId="658" priority="1543">
      <formula>$BJ162=23</formula>
    </cfRule>
    <cfRule type="expression" dxfId="657" priority="1542">
      <formula>$BJ162=24</formula>
    </cfRule>
    <cfRule type="expression" dxfId="656" priority="1565">
      <formula>$BJ162=1</formula>
    </cfRule>
  </conditionalFormatting>
  <conditionalFormatting sqref="BG168">
    <cfRule type="expression" dxfId="655" priority="1500">
      <formula>$BJ168=24</formula>
    </cfRule>
    <cfRule type="expression" dxfId="654" priority="1518">
      <formula>$BJ168=6</formula>
    </cfRule>
    <cfRule type="expression" dxfId="653" priority="1523">
      <formula>$BJ168=1</formula>
    </cfRule>
    <cfRule type="expression" dxfId="652" priority="1522">
      <formula>$BJ168=2</formula>
    </cfRule>
    <cfRule type="expression" dxfId="651" priority="1521">
      <formula>$BJ168=3</formula>
    </cfRule>
    <cfRule type="expression" dxfId="650" priority="1499">
      <formula>$BJ168=25</formula>
    </cfRule>
    <cfRule type="expression" dxfId="649" priority="1520">
      <formula>$BJ168=4</formula>
    </cfRule>
    <cfRule type="expression" dxfId="648" priority="1501">
      <formula>$BJ168=23</formula>
    </cfRule>
    <cfRule type="expression" dxfId="647" priority="1502">
      <formula>$BJ168=22</formula>
    </cfRule>
    <cfRule type="expression" dxfId="646" priority="1503">
      <formula>$BJ168=21</formula>
    </cfRule>
    <cfRule type="expression" dxfId="645" priority="1504">
      <formula>$BJ168=20</formula>
    </cfRule>
    <cfRule type="expression" dxfId="644" priority="1505">
      <formula>$BJ168=19</formula>
    </cfRule>
    <cfRule type="expression" dxfId="643" priority="1506">
      <formula>$BJ168=18</formula>
    </cfRule>
    <cfRule type="expression" dxfId="642" priority="1507">
      <formula>$BJ168=17</formula>
    </cfRule>
    <cfRule type="expression" dxfId="641" priority="1508">
      <formula>$BJ168=16</formula>
    </cfRule>
    <cfRule type="expression" dxfId="640" priority="1509">
      <formula>$BJ168=15</formula>
    </cfRule>
    <cfRule type="expression" dxfId="639" priority="1510">
      <formula>$BJ168=14</formula>
    </cfRule>
    <cfRule type="expression" dxfId="638" priority="1511">
      <formula>$BJ168=13</formula>
    </cfRule>
    <cfRule type="expression" dxfId="637" priority="1512">
      <formula>$BJ168=12</formula>
    </cfRule>
    <cfRule type="expression" dxfId="636" priority="1513">
      <formula>$BJ168=11</formula>
    </cfRule>
    <cfRule type="expression" dxfId="635" priority="1514">
      <formula>$BJ168=10</formula>
    </cfRule>
    <cfRule type="expression" dxfId="634" priority="1515">
      <formula>$BJ168=9</formula>
    </cfRule>
    <cfRule type="expression" dxfId="633" priority="1516">
      <formula>$BJ168=8</formula>
    </cfRule>
    <cfRule type="expression" dxfId="632" priority="1517">
      <formula>$BJ168=7</formula>
    </cfRule>
    <cfRule type="expression" dxfId="631" priority="1519">
      <formula>$BJ168=5</formula>
    </cfRule>
  </conditionalFormatting>
  <conditionalFormatting sqref="BG174">
    <cfRule type="expression" dxfId="630" priority="1466">
      <formula>$BJ174=16</formula>
    </cfRule>
    <cfRule type="expression" dxfId="629" priority="1477">
      <formula>$BJ174=5</formula>
    </cfRule>
    <cfRule type="expression" dxfId="628" priority="1457">
      <formula>$BJ174=25</formula>
    </cfRule>
    <cfRule type="expression" dxfId="627" priority="1458">
      <formula>$BJ174=24</formula>
    </cfRule>
    <cfRule type="expression" dxfId="626" priority="1459">
      <formula>$BJ174=23</formula>
    </cfRule>
    <cfRule type="expression" dxfId="625" priority="1476">
      <formula>$BJ174=6</formula>
    </cfRule>
    <cfRule type="expression" dxfId="624" priority="1460">
      <formula>$BJ174=22</formula>
    </cfRule>
    <cfRule type="expression" dxfId="623" priority="1467">
      <formula>$BJ174=15</formula>
    </cfRule>
    <cfRule type="expression" dxfId="622" priority="1468">
      <formula>$BJ174=14</formula>
    </cfRule>
    <cfRule type="expression" dxfId="621" priority="1469">
      <formula>$BJ174=13</formula>
    </cfRule>
    <cfRule type="expression" dxfId="620" priority="1470">
      <formula>$BJ174=12</formula>
    </cfRule>
    <cfRule type="expression" dxfId="619" priority="1461">
      <formula>$BJ174=21</formula>
    </cfRule>
    <cfRule type="expression" dxfId="618" priority="1462">
      <formula>$BJ174=20</formula>
    </cfRule>
    <cfRule type="expression" dxfId="617" priority="1463">
      <formula>$BJ174=19</formula>
    </cfRule>
    <cfRule type="expression" dxfId="616" priority="1464">
      <formula>$BJ174=18</formula>
    </cfRule>
    <cfRule type="expression" dxfId="615" priority="1465">
      <formula>$BJ174=17</formula>
    </cfRule>
    <cfRule type="expression" dxfId="614" priority="1471">
      <formula>$BJ174=11</formula>
    </cfRule>
    <cfRule type="expression" dxfId="613" priority="1472">
      <formula>$BJ174=10</formula>
    </cfRule>
    <cfRule type="expression" dxfId="612" priority="1473">
      <formula>$BJ174=9</formula>
    </cfRule>
    <cfRule type="expression" dxfId="611" priority="1474">
      <formula>$BJ174=8</formula>
    </cfRule>
    <cfRule type="expression" dxfId="610" priority="1481">
      <formula>$BJ174=1</formula>
    </cfRule>
    <cfRule type="expression" dxfId="609" priority="1480">
      <formula>$BJ174=2</formula>
    </cfRule>
    <cfRule type="expression" dxfId="608" priority="1479">
      <formula>$BJ174=3</formula>
    </cfRule>
    <cfRule type="expression" dxfId="607" priority="1478">
      <formula>$BJ174=4</formula>
    </cfRule>
    <cfRule type="expression" dxfId="606" priority="1475">
      <formula>$BJ174=7</formula>
    </cfRule>
  </conditionalFormatting>
  <conditionalFormatting sqref="BH18">
    <cfRule type="cellIs" dxfId="605" priority="18414" stopIfTrue="1" operator="equal">
      <formula>"SI"</formula>
    </cfRule>
  </conditionalFormatting>
  <conditionalFormatting sqref="BH18:BH22">
    <cfRule type="cellIs" dxfId="604" priority="16174" operator="equal">
      <formula>"compartir"</formula>
    </cfRule>
    <cfRule type="cellIs" dxfId="603" priority="18002" operator="equal">
      <formula>"Evitar"</formula>
    </cfRule>
    <cfRule type="cellIs" dxfId="602" priority="18003" operator="equal">
      <formula>"Aceptar"</formula>
    </cfRule>
    <cfRule type="cellIs" dxfId="601" priority="18004" operator="equal">
      <formula>"Reducir"</formula>
    </cfRule>
  </conditionalFormatting>
  <conditionalFormatting sqref="BH24">
    <cfRule type="cellIs" dxfId="600" priority="2490" stopIfTrue="1" operator="equal">
      <formula>"SI"</formula>
    </cfRule>
  </conditionalFormatting>
  <conditionalFormatting sqref="BH24:BH28">
    <cfRule type="cellIs" dxfId="599" priority="2449" operator="equal">
      <formula>"compartir"</formula>
    </cfRule>
    <cfRule type="cellIs" dxfId="598" priority="2450" operator="equal">
      <formula>"Evitar"</formula>
    </cfRule>
    <cfRule type="cellIs" dxfId="597" priority="2451" operator="equal">
      <formula>"Aceptar"</formula>
    </cfRule>
    <cfRule type="cellIs" dxfId="596" priority="2452" operator="equal">
      <formula>"Reducir"</formula>
    </cfRule>
  </conditionalFormatting>
  <conditionalFormatting sqref="BH30">
    <cfRule type="cellIs" dxfId="595" priority="2448" stopIfTrue="1" operator="equal">
      <formula>"SI"</formula>
    </cfRule>
  </conditionalFormatting>
  <conditionalFormatting sqref="BH30:BH34">
    <cfRule type="cellIs" dxfId="594" priority="2409" operator="equal">
      <formula>"Aceptar"</formula>
    </cfRule>
    <cfRule type="cellIs" dxfId="593" priority="2410" operator="equal">
      <formula>"Reducir"</formula>
    </cfRule>
    <cfRule type="cellIs" dxfId="592" priority="2408" operator="equal">
      <formula>"Evitar"</formula>
    </cfRule>
    <cfRule type="cellIs" dxfId="591" priority="2407" operator="equal">
      <formula>"compartir"</formula>
    </cfRule>
  </conditionalFormatting>
  <conditionalFormatting sqref="BH36">
    <cfRule type="cellIs" dxfId="590" priority="2406" stopIfTrue="1" operator="equal">
      <formula>"SI"</formula>
    </cfRule>
  </conditionalFormatting>
  <conditionalFormatting sqref="BH36:BH40">
    <cfRule type="cellIs" dxfId="589" priority="2367" operator="equal">
      <formula>"Aceptar"</formula>
    </cfRule>
    <cfRule type="cellIs" dxfId="588" priority="2366" operator="equal">
      <formula>"Evitar"</formula>
    </cfRule>
    <cfRule type="cellIs" dxfId="587" priority="2368" operator="equal">
      <formula>"Reducir"</formula>
    </cfRule>
    <cfRule type="cellIs" dxfId="586" priority="2365" operator="equal">
      <formula>"compartir"</formula>
    </cfRule>
  </conditionalFormatting>
  <conditionalFormatting sqref="BH42">
    <cfRule type="cellIs" dxfId="585" priority="2364" stopIfTrue="1" operator="equal">
      <formula>"SI"</formula>
    </cfRule>
  </conditionalFormatting>
  <conditionalFormatting sqref="BH42:BH46">
    <cfRule type="cellIs" dxfId="584" priority="2324" operator="equal">
      <formula>"Evitar"</formula>
    </cfRule>
    <cfRule type="cellIs" dxfId="583" priority="2326" operator="equal">
      <formula>"Reducir"</formula>
    </cfRule>
    <cfRule type="cellIs" dxfId="582" priority="2325" operator="equal">
      <formula>"Aceptar"</formula>
    </cfRule>
    <cfRule type="cellIs" dxfId="581" priority="2323" operator="equal">
      <formula>"compartir"</formula>
    </cfRule>
  </conditionalFormatting>
  <conditionalFormatting sqref="BH48">
    <cfRule type="cellIs" dxfId="580" priority="2322" stopIfTrue="1" operator="equal">
      <formula>"SI"</formula>
    </cfRule>
  </conditionalFormatting>
  <conditionalFormatting sqref="BH48:BH52">
    <cfRule type="cellIs" dxfId="579" priority="2282" operator="equal">
      <formula>"Evitar"</formula>
    </cfRule>
    <cfRule type="cellIs" dxfId="578" priority="2281" operator="equal">
      <formula>"compartir"</formula>
    </cfRule>
    <cfRule type="cellIs" dxfId="577" priority="2283" operator="equal">
      <formula>"Aceptar"</formula>
    </cfRule>
    <cfRule type="cellIs" dxfId="576" priority="2284" operator="equal">
      <formula>"Reducir"</formula>
    </cfRule>
  </conditionalFormatting>
  <conditionalFormatting sqref="BH54">
    <cfRule type="cellIs" dxfId="575" priority="2280" stopIfTrue="1" operator="equal">
      <formula>"SI"</formula>
    </cfRule>
  </conditionalFormatting>
  <conditionalFormatting sqref="BH54:BH58">
    <cfRule type="cellIs" dxfId="574" priority="2240" operator="equal">
      <formula>"Evitar"</formula>
    </cfRule>
    <cfRule type="cellIs" dxfId="573" priority="2239" operator="equal">
      <formula>"compartir"</formula>
    </cfRule>
    <cfRule type="cellIs" dxfId="572" priority="2241" operator="equal">
      <formula>"Aceptar"</formula>
    </cfRule>
    <cfRule type="cellIs" dxfId="571" priority="2242" operator="equal">
      <formula>"Reducir"</formula>
    </cfRule>
  </conditionalFormatting>
  <conditionalFormatting sqref="BH60">
    <cfRule type="cellIs" dxfId="570" priority="2238" stopIfTrue="1" operator="equal">
      <formula>"SI"</formula>
    </cfRule>
  </conditionalFormatting>
  <conditionalFormatting sqref="BH60:BH64">
    <cfRule type="cellIs" dxfId="569" priority="2198" operator="equal">
      <formula>"Evitar"</formula>
    </cfRule>
    <cfRule type="cellIs" dxfId="568" priority="2199" operator="equal">
      <formula>"Aceptar"</formula>
    </cfRule>
    <cfRule type="cellIs" dxfId="567" priority="2200" operator="equal">
      <formula>"Reducir"</formula>
    </cfRule>
    <cfRule type="cellIs" dxfId="566" priority="2197" operator="equal">
      <formula>"compartir"</formula>
    </cfRule>
  </conditionalFormatting>
  <conditionalFormatting sqref="BH66">
    <cfRule type="cellIs" dxfId="565" priority="2196" stopIfTrue="1" operator="equal">
      <formula>"SI"</formula>
    </cfRule>
  </conditionalFormatting>
  <conditionalFormatting sqref="BH66:BH70">
    <cfRule type="cellIs" dxfId="564" priority="2157" operator="equal">
      <formula>"Aceptar"</formula>
    </cfRule>
    <cfRule type="cellIs" dxfId="563" priority="2155" operator="equal">
      <formula>"compartir"</formula>
    </cfRule>
    <cfRule type="cellIs" dxfId="562" priority="2156" operator="equal">
      <formula>"Evitar"</formula>
    </cfRule>
    <cfRule type="cellIs" dxfId="561" priority="2158" operator="equal">
      <formula>"Reducir"</formula>
    </cfRule>
  </conditionalFormatting>
  <conditionalFormatting sqref="BH72">
    <cfRule type="cellIs" dxfId="560" priority="2154" stopIfTrue="1" operator="equal">
      <formula>"SI"</formula>
    </cfRule>
  </conditionalFormatting>
  <conditionalFormatting sqref="BH72:BH76">
    <cfRule type="cellIs" dxfId="559" priority="2113" operator="equal">
      <formula>"compartir"</formula>
    </cfRule>
    <cfRule type="cellIs" dxfId="558" priority="2116" operator="equal">
      <formula>"Reducir"</formula>
    </cfRule>
    <cfRule type="cellIs" dxfId="557" priority="2114" operator="equal">
      <formula>"Evitar"</formula>
    </cfRule>
    <cfRule type="cellIs" dxfId="556" priority="2115" operator="equal">
      <formula>"Aceptar"</formula>
    </cfRule>
  </conditionalFormatting>
  <conditionalFormatting sqref="BH78">
    <cfRule type="cellIs" dxfId="555" priority="2112" stopIfTrue="1" operator="equal">
      <formula>"SI"</formula>
    </cfRule>
  </conditionalFormatting>
  <conditionalFormatting sqref="BH78:BH82">
    <cfRule type="cellIs" dxfId="554" priority="2073" operator="equal">
      <formula>"Aceptar"</formula>
    </cfRule>
    <cfRule type="cellIs" dxfId="553" priority="2074" operator="equal">
      <formula>"Reducir"</formula>
    </cfRule>
    <cfRule type="cellIs" dxfId="552" priority="2072" operator="equal">
      <formula>"Evitar"</formula>
    </cfRule>
    <cfRule type="cellIs" dxfId="551" priority="2071" operator="equal">
      <formula>"compartir"</formula>
    </cfRule>
  </conditionalFormatting>
  <conditionalFormatting sqref="BH84">
    <cfRule type="cellIs" dxfId="550" priority="2070" stopIfTrue="1" operator="equal">
      <formula>"SI"</formula>
    </cfRule>
  </conditionalFormatting>
  <conditionalFormatting sqref="BH84:BH88">
    <cfRule type="cellIs" dxfId="549" priority="2031" operator="equal">
      <formula>"Aceptar"</formula>
    </cfRule>
    <cfRule type="cellIs" dxfId="548" priority="2029" operator="equal">
      <formula>"compartir"</formula>
    </cfRule>
    <cfRule type="cellIs" dxfId="547" priority="2032" operator="equal">
      <formula>"Reducir"</formula>
    </cfRule>
    <cfRule type="cellIs" dxfId="546" priority="2030" operator="equal">
      <formula>"Evitar"</formula>
    </cfRule>
  </conditionalFormatting>
  <conditionalFormatting sqref="BH90">
    <cfRule type="cellIs" dxfId="545" priority="2028" stopIfTrue="1" operator="equal">
      <formula>"SI"</formula>
    </cfRule>
  </conditionalFormatting>
  <conditionalFormatting sqref="BH90:BH94">
    <cfRule type="cellIs" dxfId="544" priority="1988" operator="equal">
      <formula>"Evitar"</formula>
    </cfRule>
    <cfRule type="cellIs" dxfId="543" priority="1987" operator="equal">
      <formula>"compartir"</formula>
    </cfRule>
    <cfRule type="cellIs" dxfId="542" priority="1990" operator="equal">
      <formula>"Reducir"</formula>
    </cfRule>
    <cfRule type="cellIs" dxfId="541" priority="1989" operator="equal">
      <formula>"Aceptar"</formula>
    </cfRule>
  </conditionalFormatting>
  <conditionalFormatting sqref="BH96">
    <cfRule type="cellIs" dxfId="540" priority="418" stopIfTrue="1" operator="equal">
      <formula>"SI"</formula>
    </cfRule>
  </conditionalFormatting>
  <conditionalFormatting sqref="BH96:BH100">
    <cfRule type="cellIs" dxfId="539" priority="417" operator="equal">
      <formula>"Reducir"</formula>
    </cfRule>
    <cfRule type="cellIs" dxfId="538" priority="416" operator="equal">
      <formula>"Aceptar"</formula>
    </cfRule>
    <cfRule type="cellIs" dxfId="537" priority="415" operator="equal">
      <formula>"Evitar"</formula>
    </cfRule>
    <cfRule type="cellIs" dxfId="536" priority="414" operator="equal">
      <formula>"compartir"</formula>
    </cfRule>
  </conditionalFormatting>
  <conditionalFormatting sqref="BH102">
    <cfRule type="cellIs" dxfId="535" priority="296" stopIfTrue="1" operator="equal">
      <formula>"SI"</formula>
    </cfRule>
  </conditionalFormatting>
  <conditionalFormatting sqref="BH102:BH106">
    <cfRule type="cellIs" dxfId="534" priority="293" operator="equal">
      <formula>"Evitar"</formula>
    </cfRule>
    <cfRule type="cellIs" dxfId="533" priority="294" operator="equal">
      <formula>"Aceptar"</formula>
    </cfRule>
    <cfRule type="cellIs" dxfId="532" priority="295" operator="equal">
      <formula>"Reducir"</formula>
    </cfRule>
    <cfRule type="cellIs" dxfId="531" priority="292" operator="equal">
      <formula>"compartir"</formula>
    </cfRule>
  </conditionalFormatting>
  <conditionalFormatting sqref="BH114">
    <cfRule type="cellIs" dxfId="530" priority="1860" stopIfTrue="1" operator="equal">
      <formula>"SI"</formula>
    </cfRule>
  </conditionalFormatting>
  <conditionalFormatting sqref="BH114:BH118">
    <cfRule type="cellIs" dxfId="529" priority="1822" operator="equal">
      <formula>"Reducir"</formula>
    </cfRule>
    <cfRule type="cellIs" dxfId="528" priority="1819" operator="equal">
      <formula>"compartir"</formula>
    </cfRule>
    <cfRule type="cellIs" dxfId="527" priority="1820" operator="equal">
      <formula>"Evitar"</formula>
    </cfRule>
    <cfRule type="cellIs" dxfId="526" priority="1821" operator="equal">
      <formula>"Aceptar"</formula>
    </cfRule>
  </conditionalFormatting>
  <conditionalFormatting sqref="BH120">
    <cfRule type="cellIs" dxfId="525" priority="1818" stopIfTrue="1" operator="equal">
      <formula>"SI"</formula>
    </cfRule>
  </conditionalFormatting>
  <conditionalFormatting sqref="BH120:BH124">
    <cfRule type="cellIs" dxfId="524" priority="1779" operator="equal">
      <formula>"Aceptar"</formula>
    </cfRule>
    <cfRule type="cellIs" dxfId="523" priority="1778" operator="equal">
      <formula>"Evitar"</formula>
    </cfRule>
    <cfRule type="cellIs" dxfId="522" priority="1777" operator="equal">
      <formula>"compartir"</formula>
    </cfRule>
    <cfRule type="cellIs" dxfId="521" priority="1780" operator="equal">
      <formula>"Reducir"</formula>
    </cfRule>
  </conditionalFormatting>
  <conditionalFormatting sqref="BH126">
    <cfRule type="cellIs" dxfId="520" priority="1776" stopIfTrue="1" operator="equal">
      <formula>"SI"</formula>
    </cfRule>
  </conditionalFormatting>
  <conditionalFormatting sqref="BH126:BH130">
    <cfRule type="cellIs" dxfId="519" priority="1736" operator="equal">
      <formula>"Evitar"</formula>
    </cfRule>
    <cfRule type="cellIs" dxfId="518" priority="1737" operator="equal">
      <formula>"Aceptar"</formula>
    </cfRule>
    <cfRule type="cellIs" dxfId="517" priority="1735" operator="equal">
      <formula>"compartir"</formula>
    </cfRule>
    <cfRule type="cellIs" dxfId="516" priority="1738" operator="equal">
      <formula>"Reducir"</formula>
    </cfRule>
  </conditionalFormatting>
  <conditionalFormatting sqref="BH132">
    <cfRule type="cellIs" dxfId="515" priority="1734" stopIfTrue="1" operator="equal">
      <formula>"SI"</formula>
    </cfRule>
  </conditionalFormatting>
  <conditionalFormatting sqref="BH132:BH136">
    <cfRule type="cellIs" dxfId="514" priority="1696" operator="equal">
      <formula>"Reducir"</formula>
    </cfRule>
    <cfRule type="cellIs" dxfId="513" priority="1693" operator="equal">
      <formula>"compartir"</formula>
    </cfRule>
    <cfRule type="cellIs" dxfId="512" priority="1694" operator="equal">
      <formula>"Evitar"</formula>
    </cfRule>
    <cfRule type="cellIs" dxfId="511" priority="1695" operator="equal">
      <formula>"Aceptar"</formula>
    </cfRule>
  </conditionalFormatting>
  <conditionalFormatting sqref="BH138">
    <cfRule type="cellIs" dxfId="510" priority="5730" stopIfTrue="1" operator="equal">
      <formula>"SI"</formula>
    </cfRule>
  </conditionalFormatting>
  <conditionalFormatting sqref="BH138:BH142">
    <cfRule type="cellIs" dxfId="509" priority="5690" operator="equal">
      <formula>"Evitar"</formula>
    </cfRule>
    <cfRule type="cellIs" dxfId="508" priority="5691" operator="equal">
      <formula>"Aceptar"</formula>
    </cfRule>
    <cfRule type="cellIs" dxfId="507" priority="5689" operator="equal">
      <formula>"compartir"</formula>
    </cfRule>
    <cfRule type="cellIs" dxfId="506" priority="5692" operator="equal">
      <formula>"Reducir"</formula>
    </cfRule>
  </conditionalFormatting>
  <conditionalFormatting sqref="BH144">
    <cfRule type="cellIs" dxfId="505" priority="1692" stopIfTrue="1" operator="equal">
      <formula>"SI"</formula>
    </cfRule>
  </conditionalFormatting>
  <conditionalFormatting sqref="BH144:BH148">
    <cfRule type="cellIs" dxfId="504" priority="1654" operator="equal">
      <formula>"Reducir"</formula>
    </cfRule>
    <cfRule type="cellIs" dxfId="503" priority="1651" operator="equal">
      <formula>"compartir"</formula>
    </cfRule>
    <cfRule type="cellIs" dxfId="502" priority="1653" operator="equal">
      <formula>"Aceptar"</formula>
    </cfRule>
    <cfRule type="cellIs" dxfId="501" priority="1652" operator="equal">
      <formula>"Evitar"</formula>
    </cfRule>
  </conditionalFormatting>
  <conditionalFormatting sqref="BH150">
    <cfRule type="cellIs" dxfId="500" priority="1650" stopIfTrue="1" operator="equal">
      <formula>"SI"</formula>
    </cfRule>
  </conditionalFormatting>
  <conditionalFormatting sqref="BH150:BH154">
    <cfRule type="cellIs" dxfId="499" priority="1610" operator="equal">
      <formula>"Evitar"</formula>
    </cfRule>
    <cfRule type="cellIs" dxfId="498" priority="1612" operator="equal">
      <formula>"Reducir"</formula>
    </cfRule>
    <cfRule type="cellIs" dxfId="497" priority="1611" operator="equal">
      <formula>"Aceptar"</formula>
    </cfRule>
    <cfRule type="cellIs" dxfId="496" priority="1609" operator="equal">
      <formula>"compartir"</formula>
    </cfRule>
  </conditionalFormatting>
  <conditionalFormatting sqref="BH156">
    <cfRule type="cellIs" dxfId="495" priority="1608" stopIfTrue="1" operator="equal">
      <formula>"SI"</formula>
    </cfRule>
  </conditionalFormatting>
  <conditionalFormatting sqref="BH156:BH160">
    <cfRule type="cellIs" dxfId="494" priority="1569" operator="equal">
      <formula>"Aceptar"</formula>
    </cfRule>
    <cfRule type="cellIs" dxfId="493" priority="1570" operator="equal">
      <formula>"Reducir"</formula>
    </cfRule>
    <cfRule type="cellIs" dxfId="492" priority="1568" operator="equal">
      <formula>"Evitar"</formula>
    </cfRule>
    <cfRule type="cellIs" dxfId="491" priority="1567" operator="equal">
      <formula>"compartir"</formula>
    </cfRule>
  </conditionalFormatting>
  <conditionalFormatting sqref="BH162">
    <cfRule type="cellIs" dxfId="490" priority="1566" stopIfTrue="1" operator="equal">
      <formula>"SI"</formula>
    </cfRule>
  </conditionalFormatting>
  <conditionalFormatting sqref="BH162:BH166">
    <cfRule type="cellIs" dxfId="489" priority="1527" operator="equal">
      <formula>"Aceptar"</formula>
    </cfRule>
    <cfRule type="cellIs" dxfId="488" priority="1528" operator="equal">
      <formula>"Reducir"</formula>
    </cfRule>
    <cfRule type="cellIs" dxfId="487" priority="1525" operator="equal">
      <formula>"compartir"</formula>
    </cfRule>
    <cfRule type="cellIs" dxfId="486" priority="1526" operator="equal">
      <formula>"Evitar"</formula>
    </cfRule>
  </conditionalFormatting>
  <conditionalFormatting sqref="BH168">
    <cfRule type="cellIs" dxfId="485" priority="1524" stopIfTrue="1" operator="equal">
      <formula>"SI"</formula>
    </cfRule>
  </conditionalFormatting>
  <conditionalFormatting sqref="BH168:BH172">
    <cfRule type="cellIs" dxfId="484" priority="1486" operator="equal">
      <formula>"Reducir"</formula>
    </cfRule>
    <cfRule type="cellIs" dxfId="483" priority="1483" operator="equal">
      <formula>"compartir"</formula>
    </cfRule>
    <cfRule type="cellIs" dxfId="482" priority="1484" operator="equal">
      <formula>"Evitar"</formula>
    </cfRule>
    <cfRule type="cellIs" dxfId="481" priority="1485" operator="equal">
      <formula>"Aceptar"</formula>
    </cfRule>
  </conditionalFormatting>
  <conditionalFormatting sqref="BH174">
    <cfRule type="cellIs" dxfId="480" priority="1482" stopIfTrue="1" operator="equal">
      <formula>"SI"</formula>
    </cfRule>
  </conditionalFormatting>
  <conditionalFormatting sqref="BH174:BH178">
    <cfRule type="cellIs" dxfId="479" priority="1442" operator="equal">
      <formula>"Evitar"</formula>
    </cfRule>
    <cfRule type="cellIs" dxfId="478" priority="1443" operator="equal">
      <formula>"Aceptar"</formula>
    </cfRule>
    <cfRule type="cellIs" dxfId="477" priority="1444" operator="equal">
      <formula>"Reducir"</formula>
    </cfRule>
    <cfRule type="cellIs" dxfId="476" priority="1441" operator="equal">
      <formula>"compartir"</formula>
    </cfRule>
  </conditionalFormatting>
  <conditionalFormatting sqref="CE18:CT22">
    <cfRule type="cellIs" dxfId="475" priority="2890" operator="equal">
      <formula>"SI"</formula>
    </cfRule>
    <cfRule type="cellIs" dxfId="474" priority="2889" operator="equal">
      <formula>"NO"</formula>
    </cfRule>
  </conditionalFormatting>
  <conditionalFormatting sqref="CE24:CT28">
    <cfRule type="cellIs" dxfId="473" priority="919" operator="equal">
      <formula>"SI"</formula>
    </cfRule>
    <cfRule type="cellIs" dxfId="472" priority="918" operator="equal">
      <formula>"NO"</formula>
    </cfRule>
  </conditionalFormatting>
  <conditionalFormatting sqref="CE30:CT34">
    <cfRule type="cellIs" dxfId="471" priority="906" operator="equal">
      <formula>"NO"</formula>
    </cfRule>
    <cfRule type="cellIs" dxfId="470" priority="907" operator="equal">
      <formula>"SI"</formula>
    </cfRule>
  </conditionalFormatting>
  <conditionalFormatting sqref="CE36:CT40">
    <cfRule type="cellIs" dxfId="469" priority="894" operator="equal">
      <formula>"NO"</formula>
    </cfRule>
    <cfRule type="cellIs" dxfId="468" priority="895" operator="equal">
      <formula>"SI"</formula>
    </cfRule>
  </conditionalFormatting>
  <conditionalFormatting sqref="CE42:CT46">
    <cfRule type="cellIs" dxfId="467" priority="882" operator="equal">
      <formula>"NO"</formula>
    </cfRule>
    <cfRule type="cellIs" dxfId="466" priority="883" operator="equal">
      <formula>"SI"</formula>
    </cfRule>
  </conditionalFormatting>
  <conditionalFormatting sqref="CE48:CT52">
    <cfRule type="cellIs" dxfId="465" priority="863" operator="equal">
      <formula>"SI"</formula>
    </cfRule>
    <cfRule type="cellIs" dxfId="464" priority="862" operator="equal">
      <formula>"NO"</formula>
    </cfRule>
  </conditionalFormatting>
  <conditionalFormatting sqref="CE54:CT58">
    <cfRule type="cellIs" dxfId="463" priority="859" operator="equal">
      <formula>"SI"</formula>
    </cfRule>
    <cfRule type="cellIs" dxfId="462" priority="858" operator="equal">
      <formula>"NO"</formula>
    </cfRule>
  </conditionalFormatting>
  <conditionalFormatting sqref="CE60:CT64">
    <cfRule type="cellIs" dxfId="461" priority="846" operator="equal">
      <formula>"NO"</formula>
    </cfRule>
    <cfRule type="cellIs" dxfId="460" priority="847" operator="equal">
      <formula>"SI"</formula>
    </cfRule>
  </conditionalFormatting>
  <conditionalFormatting sqref="CE66:CT70">
    <cfRule type="cellIs" dxfId="459" priority="835" operator="equal">
      <formula>"SI"</formula>
    </cfRule>
    <cfRule type="cellIs" dxfId="458" priority="834" operator="equal">
      <formula>"NO"</formula>
    </cfRule>
  </conditionalFormatting>
  <conditionalFormatting sqref="CE72:CT76">
    <cfRule type="cellIs" dxfId="457" priority="1373" operator="equal">
      <formula>"NO"</formula>
    </cfRule>
    <cfRule type="cellIs" dxfId="456" priority="1374" operator="equal">
      <formula>"SI"</formula>
    </cfRule>
  </conditionalFormatting>
  <conditionalFormatting sqref="CE78:CT82">
    <cfRule type="cellIs" dxfId="455" priority="810" operator="equal">
      <formula>"NO"</formula>
    </cfRule>
    <cfRule type="cellIs" dxfId="454" priority="811" operator="equal">
      <formula>"SI"</formula>
    </cfRule>
  </conditionalFormatting>
  <conditionalFormatting sqref="CE84:CT88">
    <cfRule type="cellIs" dxfId="453" priority="804" operator="equal">
      <formula>"NO"</formula>
    </cfRule>
    <cfRule type="cellIs" dxfId="452" priority="805" operator="equal">
      <formula>"SI"</formula>
    </cfRule>
  </conditionalFormatting>
  <conditionalFormatting sqref="CE90:CT94">
    <cfRule type="cellIs" dxfId="451" priority="799" operator="equal">
      <formula>"SI"</formula>
    </cfRule>
    <cfRule type="cellIs" dxfId="450" priority="798" operator="equal">
      <formula>"NO"</formula>
    </cfRule>
  </conditionalFormatting>
  <conditionalFormatting sqref="CE96:CT100">
    <cfRule type="cellIs" dxfId="449" priority="290" operator="equal">
      <formula>"NO"</formula>
    </cfRule>
    <cfRule type="cellIs" dxfId="448" priority="291" operator="equal">
      <formula>"SI"</formula>
    </cfRule>
  </conditionalFormatting>
  <conditionalFormatting sqref="CE102:CT106">
    <cfRule type="cellIs" dxfId="447" priority="289" operator="equal">
      <formula>"SI"</formula>
    </cfRule>
    <cfRule type="cellIs" dxfId="446" priority="288" operator="equal">
      <formula>"NO"</formula>
    </cfRule>
  </conditionalFormatting>
  <conditionalFormatting sqref="CE108:CT112">
    <cfRule type="cellIs" dxfId="445" priority="165" operator="equal">
      <formula>"SI"</formula>
    </cfRule>
    <cfRule type="cellIs" dxfId="444" priority="164" operator="equal">
      <formula>"NO"</formula>
    </cfRule>
  </conditionalFormatting>
  <conditionalFormatting sqref="CE114:CT118">
    <cfRule type="cellIs" dxfId="443" priority="728" operator="equal">
      <formula>"NO"</formula>
    </cfRule>
    <cfRule type="cellIs" dxfId="442" priority="729" operator="equal">
      <formula>"SI"</formula>
    </cfRule>
  </conditionalFormatting>
  <conditionalFormatting sqref="CE120:CT124">
    <cfRule type="cellIs" dxfId="441" priority="710" operator="equal">
      <formula>"NO"</formula>
    </cfRule>
    <cfRule type="cellIs" dxfId="440" priority="711" operator="equal">
      <formula>"SI"</formula>
    </cfRule>
  </conditionalFormatting>
  <conditionalFormatting sqref="CE126:CT130">
    <cfRule type="cellIs" dxfId="439" priority="693" operator="equal">
      <formula>"SI"</formula>
    </cfRule>
    <cfRule type="cellIs" dxfId="438" priority="692" operator="equal">
      <formula>"NO"</formula>
    </cfRule>
  </conditionalFormatting>
  <conditionalFormatting sqref="CE132:CT136">
    <cfRule type="cellIs" dxfId="437" priority="663" operator="equal">
      <formula>"SI"</formula>
    </cfRule>
    <cfRule type="cellIs" dxfId="436" priority="662" operator="equal">
      <formula>"NO"</formula>
    </cfRule>
  </conditionalFormatting>
  <conditionalFormatting sqref="CE138:CT142">
    <cfRule type="cellIs" dxfId="435" priority="657" operator="equal">
      <formula>"SI"</formula>
    </cfRule>
    <cfRule type="cellIs" dxfId="434" priority="656" operator="equal">
      <formula>"NO"</formula>
    </cfRule>
  </conditionalFormatting>
  <conditionalFormatting sqref="CE144:CT148">
    <cfRule type="cellIs" dxfId="433" priority="639" operator="equal">
      <formula>"SI"</formula>
    </cfRule>
    <cfRule type="cellIs" dxfId="432" priority="638" operator="equal">
      <formula>"NO"</formula>
    </cfRule>
  </conditionalFormatting>
  <conditionalFormatting sqref="CE150:CT154">
    <cfRule type="cellIs" dxfId="431" priority="633" operator="equal">
      <formula>"SI"</formula>
    </cfRule>
    <cfRule type="cellIs" dxfId="430" priority="632" operator="equal">
      <formula>"NO"</formula>
    </cfRule>
  </conditionalFormatting>
  <conditionalFormatting sqref="CE156:CT160">
    <cfRule type="cellIs" dxfId="429" priority="603" operator="equal">
      <formula>"SI"</formula>
    </cfRule>
    <cfRule type="cellIs" dxfId="428" priority="602" operator="equal">
      <formula>"NO"</formula>
    </cfRule>
  </conditionalFormatting>
  <conditionalFormatting sqref="CE162:CT166">
    <cfRule type="cellIs" dxfId="427" priority="597" operator="equal">
      <formula>"SI"</formula>
    </cfRule>
    <cfRule type="cellIs" dxfId="426" priority="596" operator="equal">
      <formula>"NO"</formula>
    </cfRule>
  </conditionalFormatting>
  <conditionalFormatting sqref="CE168:CT172">
    <cfRule type="cellIs" dxfId="425" priority="542" operator="equal">
      <formula>"NO"</formula>
    </cfRule>
    <cfRule type="cellIs" dxfId="424" priority="543" operator="equal">
      <formula>"SI"</formula>
    </cfRule>
  </conditionalFormatting>
  <conditionalFormatting sqref="CE174:CT178">
    <cfRule type="cellIs" dxfId="423" priority="536" operator="equal">
      <formula>"NO"</formula>
    </cfRule>
    <cfRule type="cellIs" dxfId="422" priority="537" operator="equal">
      <formula>"SI"</formula>
    </cfRule>
  </conditionalFormatting>
  <conditionalFormatting sqref="DA18:DD22">
    <cfRule type="cellIs" dxfId="421" priority="2885" operator="equal">
      <formula>"NO"</formula>
    </cfRule>
    <cfRule type="cellIs" dxfId="420" priority="2886" operator="equal">
      <formula>"SI"</formula>
    </cfRule>
  </conditionalFormatting>
  <conditionalFormatting sqref="DA24:DD28">
    <cfRule type="cellIs" dxfId="419" priority="915" operator="equal">
      <formula>"SI"</formula>
    </cfRule>
    <cfRule type="cellIs" dxfId="418" priority="914" operator="equal">
      <formula>"NO"</formula>
    </cfRule>
  </conditionalFormatting>
  <conditionalFormatting sqref="DA30:DD34">
    <cfRule type="cellIs" dxfId="417" priority="902" operator="equal">
      <formula>"NO"</formula>
    </cfRule>
    <cfRule type="cellIs" dxfId="416" priority="903" operator="equal">
      <formula>"SI"</formula>
    </cfRule>
  </conditionalFormatting>
  <conditionalFormatting sqref="DA36:DD40">
    <cfRule type="cellIs" dxfId="415" priority="890" operator="equal">
      <formula>"NO"</formula>
    </cfRule>
    <cfRule type="cellIs" dxfId="414" priority="891" operator="equal">
      <formula>"SI"</formula>
    </cfRule>
  </conditionalFormatting>
  <conditionalFormatting sqref="DA42:DD46">
    <cfRule type="cellIs" dxfId="413" priority="878" operator="equal">
      <formula>"NO"</formula>
    </cfRule>
    <cfRule type="cellIs" dxfId="412" priority="879" operator="equal">
      <formula>"SI"</formula>
    </cfRule>
  </conditionalFormatting>
  <conditionalFormatting sqref="DA48:DD52">
    <cfRule type="cellIs" dxfId="411" priority="871" operator="equal">
      <formula>"SI"</formula>
    </cfRule>
    <cfRule type="cellIs" dxfId="410" priority="870" operator="equal">
      <formula>"NO"</formula>
    </cfRule>
  </conditionalFormatting>
  <conditionalFormatting sqref="DA54:DD58">
    <cfRule type="cellIs" dxfId="409" priority="855" operator="equal">
      <formula>"SI"</formula>
    </cfRule>
    <cfRule type="cellIs" dxfId="408" priority="854" operator="equal">
      <formula>"NO"</formula>
    </cfRule>
  </conditionalFormatting>
  <conditionalFormatting sqref="DA60:DD64">
    <cfRule type="cellIs" dxfId="407" priority="843" operator="equal">
      <formula>"SI"</formula>
    </cfRule>
    <cfRule type="cellIs" dxfId="406" priority="842" operator="equal">
      <formula>"NO"</formula>
    </cfRule>
  </conditionalFormatting>
  <conditionalFormatting sqref="DA66:DD70">
    <cfRule type="cellIs" dxfId="405" priority="830" operator="equal">
      <formula>"NO"</formula>
    </cfRule>
    <cfRule type="cellIs" dxfId="404" priority="831" operator="equal">
      <formula>"SI"</formula>
    </cfRule>
  </conditionalFormatting>
  <conditionalFormatting sqref="DA72:DD76">
    <cfRule type="cellIs" dxfId="403" priority="2798" operator="equal">
      <formula>"SI"</formula>
    </cfRule>
    <cfRule type="cellIs" dxfId="402" priority="2797" operator="equal">
      <formula>"NO"</formula>
    </cfRule>
  </conditionalFormatting>
  <conditionalFormatting sqref="DA78:DD82">
    <cfRule type="cellIs" dxfId="401" priority="818" operator="equal">
      <formula>"NO"</formula>
    </cfRule>
    <cfRule type="cellIs" dxfId="400" priority="819" operator="equal">
      <formula>"SI"</formula>
    </cfRule>
  </conditionalFormatting>
  <conditionalFormatting sqref="DA84:DD88">
    <cfRule type="cellIs" dxfId="399" priority="794" operator="equal">
      <formula>"NO"</formula>
    </cfRule>
    <cfRule type="cellIs" dxfId="398" priority="795" operator="equal">
      <formula>"SI"</formula>
    </cfRule>
  </conditionalFormatting>
  <conditionalFormatting sqref="DA90:DD94">
    <cfRule type="cellIs" dxfId="397" priority="786" operator="equal">
      <formula>"NO"</formula>
    </cfRule>
    <cfRule type="cellIs" dxfId="396" priority="787" operator="equal">
      <formula>"SI"</formula>
    </cfRule>
  </conditionalFormatting>
  <conditionalFormatting sqref="DA96:DD100">
    <cfRule type="cellIs" dxfId="395" priority="163" operator="equal">
      <formula>"SI"</formula>
    </cfRule>
    <cfRule type="cellIs" dxfId="394" priority="162" operator="equal">
      <formula>"NO"</formula>
    </cfRule>
  </conditionalFormatting>
  <conditionalFormatting sqref="DA102:DD106">
    <cfRule type="cellIs" dxfId="393" priority="159" operator="equal">
      <formula>"SI"</formula>
    </cfRule>
    <cfRule type="cellIs" dxfId="392" priority="158" operator="equal">
      <formula>"NO"</formula>
    </cfRule>
  </conditionalFormatting>
  <conditionalFormatting sqref="DA108:DD112">
    <cfRule type="cellIs" dxfId="391" priority="155" operator="equal">
      <formula>"SI"</formula>
    </cfRule>
    <cfRule type="cellIs" dxfId="390" priority="154" operator="equal">
      <formula>"NO"</formula>
    </cfRule>
  </conditionalFormatting>
  <conditionalFormatting sqref="DA114:DD118">
    <cfRule type="cellIs" dxfId="389" priority="722" operator="equal">
      <formula>"NO"</formula>
    </cfRule>
    <cfRule type="cellIs" dxfId="388" priority="723" operator="equal">
      <formula>"SI"</formula>
    </cfRule>
  </conditionalFormatting>
  <conditionalFormatting sqref="DA120:DD124">
    <cfRule type="cellIs" dxfId="387" priority="705" operator="equal">
      <formula>"SI"</formula>
    </cfRule>
    <cfRule type="cellIs" dxfId="386" priority="704" operator="equal">
      <formula>"NO"</formula>
    </cfRule>
  </conditionalFormatting>
  <conditionalFormatting sqref="DA126:DD130">
    <cfRule type="cellIs" dxfId="385" priority="687" operator="equal">
      <formula>"SI"</formula>
    </cfRule>
    <cfRule type="cellIs" dxfId="384" priority="686" operator="equal">
      <formula>"NO"</formula>
    </cfRule>
  </conditionalFormatting>
  <conditionalFormatting sqref="DA132:DD136">
    <cfRule type="cellIs" dxfId="383" priority="675" operator="equal">
      <formula>"SI"</formula>
    </cfRule>
    <cfRule type="cellIs" dxfId="382" priority="674" operator="equal">
      <formula>"NO"</formula>
    </cfRule>
  </conditionalFormatting>
  <conditionalFormatting sqref="DA138:DD142">
    <cfRule type="cellIs" dxfId="381" priority="651" operator="equal">
      <formula>"SI"</formula>
    </cfRule>
    <cfRule type="cellIs" dxfId="380" priority="650" operator="equal">
      <formula>"NO"</formula>
    </cfRule>
  </conditionalFormatting>
  <conditionalFormatting sqref="DA144:DD148">
    <cfRule type="cellIs" dxfId="379" priority="627" operator="equal">
      <formula>"SI"</formula>
    </cfRule>
    <cfRule type="cellIs" dxfId="378" priority="626" operator="equal">
      <formula>"NO"</formula>
    </cfRule>
  </conditionalFormatting>
  <conditionalFormatting sqref="DA150:DD154">
    <cfRule type="cellIs" dxfId="377" priority="615" operator="equal">
      <formula>"SI"</formula>
    </cfRule>
    <cfRule type="cellIs" dxfId="376" priority="614" operator="equal">
      <formula>"NO"</formula>
    </cfRule>
  </conditionalFormatting>
  <conditionalFormatting sqref="DA156:DD160">
    <cfRule type="cellIs" dxfId="375" priority="591" operator="equal">
      <formula>"SI"</formula>
    </cfRule>
    <cfRule type="cellIs" dxfId="374" priority="590" operator="equal">
      <formula>"NO"</formula>
    </cfRule>
  </conditionalFormatting>
  <conditionalFormatting sqref="DA162:DD166">
    <cfRule type="cellIs" dxfId="373" priority="579" operator="equal">
      <formula>"SI"</formula>
    </cfRule>
    <cfRule type="cellIs" dxfId="372" priority="578" operator="equal">
      <formula>"NO"</formula>
    </cfRule>
  </conditionalFormatting>
  <conditionalFormatting sqref="DA168:DD172">
    <cfRule type="cellIs" dxfId="371" priority="567" operator="equal">
      <formula>"SI"</formula>
    </cfRule>
    <cfRule type="cellIs" dxfId="370" priority="566" operator="equal">
      <formula>"NO"</formula>
    </cfRule>
  </conditionalFormatting>
  <conditionalFormatting sqref="DA174:DD178">
    <cfRule type="cellIs" dxfId="369" priority="554" operator="equal">
      <formula>"NO"</formula>
    </cfRule>
    <cfRule type="cellIs" dxfId="368" priority="555" operator="equal">
      <formula>"SI"</formula>
    </cfRule>
  </conditionalFormatting>
  <conditionalFormatting sqref="DE18:DT22">
    <cfRule type="cellIs" dxfId="367" priority="2888" operator="equal">
      <formula>"SI"</formula>
    </cfRule>
    <cfRule type="cellIs" dxfId="366" priority="2887" operator="equal">
      <formula>"NO"</formula>
    </cfRule>
  </conditionalFormatting>
  <conditionalFormatting sqref="DE24:DT28">
    <cfRule type="cellIs" dxfId="365" priority="911" operator="equal">
      <formula>"SI"</formula>
    </cfRule>
    <cfRule type="cellIs" dxfId="364" priority="910" operator="equal">
      <formula>"NO"</formula>
    </cfRule>
  </conditionalFormatting>
  <conditionalFormatting sqref="DE30:DT34">
    <cfRule type="cellIs" dxfId="363" priority="899" operator="equal">
      <formula>"SI"</formula>
    </cfRule>
    <cfRule type="cellIs" dxfId="362" priority="898" operator="equal">
      <formula>"NO"</formula>
    </cfRule>
  </conditionalFormatting>
  <conditionalFormatting sqref="DE36:DT40">
    <cfRule type="cellIs" dxfId="361" priority="886" operator="equal">
      <formula>"NO"</formula>
    </cfRule>
    <cfRule type="cellIs" dxfId="360" priority="887" operator="equal">
      <formula>"SI"</formula>
    </cfRule>
  </conditionalFormatting>
  <conditionalFormatting sqref="DE42:DT46">
    <cfRule type="cellIs" dxfId="359" priority="875" operator="equal">
      <formula>"SI"</formula>
    </cfRule>
    <cfRule type="cellIs" dxfId="358" priority="874" operator="equal">
      <formula>"NO"</formula>
    </cfRule>
  </conditionalFormatting>
  <conditionalFormatting sqref="DE48:DT52">
    <cfRule type="cellIs" dxfId="357" priority="867" operator="equal">
      <formula>"SI"</formula>
    </cfRule>
    <cfRule type="cellIs" dxfId="356" priority="866" operator="equal">
      <formula>"NO"</formula>
    </cfRule>
  </conditionalFormatting>
  <conditionalFormatting sqref="DE54:DT58">
    <cfRule type="cellIs" dxfId="355" priority="851" operator="equal">
      <formula>"SI"</formula>
    </cfRule>
    <cfRule type="cellIs" dxfId="354" priority="850" operator="equal">
      <formula>"NO"</formula>
    </cfRule>
  </conditionalFormatting>
  <conditionalFormatting sqref="DE60:DT64">
    <cfRule type="cellIs" dxfId="353" priority="838" operator="equal">
      <formula>"NO"</formula>
    </cfRule>
    <cfRule type="cellIs" dxfId="352" priority="839" operator="equal">
      <formula>"SI"</formula>
    </cfRule>
  </conditionalFormatting>
  <conditionalFormatting sqref="DE66:DT70">
    <cfRule type="cellIs" dxfId="351" priority="826" operator="equal">
      <formula>"NO"</formula>
    </cfRule>
    <cfRule type="cellIs" dxfId="350" priority="827" operator="equal">
      <formula>"SI"</formula>
    </cfRule>
  </conditionalFormatting>
  <conditionalFormatting sqref="DE72:DT76">
    <cfRule type="cellIs" dxfId="349" priority="2800" operator="equal">
      <formula>"SI"</formula>
    </cfRule>
    <cfRule type="cellIs" dxfId="348" priority="2799" operator="equal">
      <formula>"NO"</formula>
    </cfRule>
  </conditionalFormatting>
  <conditionalFormatting sqref="DE78:DT82">
    <cfRule type="cellIs" dxfId="347" priority="815" operator="equal">
      <formula>"SI"</formula>
    </cfRule>
    <cfRule type="cellIs" dxfId="346" priority="814" operator="equal">
      <formula>"NO"</formula>
    </cfRule>
  </conditionalFormatting>
  <conditionalFormatting sqref="DE84:DT88">
    <cfRule type="cellIs" dxfId="345" priority="790" operator="equal">
      <formula>"NO"</formula>
    </cfRule>
    <cfRule type="cellIs" dxfId="344" priority="791" operator="equal">
      <formula>"SI"</formula>
    </cfRule>
  </conditionalFormatting>
  <conditionalFormatting sqref="DE90:DT94">
    <cfRule type="cellIs" dxfId="343" priority="783" operator="equal">
      <formula>"SI"</formula>
    </cfRule>
    <cfRule type="cellIs" dxfId="342" priority="782" operator="equal">
      <formula>"NO"</formula>
    </cfRule>
  </conditionalFormatting>
  <conditionalFormatting sqref="DE96:DT100">
    <cfRule type="cellIs" dxfId="341" priority="160" operator="equal">
      <formula>"NO"</formula>
    </cfRule>
    <cfRule type="cellIs" dxfId="340" priority="161" operator="equal">
      <formula>"SI"</formula>
    </cfRule>
  </conditionalFormatting>
  <conditionalFormatting sqref="DE102:DT106">
    <cfRule type="cellIs" dxfId="339" priority="157" operator="equal">
      <formula>"SI"</formula>
    </cfRule>
    <cfRule type="cellIs" dxfId="338" priority="156" operator="equal">
      <formula>"NO"</formula>
    </cfRule>
  </conditionalFormatting>
  <conditionalFormatting sqref="DE108:DT112">
    <cfRule type="cellIs" dxfId="337" priority="152" operator="equal">
      <formula>"NO"</formula>
    </cfRule>
    <cfRule type="cellIs" dxfId="336" priority="153" operator="equal">
      <formula>"SI"</formula>
    </cfRule>
  </conditionalFormatting>
  <conditionalFormatting sqref="DE114:DT118">
    <cfRule type="cellIs" dxfId="335" priority="716" operator="equal">
      <formula>"NO"</formula>
    </cfRule>
    <cfRule type="cellIs" dxfId="334" priority="717" operator="equal">
      <formula>"SI"</formula>
    </cfRule>
  </conditionalFormatting>
  <conditionalFormatting sqref="DE120:DT124">
    <cfRule type="cellIs" dxfId="333" priority="698" operator="equal">
      <formula>"NO"</formula>
    </cfRule>
    <cfRule type="cellIs" dxfId="332" priority="699" operator="equal">
      <formula>"SI"</formula>
    </cfRule>
  </conditionalFormatting>
  <conditionalFormatting sqref="DE126:DT130">
    <cfRule type="cellIs" dxfId="331" priority="680" operator="equal">
      <formula>"NO"</formula>
    </cfRule>
    <cfRule type="cellIs" dxfId="330" priority="681" operator="equal">
      <formula>"SI"</formula>
    </cfRule>
  </conditionalFormatting>
  <conditionalFormatting sqref="DE132:DT136">
    <cfRule type="cellIs" dxfId="329" priority="668" operator="equal">
      <formula>"NO"</formula>
    </cfRule>
    <cfRule type="cellIs" dxfId="328" priority="669" operator="equal">
      <formula>"SI"</formula>
    </cfRule>
  </conditionalFormatting>
  <conditionalFormatting sqref="DE138:DT142">
    <cfRule type="cellIs" dxfId="327" priority="645" operator="equal">
      <formula>"SI"</formula>
    </cfRule>
    <cfRule type="cellIs" dxfId="326" priority="644" operator="equal">
      <formula>"NO"</formula>
    </cfRule>
  </conditionalFormatting>
  <conditionalFormatting sqref="DE144:DT148">
    <cfRule type="cellIs" dxfId="325" priority="621" operator="equal">
      <formula>"SI"</formula>
    </cfRule>
    <cfRule type="cellIs" dxfId="324" priority="620" operator="equal">
      <formula>"NO"</formula>
    </cfRule>
  </conditionalFormatting>
  <conditionalFormatting sqref="DE150:DT154">
    <cfRule type="cellIs" dxfId="323" priority="609" operator="equal">
      <formula>"SI"</formula>
    </cfRule>
    <cfRule type="cellIs" dxfId="322" priority="608" operator="equal">
      <formula>"NO"</formula>
    </cfRule>
  </conditionalFormatting>
  <conditionalFormatting sqref="DE156:DT160">
    <cfRule type="cellIs" dxfId="321" priority="585" operator="equal">
      <formula>"SI"</formula>
    </cfRule>
    <cfRule type="cellIs" dxfId="320" priority="584" operator="equal">
      <formula>"NO"</formula>
    </cfRule>
  </conditionalFormatting>
  <conditionalFormatting sqref="DE162:DT166">
    <cfRule type="cellIs" dxfId="319" priority="573" operator="equal">
      <formula>"SI"</formula>
    </cfRule>
    <cfRule type="cellIs" dxfId="318" priority="572" operator="equal">
      <formula>"NO"</formula>
    </cfRule>
  </conditionalFormatting>
  <conditionalFormatting sqref="DE168:DT172">
    <cfRule type="cellIs" dxfId="317" priority="561" operator="equal">
      <formula>"SI"</formula>
    </cfRule>
    <cfRule type="cellIs" dxfId="316" priority="560" operator="equal">
      <formula>"NO"</formula>
    </cfRule>
  </conditionalFormatting>
  <conditionalFormatting sqref="DE174:DT178">
    <cfRule type="cellIs" dxfId="315" priority="548" operator="equal">
      <formula>"NO"</formula>
    </cfRule>
    <cfRule type="cellIs" dxfId="314" priority="549" operator="equal">
      <formula>"SI"</formula>
    </cfRule>
  </conditionalFormatting>
  <conditionalFormatting sqref="BH108">
    <cfRule type="cellIs" dxfId="313" priority="151" stopIfTrue="1" operator="equal">
      <formula>"SI"</formula>
    </cfRule>
  </conditionalFormatting>
  <conditionalFormatting sqref="BH108:BH112">
    <cfRule type="cellIs" dxfId="312" priority="147" operator="equal">
      <formula>"compartir"</formula>
    </cfRule>
    <cfRule type="cellIs" dxfId="311" priority="148" operator="equal">
      <formula>"Evitar"</formula>
    </cfRule>
    <cfRule type="cellIs" dxfId="310" priority="149" operator="equal">
      <formula>"Aceptar"</formula>
    </cfRule>
    <cfRule type="cellIs" dxfId="309" priority="150" operator="equal">
      <formula>"Reducir"</formula>
    </cfRule>
  </conditionalFormatting>
  <conditionalFormatting sqref="AJ96:AK96">
    <cfRule type="expression" dxfId="308" priority="143">
      <formula>AL96=15</formula>
    </cfRule>
    <cfRule type="cellIs" dxfId="307" priority="144" operator="equal">
      <formula>25</formula>
    </cfRule>
  </conditionalFormatting>
  <conditionalFormatting sqref="AL96:AM96">
    <cfRule type="expression" dxfId="306" priority="145">
      <formula>AJ96=25</formula>
    </cfRule>
    <cfRule type="cellIs" dxfId="305" priority="146" operator="equal">
      <formula>15</formula>
    </cfRule>
  </conditionalFormatting>
  <conditionalFormatting sqref="AJ97:AK97">
    <cfRule type="expression" dxfId="304" priority="139">
      <formula>AL97=15</formula>
    </cfRule>
    <cfRule type="cellIs" dxfId="303" priority="140" operator="equal">
      <formula>25</formula>
    </cfRule>
  </conditionalFormatting>
  <conditionalFormatting sqref="AL97:AM97">
    <cfRule type="expression" dxfId="302" priority="141">
      <formula>AJ97=25</formula>
    </cfRule>
    <cfRule type="cellIs" dxfId="301" priority="142" operator="equal">
      <formula>15</formula>
    </cfRule>
  </conditionalFormatting>
  <conditionalFormatting sqref="AJ102:AK102">
    <cfRule type="expression" dxfId="300" priority="135">
      <formula>AL102=15</formula>
    </cfRule>
    <cfRule type="cellIs" dxfId="299" priority="136" operator="equal">
      <formula>25</formula>
    </cfRule>
  </conditionalFormatting>
  <conditionalFormatting sqref="AL102:AM102">
    <cfRule type="expression" dxfId="298" priority="137">
      <formula>AJ102=25</formula>
    </cfRule>
    <cfRule type="cellIs" dxfId="297" priority="138" operator="equal">
      <formula>15</formula>
    </cfRule>
  </conditionalFormatting>
  <conditionalFormatting sqref="AJ103:AK103">
    <cfRule type="expression" dxfId="296" priority="131">
      <formula>AL103=15</formula>
    </cfRule>
    <cfRule type="cellIs" dxfId="295" priority="132" operator="equal">
      <formula>25</formula>
    </cfRule>
  </conditionalFormatting>
  <conditionalFormatting sqref="AL103:AM103">
    <cfRule type="expression" dxfId="294" priority="133">
      <formula>AJ103=25</formula>
    </cfRule>
    <cfRule type="cellIs" dxfId="293" priority="134" operator="equal">
      <formula>15</formula>
    </cfRule>
  </conditionalFormatting>
  <conditionalFormatting sqref="AJ108:AK108">
    <cfRule type="expression" dxfId="292" priority="127">
      <formula>AL108=15</formula>
    </cfRule>
    <cfRule type="cellIs" dxfId="291" priority="128" operator="equal">
      <formula>25</formula>
    </cfRule>
  </conditionalFormatting>
  <conditionalFormatting sqref="AL108:AM108">
    <cfRule type="expression" dxfId="290" priority="129">
      <formula>AJ108=25</formula>
    </cfRule>
    <cfRule type="cellIs" dxfId="289" priority="130" operator="equal">
      <formula>15</formula>
    </cfRule>
  </conditionalFormatting>
  <conditionalFormatting sqref="AJ109:AK109">
    <cfRule type="expression" dxfId="288" priority="123">
      <formula>AL109=15</formula>
    </cfRule>
    <cfRule type="cellIs" dxfId="287" priority="124" operator="equal">
      <formula>25</formula>
    </cfRule>
  </conditionalFormatting>
  <conditionalFormatting sqref="AL109:AM109">
    <cfRule type="expression" dxfId="286" priority="125">
      <formula>AJ109=25</formula>
    </cfRule>
    <cfRule type="cellIs" dxfId="285" priority="126" operator="equal">
      <formula>15</formula>
    </cfRule>
  </conditionalFormatting>
  <conditionalFormatting sqref="AJ114:AK114">
    <cfRule type="expression" dxfId="284" priority="119">
      <formula>AL114=15</formula>
    </cfRule>
    <cfRule type="cellIs" dxfId="283" priority="120" operator="equal">
      <formula>25</formula>
    </cfRule>
  </conditionalFormatting>
  <conditionalFormatting sqref="AL114:AM114">
    <cfRule type="expression" dxfId="282" priority="121">
      <formula>AJ114=25</formula>
    </cfRule>
    <cfRule type="cellIs" dxfId="281" priority="122" operator="equal">
      <formula>15</formula>
    </cfRule>
  </conditionalFormatting>
  <conditionalFormatting sqref="AU108:AV109">
    <cfRule type="cellIs" dxfId="280" priority="117" operator="equal">
      <formula>"NO"</formula>
    </cfRule>
  </conditionalFormatting>
  <conditionalFormatting sqref="AU102:AV103">
    <cfRule type="cellIs" dxfId="279" priority="115" operator="equal">
      <formula>"NO"</formula>
    </cfRule>
  </conditionalFormatting>
  <conditionalFormatting sqref="AU168:AV169">
    <cfRule type="cellIs" dxfId="278" priority="113" operator="equal">
      <formula>"NO"</formula>
    </cfRule>
  </conditionalFormatting>
  <conditionalFormatting sqref="AU174:AV174">
    <cfRule type="cellIs" dxfId="277" priority="111" operator="equal">
      <formula>"NO"</formula>
    </cfRule>
  </conditionalFormatting>
  <conditionalFormatting sqref="AU96:AV97">
    <cfRule type="cellIs" dxfId="276" priority="109" operator="equal">
      <formula>"NO"</formula>
    </cfRule>
  </conditionalFormatting>
  <conditionalFormatting sqref="U96:U100">
    <cfRule type="beginsWith" priority="88" operator="beginsWith" text="La actividad que conlleva el riesgo se ejecuta como máximos 2 veces por año">
      <formula>LEFT(U96,LEN("La actividad que conlleva el riesgo se ejecuta como máximos 2 veces por año"))="La actividad que conlleva el riesgo se ejecuta como máximos 2 veces por año"</formula>
    </cfRule>
    <cfRule type="cellIs" dxfId="275" priority="89" operator="equal">
      <formula>"La actividad que conlleva el riesgo se ejecuta como máximos 2 veces por año"</formula>
    </cfRule>
    <cfRule type="cellIs" dxfId="274" priority="90" operator="equal">
      <formula>"La actividad que conlleva el riesgo se ejecuta como máximos 2 veces por año "</formula>
    </cfRule>
    <cfRule type="containsText" dxfId="273" priority="92" operator="containsText" text="La actividad que conlleva el riesgo se ejecuta como máximos 2 veces por año">
      <formula>NOT(ISERROR(SEARCH("La actividad que conlleva el riesgo se ejecuta como máximos 2 veces por año",U96)))</formula>
    </cfRule>
  </conditionalFormatting>
  <conditionalFormatting sqref="V96:V100">
    <cfRule type="cellIs" dxfId="272" priority="99" operator="equal">
      <formula>0.2</formula>
    </cfRule>
  </conditionalFormatting>
  <conditionalFormatting sqref="W96:W100">
    <cfRule type="expression" dxfId="271" priority="108">
      <formula>"&lt;,2"</formula>
    </cfRule>
  </conditionalFormatting>
  <conditionalFormatting sqref="X96:X100">
    <cfRule type="cellIs" dxfId="270" priority="100" operator="equal">
      <formula>20</formula>
    </cfRule>
    <cfRule type="cellIs" dxfId="269" priority="101" operator="equal">
      <formula>10</formula>
    </cfRule>
    <cfRule type="cellIs" dxfId="268" priority="102" operator="equal">
      <formula>5</formula>
    </cfRule>
    <cfRule type="cellIs" dxfId="267" priority="103" operator="equal">
      <formula>1</formula>
    </cfRule>
    <cfRule type="cellIs" dxfId="266" priority="104" operator="equal">
      <formula>0.8</formula>
    </cfRule>
    <cfRule type="cellIs" dxfId="265" priority="105" operator="equal">
      <formula>0.6</formula>
    </cfRule>
    <cfRule type="cellIs" dxfId="264" priority="106" operator="equal">
      <formula>0.4</formula>
    </cfRule>
    <cfRule type="cellIs" dxfId="263" priority="107" operator="equal">
      <formula>20%</formula>
    </cfRule>
  </conditionalFormatting>
  <conditionalFormatting sqref="Y96:Y100">
    <cfRule type="endsWith" dxfId="262" priority="73" operator="endsWith" text="11">
      <formula>RIGHT(Y96,LEN("11"))="11"</formula>
    </cfRule>
    <cfRule type="endsWith" dxfId="261" priority="74" operator="endsWith" text="12">
      <formula>RIGHT(Y96,LEN("12"))="12"</formula>
    </cfRule>
    <cfRule type="endsWith" dxfId="260" priority="75" operator="endsWith" text="13">
      <formula>RIGHT(Y96,LEN("13"))="13"</formula>
    </cfRule>
    <cfRule type="endsWith" dxfId="259" priority="76" operator="endsWith" text="14">
      <formula>RIGHT(Y96,LEN("14"))="14"</formula>
    </cfRule>
    <cfRule type="endsWith" dxfId="258" priority="77" operator="endsWith" text="15">
      <formula>RIGHT(Y96,LEN("15"))="15"</formula>
    </cfRule>
    <cfRule type="endsWith" dxfId="257" priority="78" operator="endsWith" text="16">
      <formula>RIGHT(Y96,LEN("16"))="16"</formula>
    </cfRule>
    <cfRule type="endsWith" dxfId="256" priority="79" operator="endsWith" text="17">
      <formula>RIGHT(Y96,LEN("17"))="17"</formula>
    </cfRule>
    <cfRule type="endsWith" dxfId="255" priority="80" operator="endsWith" text="25">
      <formula>RIGHT(Y96,LEN("25"))="25"</formula>
    </cfRule>
    <cfRule type="endsWith" dxfId="254" priority="81" operator="endsWith" text="24">
      <formula>RIGHT(Y96,LEN("24"))="24"</formula>
    </cfRule>
    <cfRule type="endsWith" dxfId="253" priority="82" operator="endsWith" text="23">
      <formula>RIGHT(Y96,LEN("23"))="23"</formula>
    </cfRule>
    <cfRule type="endsWith" dxfId="252" priority="83" operator="endsWith" text="22">
      <formula>RIGHT(Y96,LEN("22"))="22"</formula>
    </cfRule>
    <cfRule type="endsWith" dxfId="251" priority="84" operator="endsWith" text="21">
      <formula>RIGHT(Y96,LEN("21"))="21"</formula>
    </cfRule>
    <cfRule type="endsWith" dxfId="250" priority="85" operator="endsWith" text="20">
      <formula>RIGHT(Y96,LEN("20"))="20"</formula>
    </cfRule>
    <cfRule type="endsWith" dxfId="249" priority="86" operator="endsWith" text="19">
      <formula>RIGHT(Y96,LEN("19"))="19"</formula>
    </cfRule>
    <cfRule type="endsWith" dxfId="248" priority="87" operator="endsWith" text="18">
      <formula>RIGHT(Y96,LEN("18"))="18"</formula>
    </cfRule>
  </conditionalFormatting>
  <conditionalFormatting sqref="U96:U100">
    <cfRule type="cellIs" dxfId="247" priority="91" operator="equal">
      <formula>#REF!</formula>
    </cfRule>
  </conditionalFormatting>
  <conditionalFormatting sqref="U102:U106">
    <cfRule type="beginsWith" priority="52" operator="beginsWith" text="La actividad que conlleva el riesgo se ejecuta como máximos 2 veces por año">
      <formula>LEFT(U102,LEN("La actividad que conlleva el riesgo se ejecuta como máximos 2 veces por año"))="La actividad que conlleva el riesgo se ejecuta como máximos 2 veces por año"</formula>
    </cfRule>
    <cfRule type="cellIs" dxfId="246" priority="53" operator="equal">
      <formula>"La actividad que conlleva el riesgo se ejecuta como máximos 2 veces por año"</formula>
    </cfRule>
    <cfRule type="cellIs" dxfId="245" priority="54" operator="equal">
      <formula>"La actividad que conlleva el riesgo se ejecuta como máximos 2 veces por año "</formula>
    </cfRule>
    <cfRule type="containsText" dxfId="244" priority="56" operator="containsText" text="La actividad que conlleva el riesgo se ejecuta como máximos 2 veces por año">
      <formula>NOT(ISERROR(SEARCH("La actividad que conlleva el riesgo se ejecuta como máximos 2 veces por año",U102)))</formula>
    </cfRule>
  </conditionalFormatting>
  <conditionalFormatting sqref="V102:V106">
    <cfRule type="cellIs" dxfId="243" priority="63" operator="equal">
      <formula>0.2</formula>
    </cfRule>
  </conditionalFormatting>
  <conditionalFormatting sqref="W102:W106">
    <cfRule type="expression" dxfId="242" priority="72">
      <formula>"&lt;,2"</formula>
    </cfRule>
  </conditionalFormatting>
  <conditionalFormatting sqref="X102:X106">
    <cfRule type="cellIs" dxfId="241" priority="64" operator="equal">
      <formula>20</formula>
    </cfRule>
    <cfRule type="cellIs" dxfId="240" priority="65" operator="equal">
      <formula>10</formula>
    </cfRule>
    <cfRule type="cellIs" dxfId="239" priority="66" operator="equal">
      <formula>5</formula>
    </cfRule>
    <cfRule type="cellIs" dxfId="238" priority="67" operator="equal">
      <formula>1</formula>
    </cfRule>
    <cfRule type="cellIs" dxfId="237" priority="68" operator="equal">
      <formula>0.8</formula>
    </cfRule>
    <cfRule type="cellIs" dxfId="236" priority="69" operator="equal">
      <formula>0.6</formula>
    </cfRule>
    <cfRule type="cellIs" dxfId="235" priority="70" operator="equal">
      <formula>0.4</formula>
    </cfRule>
    <cfRule type="cellIs" dxfId="234" priority="71" operator="equal">
      <formula>20%</formula>
    </cfRule>
  </conditionalFormatting>
  <conditionalFormatting sqref="Y102:Y106">
    <cfRule type="endsWith" dxfId="233" priority="37" operator="endsWith" text="11">
      <formula>RIGHT(Y102,LEN("11"))="11"</formula>
    </cfRule>
    <cfRule type="endsWith" dxfId="232" priority="38" operator="endsWith" text="12">
      <formula>RIGHT(Y102,LEN("12"))="12"</formula>
    </cfRule>
    <cfRule type="endsWith" dxfId="231" priority="39" operator="endsWith" text="13">
      <formula>RIGHT(Y102,LEN("13"))="13"</formula>
    </cfRule>
    <cfRule type="endsWith" dxfId="230" priority="40" operator="endsWith" text="14">
      <formula>RIGHT(Y102,LEN("14"))="14"</formula>
    </cfRule>
    <cfRule type="endsWith" dxfId="229" priority="41" operator="endsWith" text="15">
      <formula>RIGHT(Y102,LEN("15"))="15"</formula>
    </cfRule>
    <cfRule type="endsWith" dxfId="228" priority="42" operator="endsWith" text="16">
      <formula>RIGHT(Y102,LEN("16"))="16"</formula>
    </cfRule>
    <cfRule type="endsWith" dxfId="227" priority="43" operator="endsWith" text="17">
      <formula>RIGHT(Y102,LEN("17"))="17"</formula>
    </cfRule>
    <cfRule type="endsWith" dxfId="226" priority="44" operator="endsWith" text="25">
      <formula>RIGHT(Y102,LEN("25"))="25"</formula>
    </cfRule>
    <cfRule type="endsWith" dxfId="225" priority="45" operator="endsWith" text="24">
      <formula>RIGHT(Y102,LEN("24"))="24"</formula>
    </cfRule>
    <cfRule type="endsWith" dxfId="224" priority="46" operator="endsWith" text="23">
      <formula>RIGHT(Y102,LEN("23"))="23"</formula>
    </cfRule>
    <cfRule type="endsWith" dxfId="223" priority="47" operator="endsWith" text="22">
      <formula>RIGHT(Y102,LEN("22"))="22"</formula>
    </cfRule>
    <cfRule type="endsWith" dxfId="222" priority="48" operator="endsWith" text="21">
      <formula>RIGHT(Y102,LEN("21"))="21"</formula>
    </cfRule>
    <cfRule type="endsWith" dxfId="221" priority="49" operator="endsWith" text="20">
      <formula>RIGHT(Y102,LEN("20"))="20"</formula>
    </cfRule>
    <cfRule type="endsWith" dxfId="220" priority="50" operator="endsWith" text="19">
      <formula>RIGHT(Y102,LEN("19"))="19"</formula>
    </cfRule>
    <cfRule type="endsWith" dxfId="219" priority="51" operator="endsWith" text="18">
      <formula>RIGHT(Y102,LEN("18"))="18"</formula>
    </cfRule>
  </conditionalFormatting>
  <conditionalFormatting sqref="U102:U106">
    <cfRule type="cellIs" dxfId="218" priority="55" operator="equal">
      <formula>#REF!</formula>
    </cfRule>
  </conditionalFormatting>
  <conditionalFormatting sqref="U108:U112">
    <cfRule type="beginsWith" priority="16" operator="beginsWith" text="La actividad que conlleva el riesgo se ejecuta como máximos 2 veces por año">
      <formula>LEFT(U108,LEN("La actividad que conlleva el riesgo se ejecuta como máximos 2 veces por año"))="La actividad que conlleva el riesgo se ejecuta como máximos 2 veces por año"</formula>
    </cfRule>
    <cfRule type="cellIs" dxfId="217" priority="17" operator="equal">
      <formula>"La actividad que conlleva el riesgo se ejecuta como máximos 2 veces por año"</formula>
    </cfRule>
    <cfRule type="cellIs" dxfId="216" priority="18" operator="equal">
      <formula>"La actividad que conlleva el riesgo se ejecuta como máximos 2 veces por año "</formula>
    </cfRule>
    <cfRule type="containsText" dxfId="215" priority="20" operator="containsText" text="La actividad que conlleva el riesgo se ejecuta como máximos 2 veces por año">
      <formula>NOT(ISERROR(SEARCH("La actividad que conlleva el riesgo se ejecuta como máximos 2 veces por año",U108)))</formula>
    </cfRule>
  </conditionalFormatting>
  <conditionalFormatting sqref="V108:V112">
    <cfRule type="cellIs" dxfId="214" priority="27" operator="equal">
      <formula>0.2</formula>
    </cfRule>
  </conditionalFormatting>
  <conditionalFormatting sqref="X108:X112">
    <cfRule type="cellIs" dxfId="213" priority="28" operator="equal">
      <formula>20</formula>
    </cfRule>
    <cfRule type="cellIs" dxfId="212" priority="29" operator="equal">
      <formula>10</formula>
    </cfRule>
    <cfRule type="cellIs" dxfId="211" priority="30" operator="equal">
      <formula>5</formula>
    </cfRule>
    <cfRule type="cellIs" dxfId="210" priority="31" operator="equal">
      <formula>1</formula>
    </cfRule>
    <cfRule type="cellIs" dxfId="209" priority="32" operator="equal">
      <formula>0.8</formula>
    </cfRule>
    <cfRule type="cellIs" dxfId="208" priority="33" operator="equal">
      <formula>0.6</formula>
    </cfRule>
    <cfRule type="cellIs" dxfId="207" priority="34" operator="equal">
      <formula>0.4</formula>
    </cfRule>
    <cfRule type="cellIs" dxfId="206" priority="35" operator="equal">
      <formula>20%</formula>
    </cfRule>
  </conditionalFormatting>
  <conditionalFormatting sqref="Y108:Y112">
    <cfRule type="endsWith" dxfId="205" priority="1" operator="endsWith" text="11">
      <formula>RIGHT(Y108,LEN("11"))="11"</formula>
    </cfRule>
    <cfRule type="endsWith" dxfId="204" priority="2" operator="endsWith" text="12">
      <formula>RIGHT(Y108,LEN("12"))="12"</formula>
    </cfRule>
    <cfRule type="endsWith" dxfId="203" priority="3" operator="endsWith" text="13">
      <formula>RIGHT(Y108,LEN("13"))="13"</formula>
    </cfRule>
    <cfRule type="endsWith" dxfId="202" priority="4" operator="endsWith" text="14">
      <formula>RIGHT(Y108,LEN("14"))="14"</formula>
    </cfRule>
    <cfRule type="endsWith" dxfId="201" priority="5" operator="endsWith" text="15">
      <formula>RIGHT(Y108,LEN("15"))="15"</formula>
    </cfRule>
    <cfRule type="endsWith" dxfId="200" priority="6" operator="endsWith" text="16">
      <formula>RIGHT(Y108,LEN("16"))="16"</formula>
    </cfRule>
    <cfRule type="endsWith" dxfId="199" priority="7" operator="endsWith" text="17">
      <formula>RIGHT(Y108,LEN("17"))="17"</formula>
    </cfRule>
    <cfRule type="endsWith" dxfId="198" priority="8" operator="endsWith" text="25">
      <formula>RIGHT(Y108,LEN("25"))="25"</formula>
    </cfRule>
    <cfRule type="endsWith" dxfId="197" priority="9" operator="endsWith" text="24">
      <formula>RIGHT(Y108,LEN("24"))="24"</formula>
    </cfRule>
    <cfRule type="endsWith" dxfId="196" priority="10" operator="endsWith" text="23">
      <formula>RIGHT(Y108,LEN("23"))="23"</formula>
    </cfRule>
    <cfRule type="endsWith" dxfId="195" priority="11" operator="endsWith" text="22">
      <formula>RIGHT(Y108,LEN("22"))="22"</formula>
    </cfRule>
    <cfRule type="endsWith" dxfId="194" priority="12" operator="endsWith" text="21">
      <formula>RIGHT(Y108,LEN("21"))="21"</formula>
    </cfRule>
    <cfRule type="endsWith" dxfId="193" priority="13" operator="endsWith" text="20">
      <formula>RIGHT(Y108,LEN("20"))="20"</formula>
    </cfRule>
    <cfRule type="endsWith" dxfId="192" priority="14" operator="endsWith" text="19">
      <formula>RIGHT(Y108,LEN("19"))="19"</formula>
    </cfRule>
    <cfRule type="endsWith" dxfId="191" priority="15" operator="endsWith" text="18">
      <formula>RIGHT(Y108,LEN("18"))="18"</formula>
    </cfRule>
  </conditionalFormatting>
  <conditionalFormatting sqref="W108:W112">
    <cfRule type="expression" dxfId="190" priority="36">
      <formula>"&lt;,2"</formula>
    </cfRule>
  </conditionalFormatting>
  <conditionalFormatting sqref="U108:U112">
    <cfRule type="cellIs" dxfId="189" priority="19" operator="equal">
      <formula>#REF!</formula>
    </cfRule>
  </conditionalFormatting>
  <dataValidations count="2">
    <dataValidation type="list" allowBlank="1" showInputMessage="1" showErrorMessage="1" sqref="AX36:AX37 AX168:AX172 AX174:AX178 AQ174:AR178 DA108:DT112 AQ168:AR172 AU170:AV172 AG170:AG172 AD168:AF172 AG176:AG178 AD174:AF178 AH168:AI172 AH174:AI178 AL168:AM172 AL174:AM178 DA144:DT148 CE150:CT154 AB168:AB172 AB174:AB178 Q168:R172 Q174:R178 D174:E178 DA132:DT136 DA48:DT52 H168:H172 W168:W172 W174:W178 T168:T172 T174:T178 CE138:CT142 DA174:DT178 DA18:DT22 DA156:DT160 CE60:CT64 CE18:CT22 CE48:CT52 CE162:CT166 DA162:DT166 CE84:CT88 DA30:DT34 DA36:DT40 D168:E172 CE132:CT136 DA54:DT58 DA60:DT64 CE72:CT76 DA168:DT172 DA78:DT82 CE168:CT172 DA90:DT94 CE90:CT94 CE96:CT100 CE102:CT106 DA114:DT118 DA120:DT124 DA138:DT142 CE144:CT148 DA24:DT28 M174:M178 DA150:DT154 CE156:CT160 CE24:CT28 CE30:CT34 CE36:CT40 CE42:CT46 DA72:DT76 DA42:DT46 CE54:CT58 CE78:CT82 CE66:CT70 H174:H178 DA66:DT70 DA84:DT88 CE174:CT178 DA96:DT100 CE108:CT112 CE114:CT118 CE120:CT124 CE126:CT130 DA126:DT130 DA102:DT106 AU175:AV178" xr:uid="{109A6BFD-9C59-4250-82DC-0CD2BD0FFD73}"/>
    <dataValidation type="list" operator="equal" allowBlank="1" showInputMessage="1" showErrorMessage="1" sqref="AJ168:AK172 AJ174:AK178 AS168:AT172 AS174:AT178" xr:uid="{EE4C7D28-E52B-441E-AEE1-6984874E5842}"/>
  </dataValidations>
  <pageMargins left="0.7" right="0.7" top="0.75" bottom="0.75" header="0.3" footer="0.3"/>
  <pageSetup scale="10" fitToHeight="0" orientation="landscape" horizontalDpi="4294967294" verticalDpi="4294967294" r:id="rId1"/>
  <drawing r:id="rId2"/>
  <legacyDrawing r:id="rId3"/>
  <extLst>
    <ext xmlns:x14="http://schemas.microsoft.com/office/spreadsheetml/2009/9/main" uri="{78C0D931-6437-407d-A8EE-F0AAD7539E65}">
      <x14:conditionalFormattings>
        <x14:conditionalFormatting xmlns:xm="http://schemas.microsoft.com/office/excel/2006/main">
          <x14:cfRule type="beginsWith" priority="12261" operator="beginsWith" id="{56199672-CA67-4C0C-A300-850D447BE982}">
            <xm:f>LEFT(V18,LEN("MEDIA"))="MEDIA"</xm:f>
            <xm:f>"MEDIA"</xm:f>
            <x14:dxf>
              <fill>
                <patternFill>
                  <bgColor rgb="FFFFFF00"/>
                </patternFill>
              </fill>
            </x14:dxf>
          </x14:cfRule>
          <x14:cfRule type="beginsWith" priority="12258" operator="beginsWith" id="{344D6FE4-2DC6-4482-8EFB-24C6834211F8}">
            <xm:f>LEFT(V18,LEN("MUY ALTA "))="MUY ALTA "</xm:f>
            <xm:f>"MUY ALTA "</xm:f>
            <x14:dxf>
              <fill>
                <patternFill>
                  <bgColor rgb="FFFF0000"/>
                </patternFill>
              </fill>
            </x14:dxf>
          </x14:cfRule>
          <x14:cfRule type="beginsWith" priority="12263" operator="beginsWith" id="{9A138C83-CD5A-405E-9002-0901ADD0532B}">
            <xm:f>LEFT(V18,LEN("MUY BAJA"))="MUY BAJA"</xm:f>
            <xm:f>"MUY BAJA"</xm:f>
            <x14:dxf>
              <fill>
                <patternFill>
                  <bgColor rgb="FF92D050"/>
                </patternFill>
              </fill>
            </x14:dxf>
          </x14:cfRule>
          <x14:cfRule type="beginsWith" priority="12260" operator="beginsWith" id="{801BF66E-660F-4D0D-9690-F33155369071}">
            <xm:f>LEFT(V18,LEN("ALTA"))="ALTA"</xm:f>
            <xm:f>"ALTA"</xm:f>
            <x14:dxf>
              <fill>
                <patternFill>
                  <bgColor rgb="FFFFC000"/>
                </patternFill>
              </fill>
            </x14:dxf>
          </x14:cfRule>
          <x14:cfRule type="beginsWith" priority="12262" operator="beginsWith" id="{44C09DAD-43F1-4F96-9C16-73560046E7B4}">
            <xm:f>LEFT(V18,LEN("BAJA"))="BAJA"</xm:f>
            <xm:f>"BAJA"</xm:f>
            <x14:dxf>
              <fill>
                <patternFill>
                  <bgColor rgb="FF00B050"/>
                </patternFill>
              </fill>
            </x14:dxf>
          </x14:cfRule>
          <x14:cfRule type="beginsWith" priority="12259" operator="beginsWith" id="{43436738-ED5D-4754-B0C8-7C25F8B6E220}">
            <xm:f>LEFT(V18,LEN("MUY ALTA"))="MUY ALTA"</xm:f>
            <xm:f>"MUY ALTA"</xm:f>
            <x14:dxf>
              <fill>
                <patternFill>
                  <bgColor rgb="FFFF0000"/>
                </patternFill>
              </fill>
            </x14:dxf>
          </x14:cfRule>
          <xm:sqref>V18:V22</xm:sqref>
        </x14:conditionalFormatting>
        <x14:conditionalFormatting xmlns:xm="http://schemas.microsoft.com/office/excel/2006/main">
          <x14:cfRule type="beginsWith" priority="10796" operator="beginsWith" id="{768C8D23-9C1A-4215-AD4F-C857767D6D51}">
            <xm:f>LEFT(V24,LEN("MUY BAJA"))="MUY BAJA"</xm:f>
            <xm:f>"MUY BAJA"</xm:f>
            <x14:dxf>
              <fill>
                <patternFill>
                  <bgColor rgb="FF92D050"/>
                </patternFill>
              </fill>
            </x14:dxf>
          </x14:cfRule>
          <x14:cfRule type="beginsWith" priority="10791" operator="beginsWith" id="{2871B3B9-51F4-46B3-944B-8D37A2E6440F}">
            <xm:f>LEFT(V24,LEN("MUY ALTA "))="MUY ALTA "</xm:f>
            <xm:f>"MUY ALTA "</xm:f>
            <x14:dxf>
              <fill>
                <patternFill>
                  <bgColor rgb="FFFF0000"/>
                </patternFill>
              </fill>
            </x14:dxf>
          </x14:cfRule>
          <x14:cfRule type="beginsWith" priority="10792" operator="beginsWith" id="{FE99FA20-449A-4EB2-A3B2-6789414A15A7}">
            <xm:f>LEFT(V24,LEN("MUY ALTA"))="MUY ALTA"</xm:f>
            <xm:f>"MUY ALTA"</xm:f>
            <x14:dxf>
              <fill>
                <patternFill>
                  <bgColor rgb="FFFF0000"/>
                </patternFill>
              </fill>
            </x14:dxf>
          </x14:cfRule>
          <x14:cfRule type="beginsWith" priority="10793" operator="beginsWith" id="{AE7FB4F8-FD01-4045-B3CE-C840A2C7A51A}">
            <xm:f>LEFT(V24,LEN("ALTA"))="ALTA"</xm:f>
            <xm:f>"ALTA"</xm:f>
            <x14:dxf>
              <fill>
                <patternFill>
                  <bgColor rgb="FFFFC000"/>
                </patternFill>
              </fill>
            </x14:dxf>
          </x14:cfRule>
          <x14:cfRule type="beginsWith" priority="10794" operator="beginsWith" id="{60DB2787-1D8A-421F-A7FC-65808D5B31CB}">
            <xm:f>LEFT(V24,LEN("MEDIA"))="MEDIA"</xm:f>
            <xm:f>"MEDIA"</xm:f>
            <x14:dxf>
              <fill>
                <patternFill>
                  <bgColor rgb="FFFFFF00"/>
                </patternFill>
              </fill>
            </x14:dxf>
          </x14:cfRule>
          <x14:cfRule type="beginsWith" priority="10795" operator="beginsWith" id="{A5A97617-E15C-405C-A3E2-00749A01AB16}">
            <xm:f>LEFT(V24,LEN("BAJA"))="BAJA"</xm:f>
            <xm:f>"BAJA"</xm:f>
            <x14:dxf>
              <fill>
                <patternFill>
                  <bgColor rgb="FF00B050"/>
                </patternFill>
              </fill>
            </x14:dxf>
          </x14:cfRule>
          <xm:sqref>V24:V28</xm:sqref>
        </x14:conditionalFormatting>
        <x14:conditionalFormatting xmlns:xm="http://schemas.microsoft.com/office/excel/2006/main">
          <x14:cfRule type="beginsWith" priority="9690" operator="beginsWith" id="{7B5A16C3-921E-49DC-8E60-7A560BBED196}">
            <xm:f>LEFT(V30,LEN("MUY ALTA "))="MUY ALTA "</xm:f>
            <xm:f>"MUY ALTA "</xm:f>
            <x14:dxf>
              <fill>
                <patternFill>
                  <bgColor rgb="FFFF0000"/>
                </patternFill>
              </fill>
            </x14:dxf>
          </x14:cfRule>
          <x14:cfRule type="beginsWith" priority="9695" operator="beginsWith" id="{31134273-42E8-4CEA-B992-3B9323608FF9}">
            <xm:f>LEFT(V30,LEN("MUY BAJA"))="MUY BAJA"</xm:f>
            <xm:f>"MUY BAJA"</xm:f>
            <x14:dxf>
              <fill>
                <patternFill>
                  <bgColor rgb="FF92D050"/>
                </patternFill>
              </fill>
            </x14:dxf>
          </x14:cfRule>
          <x14:cfRule type="beginsWith" priority="9694" operator="beginsWith" id="{8A1CD873-F777-49A2-AE68-6E2158378FFA}">
            <xm:f>LEFT(V30,LEN("BAJA"))="BAJA"</xm:f>
            <xm:f>"BAJA"</xm:f>
            <x14:dxf>
              <fill>
                <patternFill>
                  <bgColor rgb="FF00B050"/>
                </patternFill>
              </fill>
            </x14:dxf>
          </x14:cfRule>
          <x14:cfRule type="beginsWith" priority="9693" operator="beginsWith" id="{98F6CF18-5ACD-4699-B812-46A3145C227D}">
            <xm:f>LEFT(V30,LEN("MEDIA"))="MEDIA"</xm:f>
            <xm:f>"MEDIA"</xm:f>
            <x14:dxf>
              <fill>
                <patternFill>
                  <bgColor rgb="FFFFFF00"/>
                </patternFill>
              </fill>
            </x14:dxf>
          </x14:cfRule>
          <x14:cfRule type="beginsWith" priority="9692" operator="beginsWith" id="{58974954-1111-4B9A-A52A-1BAE1BC7F900}">
            <xm:f>LEFT(V30,LEN("ALTA"))="ALTA"</xm:f>
            <xm:f>"ALTA"</xm:f>
            <x14:dxf>
              <fill>
                <patternFill>
                  <bgColor rgb="FFFFC000"/>
                </patternFill>
              </fill>
            </x14:dxf>
          </x14:cfRule>
          <x14:cfRule type="beginsWith" priority="9691" operator="beginsWith" id="{56BDD910-0749-4C93-8186-0DC38FC17CFE}">
            <xm:f>LEFT(V30,LEN("MUY ALTA"))="MUY ALTA"</xm:f>
            <xm:f>"MUY ALTA"</xm:f>
            <x14:dxf>
              <fill>
                <patternFill>
                  <bgColor rgb="FFFF0000"/>
                </patternFill>
              </fill>
            </x14:dxf>
          </x14:cfRule>
          <xm:sqref>V30:V34</xm:sqref>
        </x14:conditionalFormatting>
        <x14:conditionalFormatting xmlns:xm="http://schemas.microsoft.com/office/excel/2006/main">
          <x14:cfRule type="beginsWith" priority="3509" operator="beginsWith" id="{E32DC0EC-28EB-4F1C-92F5-CF8BB0C7A5F8}">
            <xm:f>LEFT(V36,LEN("MUY BAJA"))="MUY BAJA"</xm:f>
            <xm:f>"MUY BAJA"</xm:f>
            <x14:dxf>
              <fill>
                <patternFill>
                  <bgColor rgb="FF92D050"/>
                </patternFill>
              </fill>
            </x14:dxf>
          </x14:cfRule>
          <x14:cfRule type="beginsWith" priority="3508" operator="beginsWith" id="{B42A1E66-C03A-443E-A3A5-50D6A8192625}">
            <xm:f>LEFT(V36,LEN("BAJA"))="BAJA"</xm:f>
            <xm:f>"BAJA"</xm:f>
            <x14:dxf>
              <fill>
                <patternFill>
                  <bgColor rgb="FF00B050"/>
                </patternFill>
              </fill>
            </x14:dxf>
          </x14:cfRule>
          <x14:cfRule type="beginsWith" priority="3507" operator="beginsWith" id="{48258210-551E-444C-BC9A-5B218E897F8D}">
            <xm:f>LEFT(V36,LEN("MEDIA"))="MEDIA"</xm:f>
            <xm:f>"MEDIA"</xm:f>
            <x14:dxf>
              <fill>
                <patternFill>
                  <bgColor rgb="FFFFFF00"/>
                </patternFill>
              </fill>
            </x14:dxf>
          </x14:cfRule>
          <x14:cfRule type="beginsWith" priority="3506" operator="beginsWith" id="{121D650C-6515-492E-95C8-131C0B9DA9D8}">
            <xm:f>LEFT(V36,LEN("ALTA"))="ALTA"</xm:f>
            <xm:f>"ALTA"</xm:f>
            <x14:dxf>
              <fill>
                <patternFill>
                  <bgColor rgb="FFFFC000"/>
                </patternFill>
              </fill>
            </x14:dxf>
          </x14:cfRule>
          <x14:cfRule type="beginsWith" priority="3504" operator="beginsWith" id="{EA874A55-827E-4F79-9697-70E8310E359C}">
            <xm:f>LEFT(V36,LEN("MUY ALTA "))="MUY ALTA "</xm:f>
            <xm:f>"MUY ALTA "</xm:f>
            <x14:dxf>
              <fill>
                <patternFill>
                  <bgColor rgb="FFFF0000"/>
                </patternFill>
              </fill>
            </x14:dxf>
          </x14:cfRule>
          <x14:cfRule type="beginsWith" priority="3505" operator="beginsWith" id="{BE726FFA-6C63-49C9-83F8-B338FA1D2B35}">
            <xm:f>LEFT(V36,LEN("MUY ALTA"))="MUY ALTA"</xm:f>
            <xm:f>"MUY ALTA"</xm:f>
            <x14:dxf>
              <fill>
                <patternFill>
                  <bgColor rgb="FFFF0000"/>
                </patternFill>
              </fill>
            </x14:dxf>
          </x14:cfRule>
          <xm:sqref>V36:V40</xm:sqref>
        </x14:conditionalFormatting>
        <x14:conditionalFormatting xmlns:xm="http://schemas.microsoft.com/office/excel/2006/main">
          <x14:cfRule type="beginsWith" priority="10715" operator="beginsWith" id="{6381547A-B390-4F1E-8B2A-734F0B22CC7E}">
            <xm:f>LEFT(V42,LEN("MUY ALTA "))="MUY ALTA "</xm:f>
            <xm:f>"MUY ALTA "</xm:f>
            <x14:dxf>
              <fill>
                <patternFill>
                  <bgColor rgb="FFFF0000"/>
                </patternFill>
              </fill>
            </x14:dxf>
          </x14:cfRule>
          <x14:cfRule type="beginsWith" priority="10716" operator="beginsWith" id="{BDE56F4F-5E39-4291-B3C3-8C63F2ACBA6E}">
            <xm:f>LEFT(V42,LEN("MUY ALTA"))="MUY ALTA"</xm:f>
            <xm:f>"MUY ALTA"</xm:f>
            <x14:dxf>
              <fill>
                <patternFill>
                  <bgColor rgb="FFFF0000"/>
                </patternFill>
              </fill>
            </x14:dxf>
          </x14:cfRule>
          <x14:cfRule type="beginsWith" priority="10720" operator="beginsWith" id="{17F9CC43-5DA9-4394-8A19-D04A0B9F251C}">
            <xm:f>LEFT(V42,LEN("MUY BAJA"))="MUY BAJA"</xm:f>
            <xm:f>"MUY BAJA"</xm:f>
            <x14:dxf>
              <fill>
                <patternFill>
                  <bgColor rgb="FF92D050"/>
                </patternFill>
              </fill>
            </x14:dxf>
          </x14:cfRule>
          <x14:cfRule type="beginsWith" priority="10719" operator="beginsWith" id="{D27D0674-ACE2-494A-83A1-D5F53798FDDF}">
            <xm:f>LEFT(V42,LEN("BAJA"))="BAJA"</xm:f>
            <xm:f>"BAJA"</xm:f>
            <x14:dxf>
              <fill>
                <patternFill>
                  <bgColor rgb="FF00B050"/>
                </patternFill>
              </fill>
            </x14:dxf>
          </x14:cfRule>
          <x14:cfRule type="beginsWith" priority="10718" operator="beginsWith" id="{44B3B96D-2A84-4F60-B439-65C0AB9FD9ED}">
            <xm:f>LEFT(V42,LEN("MEDIA"))="MEDIA"</xm:f>
            <xm:f>"MEDIA"</xm:f>
            <x14:dxf>
              <fill>
                <patternFill>
                  <bgColor rgb="FFFFFF00"/>
                </patternFill>
              </fill>
            </x14:dxf>
          </x14:cfRule>
          <x14:cfRule type="beginsWith" priority="10717" operator="beginsWith" id="{47909113-148B-4E48-81F0-947E87F1BD52}">
            <xm:f>LEFT(V42,LEN("ALTA"))="ALTA"</xm:f>
            <xm:f>"ALTA"</xm:f>
            <x14:dxf>
              <fill>
                <patternFill>
                  <bgColor rgb="FFFFC000"/>
                </patternFill>
              </fill>
            </x14:dxf>
          </x14:cfRule>
          <xm:sqref>V42:V46</xm:sqref>
        </x14:conditionalFormatting>
        <x14:conditionalFormatting xmlns:xm="http://schemas.microsoft.com/office/excel/2006/main">
          <x14:cfRule type="beginsWith" priority="7802" operator="beginsWith" id="{CDBD8C2B-ED46-4AE9-9C0F-A2BC52CF6039}">
            <xm:f>LEFT(V48,LEN("MUY BAJA"))="MUY BAJA"</xm:f>
            <xm:f>"MUY BAJA"</xm:f>
            <x14:dxf>
              <fill>
                <patternFill>
                  <bgColor rgb="FF92D050"/>
                </patternFill>
              </fill>
            </x14:dxf>
          </x14:cfRule>
          <x14:cfRule type="beginsWith" priority="7797" operator="beginsWith" id="{393BD0F6-5FE9-4D84-BA17-A36552A9F63F}">
            <xm:f>LEFT(V48,LEN("MUY ALTA "))="MUY ALTA "</xm:f>
            <xm:f>"MUY ALTA "</xm:f>
            <x14:dxf>
              <fill>
                <patternFill>
                  <bgColor rgb="FFFF0000"/>
                </patternFill>
              </fill>
            </x14:dxf>
          </x14:cfRule>
          <x14:cfRule type="beginsWith" priority="7801" operator="beginsWith" id="{50D79F82-FA2B-4B3B-852F-6AC79287BCB7}">
            <xm:f>LEFT(V48,LEN("BAJA"))="BAJA"</xm:f>
            <xm:f>"BAJA"</xm:f>
            <x14:dxf>
              <fill>
                <patternFill>
                  <bgColor rgb="FF00B050"/>
                </patternFill>
              </fill>
            </x14:dxf>
          </x14:cfRule>
          <x14:cfRule type="beginsWith" priority="7799" operator="beginsWith" id="{71D7997D-00DB-4012-8E02-8EF89FC39C3D}">
            <xm:f>LEFT(V48,LEN("ALTA"))="ALTA"</xm:f>
            <xm:f>"ALTA"</xm:f>
            <x14:dxf>
              <fill>
                <patternFill>
                  <bgColor rgb="FFFFC000"/>
                </patternFill>
              </fill>
            </x14:dxf>
          </x14:cfRule>
          <x14:cfRule type="beginsWith" priority="7798" operator="beginsWith" id="{16EB187B-6ABF-43C9-98F5-6A96EC50F93D}">
            <xm:f>LEFT(V48,LEN("MUY ALTA"))="MUY ALTA"</xm:f>
            <xm:f>"MUY ALTA"</xm:f>
            <x14:dxf>
              <fill>
                <patternFill>
                  <bgColor rgb="FFFF0000"/>
                </patternFill>
              </fill>
            </x14:dxf>
          </x14:cfRule>
          <x14:cfRule type="beginsWith" priority="7800" operator="beginsWith" id="{3DDCB2C5-288B-4A9C-8B31-3E67066158B6}">
            <xm:f>LEFT(V48,LEN("MEDIA"))="MEDIA"</xm:f>
            <xm:f>"MEDIA"</xm:f>
            <x14:dxf>
              <fill>
                <patternFill>
                  <bgColor rgb="FFFFFF00"/>
                </patternFill>
              </fill>
            </x14:dxf>
          </x14:cfRule>
          <xm:sqref>V48:V52</xm:sqref>
        </x14:conditionalFormatting>
        <x14:conditionalFormatting xmlns:xm="http://schemas.microsoft.com/office/excel/2006/main">
          <x14:cfRule type="beginsWith" priority="7538" operator="beginsWith" id="{78F8D514-2BA4-443B-B24F-1C8A8712D8D4}">
            <xm:f>LEFT(V54,LEN("BAJA"))="BAJA"</xm:f>
            <xm:f>"BAJA"</xm:f>
            <x14:dxf>
              <fill>
                <patternFill>
                  <bgColor rgb="FF00B050"/>
                </patternFill>
              </fill>
            </x14:dxf>
          </x14:cfRule>
          <x14:cfRule type="beginsWith" priority="7534" operator="beginsWith" id="{56FF36DB-C3DB-4FDE-9B6E-F8C02E2602C3}">
            <xm:f>LEFT(V54,LEN("MUY ALTA "))="MUY ALTA "</xm:f>
            <xm:f>"MUY ALTA "</xm:f>
            <x14:dxf>
              <fill>
                <patternFill>
                  <bgColor rgb="FFFF0000"/>
                </patternFill>
              </fill>
            </x14:dxf>
          </x14:cfRule>
          <x14:cfRule type="beginsWith" priority="7537" operator="beginsWith" id="{06F1A8C0-EDED-4CBE-BECC-92ED34502A4B}">
            <xm:f>LEFT(V54,LEN("MEDIA"))="MEDIA"</xm:f>
            <xm:f>"MEDIA"</xm:f>
            <x14:dxf>
              <fill>
                <patternFill>
                  <bgColor rgb="FFFFFF00"/>
                </patternFill>
              </fill>
            </x14:dxf>
          </x14:cfRule>
          <x14:cfRule type="beginsWith" priority="7539" operator="beginsWith" id="{02D662EA-5724-4F4A-8FC6-F5A5B9622403}">
            <xm:f>LEFT(V54,LEN("MUY BAJA"))="MUY BAJA"</xm:f>
            <xm:f>"MUY BAJA"</xm:f>
            <x14:dxf>
              <fill>
                <patternFill>
                  <bgColor rgb="FF92D050"/>
                </patternFill>
              </fill>
            </x14:dxf>
          </x14:cfRule>
          <x14:cfRule type="beginsWith" priority="7536" operator="beginsWith" id="{B704ADF9-C902-4B9B-9D38-622DC3CF66BD}">
            <xm:f>LEFT(V54,LEN("ALTA"))="ALTA"</xm:f>
            <xm:f>"ALTA"</xm:f>
            <x14:dxf>
              <fill>
                <patternFill>
                  <bgColor rgb="FFFFC000"/>
                </patternFill>
              </fill>
            </x14:dxf>
          </x14:cfRule>
          <x14:cfRule type="beginsWith" priority="7535" operator="beginsWith" id="{307C2A4C-5FE2-45A4-A3B6-6583741D11B6}">
            <xm:f>LEFT(V54,LEN("MUY ALTA"))="MUY ALTA"</xm:f>
            <xm:f>"MUY ALTA"</xm:f>
            <x14:dxf>
              <fill>
                <patternFill>
                  <bgColor rgb="FFFF0000"/>
                </patternFill>
              </fill>
            </x14:dxf>
          </x14:cfRule>
          <xm:sqref>V54:V58</xm:sqref>
        </x14:conditionalFormatting>
        <x14:conditionalFormatting xmlns:xm="http://schemas.microsoft.com/office/excel/2006/main">
          <x14:cfRule type="beginsWith" priority="7401" operator="beginsWith" id="{B87C9ABF-2294-4549-AF7F-737B2A8F6BB9}">
            <xm:f>LEFT(V60,LEN("BAJA"))="BAJA"</xm:f>
            <xm:f>"BAJA"</xm:f>
            <x14:dxf>
              <fill>
                <patternFill>
                  <bgColor rgb="FF00B050"/>
                </patternFill>
              </fill>
            </x14:dxf>
          </x14:cfRule>
          <x14:cfRule type="beginsWith" priority="7397" operator="beginsWith" id="{9AC9894F-5B99-4D2F-8E62-8003C425F23A}">
            <xm:f>LEFT(V60,LEN("MUY ALTA "))="MUY ALTA "</xm:f>
            <xm:f>"MUY ALTA "</xm:f>
            <x14:dxf>
              <fill>
                <patternFill>
                  <bgColor rgb="FFFF0000"/>
                </patternFill>
              </fill>
            </x14:dxf>
          </x14:cfRule>
          <x14:cfRule type="beginsWith" priority="7398" operator="beginsWith" id="{8FBBC467-8077-4E79-8F66-8954784FFC8B}">
            <xm:f>LEFT(V60,LEN("MUY ALTA"))="MUY ALTA"</xm:f>
            <xm:f>"MUY ALTA"</xm:f>
            <x14:dxf>
              <fill>
                <patternFill>
                  <bgColor rgb="FFFF0000"/>
                </patternFill>
              </fill>
            </x14:dxf>
          </x14:cfRule>
          <x14:cfRule type="beginsWith" priority="7400" operator="beginsWith" id="{3BC95B35-B1FE-4E6D-8973-4F2D375A6F93}">
            <xm:f>LEFT(V60,LEN("MEDIA"))="MEDIA"</xm:f>
            <xm:f>"MEDIA"</xm:f>
            <x14:dxf>
              <fill>
                <patternFill>
                  <bgColor rgb="FFFFFF00"/>
                </patternFill>
              </fill>
            </x14:dxf>
          </x14:cfRule>
          <x14:cfRule type="beginsWith" priority="7402" operator="beginsWith" id="{278B042B-749C-4C1F-9D15-3E17B1573183}">
            <xm:f>LEFT(V60,LEN("MUY BAJA"))="MUY BAJA"</xm:f>
            <xm:f>"MUY BAJA"</xm:f>
            <x14:dxf>
              <fill>
                <patternFill>
                  <bgColor rgb="FF92D050"/>
                </patternFill>
              </fill>
            </x14:dxf>
          </x14:cfRule>
          <x14:cfRule type="beginsWith" priority="7399" operator="beginsWith" id="{71AF907C-3308-411D-8DB3-4358E6F0279C}">
            <xm:f>LEFT(V60,LEN("ALTA"))="ALTA"</xm:f>
            <xm:f>"ALTA"</xm:f>
            <x14:dxf>
              <fill>
                <patternFill>
                  <bgColor rgb="FFFFC000"/>
                </patternFill>
              </fill>
            </x14:dxf>
          </x14:cfRule>
          <xm:sqref>V60:V64</xm:sqref>
        </x14:conditionalFormatting>
        <x14:conditionalFormatting xmlns:xm="http://schemas.microsoft.com/office/excel/2006/main">
          <x14:cfRule type="beginsWith" priority="7260" operator="beginsWith" id="{7AA8EE4B-EE77-46BE-BC41-6CA69966D5D0}">
            <xm:f>LEFT(V66,LEN("MUY ALTA "))="MUY ALTA "</xm:f>
            <xm:f>"MUY ALTA "</xm:f>
            <x14:dxf>
              <fill>
                <patternFill>
                  <bgColor rgb="FFFF0000"/>
                </patternFill>
              </fill>
            </x14:dxf>
          </x14:cfRule>
          <x14:cfRule type="beginsWith" priority="7261" operator="beginsWith" id="{D675670E-8B72-4AE7-95D7-E02F71F1447A}">
            <xm:f>LEFT(V66,LEN("MUY ALTA"))="MUY ALTA"</xm:f>
            <xm:f>"MUY ALTA"</xm:f>
            <x14:dxf>
              <fill>
                <patternFill>
                  <bgColor rgb="FFFF0000"/>
                </patternFill>
              </fill>
            </x14:dxf>
          </x14:cfRule>
          <x14:cfRule type="beginsWith" priority="7262" operator="beginsWith" id="{63586330-8972-4B2E-816B-C3DA0D9300F9}">
            <xm:f>LEFT(V66,LEN("ALTA"))="ALTA"</xm:f>
            <xm:f>"ALTA"</xm:f>
            <x14:dxf>
              <fill>
                <patternFill>
                  <bgColor rgb="FFFFC000"/>
                </patternFill>
              </fill>
            </x14:dxf>
          </x14:cfRule>
          <x14:cfRule type="beginsWith" priority="7263" operator="beginsWith" id="{867B9F61-DD34-4A97-AC3B-8858B9ACEF3F}">
            <xm:f>LEFT(V66,LEN("MEDIA"))="MEDIA"</xm:f>
            <xm:f>"MEDIA"</xm:f>
            <x14:dxf>
              <fill>
                <patternFill>
                  <bgColor rgb="FFFFFF00"/>
                </patternFill>
              </fill>
            </x14:dxf>
          </x14:cfRule>
          <x14:cfRule type="beginsWith" priority="7264" operator="beginsWith" id="{439EFAE5-F856-4668-86F7-FD00A4CA2D5A}">
            <xm:f>LEFT(V66,LEN("BAJA"))="BAJA"</xm:f>
            <xm:f>"BAJA"</xm:f>
            <x14:dxf>
              <fill>
                <patternFill>
                  <bgColor rgb="FF00B050"/>
                </patternFill>
              </fill>
            </x14:dxf>
          </x14:cfRule>
          <x14:cfRule type="beginsWith" priority="7265" operator="beginsWith" id="{13990B9C-E5EE-44FB-825D-8A588DBEA651}">
            <xm:f>LEFT(V66,LEN("MUY BAJA"))="MUY BAJA"</xm:f>
            <xm:f>"MUY BAJA"</xm:f>
            <x14:dxf>
              <fill>
                <patternFill>
                  <bgColor rgb="FF92D050"/>
                </patternFill>
              </fill>
            </x14:dxf>
          </x14:cfRule>
          <xm:sqref>V66:V70</xm:sqref>
        </x14:conditionalFormatting>
        <x14:conditionalFormatting xmlns:xm="http://schemas.microsoft.com/office/excel/2006/main">
          <x14:cfRule type="beginsWith" priority="6987" operator="beginsWith" id="{5D19D5BF-4F30-4E2D-86B1-82DF2FC1B53A}">
            <xm:f>LEFT(V72,LEN("MUY ALTA"))="MUY ALTA"</xm:f>
            <xm:f>"MUY ALTA"</xm:f>
            <x14:dxf>
              <fill>
                <patternFill>
                  <bgColor rgb="FFFF0000"/>
                </patternFill>
              </fill>
            </x14:dxf>
          </x14:cfRule>
          <x14:cfRule type="beginsWith" priority="6991" operator="beginsWith" id="{A50B7B7D-842A-4B8C-BBF1-A8DC924C4897}">
            <xm:f>LEFT(V72,LEN("MUY BAJA"))="MUY BAJA"</xm:f>
            <xm:f>"MUY BAJA"</xm:f>
            <x14:dxf>
              <fill>
                <patternFill>
                  <bgColor rgb="FF92D050"/>
                </patternFill>
              </fill>
            </x14:dxf>
          </x14:cfRule>
          <x14:cfRule type="beginsWith" priority="6990" operator="beginsWith" id="{449576EF-F457-4390-A030-94B784AB85B1}">
            <xm:f>LEFT(V72,LEN("BAJA"))="BAJA"</xm:f>
            <xm:f>"BAJA"</xm:f>
            <x14:dxf>
              <fill>
                <patternFill>
                  <bgColor rgb="FF00B050"/>
                </patternFill>
              </fill>
            </x14:dxf>
          </x14:cfRule>
          <x14:cfRule type="beginsWith" priority="6989" operator="beginsWith" id="{50AD6191-919B-42AC-94C0-B7EBA2B08913}">
            <xm:f>LEFT(V72,LEN("MEDIA"))="MEDIA"</xm:f>
            <xm:f>"MEDIA"</xm:f>
            <x14:dxf>
              <fill>
                <patternFill>
                  <bgColor rgb="FFFFFF00"/>
                </patternFill>
              </fill>
            </x14:dxf>
          </x14:cfRule>
          <x14:cfRule type="beginsWith" priority="6988" operator="beginsWith" id="{4DE2CC5D-6C46-40CC-AEA4-395A0D769863}">
            <xm:f>LEFT(V72,LEN("ALTA"))="ALTA"</xm:f>
            <xm:f>"ALTA"</xm:f>
            <x14:dxf>
              <fill>
                <patternFill>
                  <bgColor rgb="FFFFC000"/>
                </patternFill>
              </fill>
            </x14:dxf>
          </x14:cfRule>
          <x14:cfRule type="beginsWith" priority="6986" operator="beginsWith" id="{5B1647E7-C4B8-4688-8936-C16F404B6C81}">
            <xm:f>LEFT(V72,LEN("MUY ALTA "))="MUY ALTA "</xm:f>
            <xm:f>"MUY ALTA "</xm:f>
            <x14:dxf>
              <fill>
                <patternFill>
                  <bgColor rgb="FFFF0000"/>
                </patternFill>
              </fill>
            </x14:dxf>
          </x14:cfRule>
          <xm:sqref>V72:V76</xm:sqref>
        </x14:conditionalFormatting>
        <x14:conditionalFormatting xmlns:xm="http://schemas.microsoft.com/office/excel/2006/main">
          <x14:cfRule type="beginsWith" priority="6852" operator="beginsWith" id="{59D12982-938A-4520-91D8-6D7AE920C42C}">
            <xm:f>LEFT(V78,LEN("MEDIA"))="MEDIA"</xm:f>
            <xm:f>"MEDIA"</xm:f>
            <x14:dxf>
              <fill>
                <patternFill>
                  <bgColor rgb="FFFFFF00"/>
                </patternFill>
              </fill>
            </x14:dxf>
          </x14:cfRule>
          <x14:cfRule type="beginsWith" priority="6849" operator="beginsWith" id="{AF01A0B0-14DE-4A5B-AFFA-920072CF71AA}">
            <xm:f>LEFT(V78,LEN("MUY ALTA "))="MUY ALTA "</xm:f>
            <xm:f>"MUY ALTA "</xm:f>
            <x14:dxf>
              <fill>
                <patternFill>
                  <bgColor rgb="FFFF0000"/>
                </patternFill>
              </fill>
            </x14:dxf>
          </x14:cfRule>
          <x14:cfRule type="beginsWith" priority="6850" operator="beginsWith" id="{62AD8692-7845-49BD-87A7-DC55E19B25FD}">
            <xm:f>LEFT(V78,LEN("MUY ALTA"))="MUY ALTA"</xm:f>
            <xm:f>"MUY ALTA"</xm:f>
            <x14:dxf>
              <fill>
                <patternFill>
                  <bgColor rgb="FFFF0000"/>
                </patternFill>
              </fill>
            </x14:dxf>
          </x14:cfRule>
          <x14:cfRule type="beginsWith" priority="6851" operator="beginsWith" id="{EAE8CBF5-5796-4669-BF53-40DCAE0AFBB0}">
            <xm:f>LEFT(V78,LEN("ALTA"))="ALTA"</xm:f>
            <xm:f>"ALTA"</xm:f>
            <x14:dxf>
              <fill>
                <patternFill>
                  <bgColor rgb="FFFFC000"/>
                </patternFill>
              </fill>
            </x14:dxf>
          </x14:cfRule>
          <x14:cfRule type="beginsWith" priority="6853" operator="beginsWith" id="{AB39DFD4-0FA0-44DF-8EE3-F22702DC1439}">
            <xm:f>LEFT(V78,LEN("BAJA"))="BAJA"</xm:f>
            <xm:f>"BAJA"</xm:f>
            <x14:dxf>
              <fill>
                <patternFill>
                  <bgColor rgb="FF00B050"/>
                </patternFill>
              </fill>
            </x14:dxf>
          </x14:cfRule>
          <x14:cfRule type="beginsWith" priority="6854" operator="beginsWith" id="{EFD886D2-48B8-415F-89C8-F101B8BAAF48}">
            <xm:f>LEFT(V78,LEN("MUY BAJA"))="MUY BAJA"</xm:f>
            <xm:f>"MUY BAJA"</xm:f>
            <x14:dxf>
              <fill>
                <patternFill>
                  <bgColor rgb="FF92D050"/>
                </patternFill>
              </fill>
            </x14:dxf>
          </x14:cfRule>
          <xm:sqref>V78:V82</xm:sqref>
        </x14:conditionalFormatting>
        <x14:conditionalFormatting xmlns:xm="http://schemas.microsoft.com/office/excel/2006/main">
          <x14:cfRule type="beginsWith" priority="6715" operator="beginsWith" id="{F89171A9-36AF-4F6D-A78A-D69050370654}">
            <xm:f>LEFT(V84,LEN("MEDIA"))="MEDIA"</xm:f>
            <xm:f>"MEDIA"</xm:f>
            <x14:dxf>
              <fill>
                <patternFill>
                  <bgColor rgb="FFFFFF00"/>
                </patternFill>
              </fill>
            </x14:dxf>
          </x14:cfRule>
          <x14:cfRule type="beginsWith" priority="6716" operator="beginsWith" id="{39533D72-8A93-4AB7-A9AC-7E51C46A37F1}">
            <xm:f>LEFT(V84,LEN("BAJA"))="BAJA"</xm:f>
            <xm:f>"BAJA"</xm:f>
            <x14:dxf>
              <fill>
                <patternFill>
                  <bgColor rgb="FF00B050"/>
                </patternFill>
              </fill>
            </x14:dxf>
          </x14:cfRule>
          <x14:cfRule type="beginsWith" priority="6717" operator="beginsWith" id="{9A010914-DFD0-4781-AB5E-643EB38FDC01}">
            <xm:f>LEFT(V84,LEN("MUY BAJA"))="MUY BAJA"</xm:f>
            <xm:f>"MUY BAJA"</xm:f>
            <x14:dxf>
              <fill>
                <patternFill>
                  <bgColor rgb="FF92D050"/>
                </patternFill>
              </fill>
            </x14:dxf>
          </x14:cfRule>
          <x14:cfRule type="beginsWith" priority="6714" operator="beginsWith" id="{B4628CD2-05B3-45FA-A597-0AE97249D021}">
            <xm:f>LEFT(V84,LEN("ALTA"))="ALTA"</xm:f>
            <xm:f>"ALTA"</xm:f>
            <x14:dxf>
              <fill>
                <patternFill>
                  <bgColor rgb="FFFFC000"/>
                </patternFill>
              </fill>
            </x14:dxf>
          </x14:cfRule>
          <x14:cfRule type="beginsWith" priority="6713" operator="beginsWith" id="{3404239A-3F7B-4130-970C-B573CCE26B3F}">
            <xm:f>LEFT(V84,LEN("MUY ALTA"))="MUY ALTA"</xm:f>
            <xm:f>"MUY ALTA"</xm:f>
            <x14:dxf>
              <fill>
                <patternFill>
                  <bgColor rgb="FFFF0000"/>
                </patternFill>
              </fill>
            </x14:dxf>
          </x14:cfRule>
          <x14:cfRule type="beginsWith" priority="6712" operator="beginsWith" id="{7E0D7C0B-FDB5-4DAB-AC56-B83049990DFB}">
            <xm:f>LEFT(V84,LEN("MUY ALTA "))="MUY ALTA "</xm:f>
            <xm:f>"MUY ALTA "</xm:f>
            <x14:dxf>
              <fill>
                <patternFill>
                  <bgColor rgb="FFFF0000"/>
                </patternFill>
              </fill>
            </x14:dxf>
          </x14:cfRule>
          <xm:sqref>V84:V88</xm:sqref>
        </x14:conditionalFormatting>
        <x14:conditionalFormatting xmlns:xm="http://schemas.microsoft.com/office/excel/2006/main">
          <x14:cfRule type="beginsWith" priority="6438" operator="beginsWith" id="{C7538870-65C8-422B-ADA3-604586F99258}">
            <xm:f>LEFT(V90,LEN("MUY ALTA "))="MUY ALTA "</xm:f>
            <xm:f>"MUY ALTA "</xm:f>
            <x14:dxf>
              <fill>
                <patternFill>
                  <bgColor rgb="FFFF0000"/>
                </patternFill>
              </fill>
            </x14:dxf>
          </x14:cfRule>
          <x14:cfRule type="beginsWith" priority="6439" operator="beginsWith" id="{32B0BB0D-906F-4297-818E-3D0590422F20}">
            <xm:f>LEFT(V90,LEN("MUY ALTA"))="MUY ALTA"</xm:f>
            <xm:f>"MUY ALTA"</xm:f>
            <x14:dxf>
              <fill>
                <patternFill>
                  <bgColor rgb="FFFF0000"/>
                </patternFill>
              </fill>
            </x14:dxf>
          </x14:cfRule>
          <x14:cfRule type="beginsWith" priority="6443" operator="beginsWith" id="{F6F4AA09-E9B6-4403-8CC1-506CD513508C}">
            <xm:f>LEFT(V90,LEN("MUY BAJA"))="MUY BAJA"</xm:f>
            <xm:f>"MUY BAJA"</xm:f>
            <x14:dxf>
              <fill>
                <patternFill>
                  <bgColor rgb="FF92D050"/>
                </patternFill>
              </fill>
            </x14:dxf>
          </x14:cfRule>
          <x14:cfRule type="beginsWith" priority="6442" operator="beginsWith" id="{562033DE-6B3D-417C-B66E-2B97D5E0472D}">
            <xm:f>LEFT(V90,LEN("BAJA"))="BAJA"</xm:f>
            <xm:f>"BAJA"</xm:f>
            <x14:dxf>
              <fill>
                <patternFill>
                  <bgColor rgb="FF00B050"/>
                </patternFill>
              </fill>
            </x14:dxf>
          </x14:cfRule>
          <x14:cfRule type="beginsWith" priority="6441" operator="beginsWith" id="{AD5962BE-7DF9-49D4-87AE-F551EA7863BB}">
            <xm:f>LEFT(V90,LEN("MEDIA"))="MEDIA"</xm:f>
            <xm:f>"MEDIA"</xm:f>
            <x14:dxf>
              <fill>
                <patternFill>
                  <bgColor rgb="FFFFFF00"/>
                </patternFill>
              </fill>
            </x14:dxf>
          </x14:cfRule>
          <x14:cfRule type="beginsWith" priority="6440" operator="beginsWith" id="{94A3C763-F470-4742-91A2-059C8C19E180}">
            <xm:f>LEFT(V90,LEN("ALTA"))="ALTA"</xm:f>
            <xm:f>"ALTA"</xm:f>
            <x14:dxf>
              <fill>
                <patternFill>
                  <bgColor rgb="FFFFC000"/>
                </patternFill>
              </fill>
            </x14:dxf>
          </x14:cfRule>
          <xm:sqref>V90:V94</xm:sqref>
        </x14:conditionalFormatting>
        <x14:conditionalFormatting xmlns:xm="http://schemas.microsoft.com/office/excel/2006/main">
          <x14:cfRule type="beginsWith" priority="3388" operator="beginsWith" id="{998C877B-1881-4211-9000-AE3AE12E55CA}">
            <xm:f>LEFT(V114,LEN("BAJA"))="BAJA"</xm:f>
            <xm:f>"BAJA"</xm:f>
            <x14:dxf>
              <fill>
                <patternFill>
                  <bgColor rgb="FF00B050"/>
                </patternFill>
              </fill>
            </x14:dxf>
          </x14:cfRule>
          <x14:cfRule type="beginsWith" priority="3387" operator="beginsWith" id="{446C595B-220B-4B84-95EF-E2130512F011}">
            <xm:f>LEFT(V114,LEN("MEDIA"))="MEDIA"</xm:f>
            <xm:f>"MEDIA"</xm:f>
            <x14:dxf>
              <fill>
                <patternFill>
                  <bgColor rgb="FFFFFF00"/>
                </patternFill>
              </fill>
            </x14:dxf>
          </x14:cfRule>
          <x14:cfRule type="beginsWith" priority="3384" operator="beginsWith" id="{9B6C92B2-81F0-4374-A4F2-A2DF99BF4666}">
            <xm:f>LEFT(V114,LEN("MUY ALTA "))="MUY ALTA "</xm:f>
            <xm:f>"MUY ALTA "</xm:f>
            <x14:dxf>
              <fill>
                <patternFill>
                  <bgColor rgb="FFFF0000"/>
                </patternFill>
              </fill>
            </x14:dxf>
          </x14:cfRule>
          <x14:cfRule type="beginsWith" priority="3385" operator="beginsWith" id="{DF1C7015-90E7-4FAA-B1BF-02A25C8D2D18}">
            <xm:f>LEFT(V114,LEN("MUY ALTA"))="MUY ALTA"</xm:f>
            <xm:f>"MUY ALTA"</xm:f>
            <x14:dxf>
              <fill>
                <patternFill>
                  <bgColor rgb="FFFF0000"/>
                </patternFill>
              </fill>
            </x14:dxf>
          </x14:cfRule>
          <x14:cfRule type="beginsWith" priority="3386" operator="beginsWith" id="{0635DB54-2B90-4DA2-B2DB-B019E6F35709}">
            <xm:f>LEFT(V114,LEN("ALTA"))="ALTA"</xm:f>
            <xm:f>"ALTA"</xm:f>
            <x14:dxf>
              <fill>
                <patternFill>
                  <bgColor rgb="FFFFC000"/>
                </patternFill>
              </fill>
            </x14:dxf>
          </x14:cfRule>
          <x14:cfRule type="beginsWith" priority="3389" operator="beginsWith" id="{8D5E3E02-348A-4D41-B380-1C50BAAD2A52}">
            <xm:f>LEFT(V114,LEN("MUY BAJA"))="MUY BAJA"</xm:f>
            <xm:f>"MUY BAJA"</xm:f>
            <x14:dxf>
              <fill>
                <patternFill>
                  <bgColor rgb="FF92D050"/>
                </patternFill>
              </fill>
            </x14:dxf>
          </x14:cfRule>
          <xm:sqref>V114:V118</xm:sqref>
        </x14:conditionalFormatting>
        <x14:conditionalFormatting xmlns:xm="http://schemas.microsoft.com/office/excel/2006/main">
          <x14:cfRule type="beginsWith" priority="6169" operator="beginsWith" id="{F61DEFB5-0C76-4D64-A2BB-63969053BB9C}">
            <xm:f>LEFT(V120,LEN("MUY BAJA"))="MUY BAJA"</xm:f>
            <xm:f>"MUY BAJA"</xm:f>
            <x14:dxf>
              <fill>
                <patternFill>
                  <bgColor rgb="FF92D050"/>
                </patternFill>
              </fill>
            </x14:dxf>
          </x14:cfRule>
          <x14:cfRule type="beginsWith" priority="6168" operator="beginsWith" id="{AB91FBF8-7B94-4D30-9B1A-1FF7ADED1AB6}">
            <xm:f>LEFT(V120,LEN("BAJA"))="BAJA"</xm:f>
            <xm:f>"BAJA"</xm:f>
            <x14:dxf>
              <fill>
                <patternFill>
                  <bgColor rgb="FF00B050"/>
                </patternFill>
              </fill>
            </x14:dxf>
          </x14:cfRule>
          <x14:cfRule type="beginsWith" priority="6167" operator="beginsWith" id="{8D40ADD1-6449-4F86-A0EF-3935DE4846C3}">
            <xm:f>LEFT(V120,LEN("MEDIA"))="MEDIA"</xm:f>
            <xm:f>"MEDIA"</xm:f>
            <x14:dxf>
              <fill>
                <patternFill>
                  <bgColor rgb="FFFFFF00"/>
                </patternFill>
              </fill>
            </x14:dxf>
          </x14:cfRule>
          <x14:cfRule type="beginsWith" priority="6166" operator="beginsWith" id="{8738977B-1C1D-4C70-820A-F85D29ABA6C1}">
            <xm:f>LEFT(V120,LEN("ALTA"))="ALTA"</xm:f>
            <xm:f>"ALTA"</xm:f>
            <x14:dxf>
              <fill>
                <patternFill>
                  <bgColor rgb="FFFFC000"/>
                </patternFill>
              </fill>
            </x14:dxf>
          </x14:cfRule>
          <x14:cfRule type="beginsWith" priority="6165" operator="beginsWith" id="{B392F0E6-80BE-4BB6-A770-63B7C682A11B}">
            <xm:f>LEFT(V120,LEN("MUY ALTA"))="MUY ALTA"</xm:f>
            <xm:f>"MUY ALTA"</xm:f>
            <x14:dxf>
              <fill>
                <patternFill>
                  <bgColor rgb="FFFF0000"/>
                </patternFill>
              </fill>
            </x14:dxf>
          </x14:cfRule>
          <x14:cfRule type="beginsWith" priority="6164" operator="beginsWith" id="{EB035BE4-B488-4871-82F9-E12BD3593B80}">
            <xm:f>LEFT(V120,LEN("MUY ALTA "))="MUY ALTA "</xm:f>
            <xm:f>"MUY ALTA "</xm:f>
            <x14:dxf>
              <fill>
                <patternFill>
                  <bgColor rgb="FFFF0000"/>
                </patternFill>
              </fill>
            </x14:dxf>
          </x14:cfRule>
          <xm:sqref>V120:V124</xm:sqref>
        </x14:conditionalFormatting>
        <x14:conditionalFormatting xmlns:xm="http://schemas.microsoft.com/office/excel/2006/main">
          <x14:cfRule type="beginsWith" priority="5345" operator="beginsWith" id="{DE874522-F531-45F9-90EB-CF0045FF46DB}">
            <xm:f>LEFT(V126,LEN("MEDIA"))="MEDIA"</xm:f>
            <xm:f>"MEDIA"</xm:f>
            <x14:dxf>
              <fill>
                <patternFill>
                  <bgColor rgb="FFFFFF00"/>
                </patternFill>
              </fill>
            </x14:dxf>
          </x14:cfRule>
          <x14:cfRule type="beginsWith" priority="5346" operator="beginsWith" id="{C12672D2-9592-427B-8A8B-684BB4D804B7}">
            <xm:f>LEFT(V126,LEN("BAJA"))="BAJA"</xm:f>
            <xm:f>"BAJA"</xm:f>
            <x14:dxf>
              <fill>
                <patternFill>
                  <bgColor rgb="FF00B050"/>
                </patternFill>
              </fill>
            </x14:dxf>
          </x14:cfRule>
          <x14:cfRule type="beginsWith" priority="5347" operator="beginsWith" id="{F32CB4C4-AA92-4995-8E6F-5269224F355C}">
            <xm:f>LEFT(V126,LEN("MUY BAJA"))="MUY BAJA"</xm:f>
            <xm:f>"MUY BAJA"</xm:f>
            <x14:dxf>
              <fill>
                <patternFill>
                  <bgColor rgb="FF92D050"/>
                </patternFill>
              </fill>
            </x14:dxf>
          </x14:cfRule>
          <x14:cfRule type="beginsWith" priority="5344" operator="beginsWith" id="{47DE4ADA-C1D9-42CB-8F9F-A82FC58E4DC6}">
            <xm:f>LEFT(V126,LEN("ALTA"))="ALTA"</xm:f>
            <xm:f>"ALTA"</xm:f>
            <x14:dxf>
              <fill>
                <patternFill>
                  <bgColor rgb="FFFFC000"/>
                </patternFill>
              </fill>
            </x14:dxf>
          </x14:cfRule>
          <x14:cfRule type="beginsWith" priority="5342" operator="beginsWith" id="{01844280-E3D5-4DAC-99F5-A10BE03D1320}">
            <xm:f>LEFT(V126,LEN("MUY ALTA "))="MUY ALTA "</xm:f>
            <xm:f>"MUY ALTA "</xm:f>
            <x14:dxf>
              <fill>
                <patternFill>
                  <bgColor rgb="FFFF0000"/>
                </patternFill>
              </fill>
            </x14:dxf>
          </x14:cfRule>
          <x14:cfRule type="beginsWith" priority="5343" operator="beginsWith" id="{E4E295F5-1346-491D-A86D-A555A4E1935D}">
            <xm:f>LEFT(V126,LEN("MUY ALTA"))="MUY ALTA"</xm:f>
            <xm:f>"MUY ALTA"</xm:f>
            <x14:dxf>
              <fill>
                <patternFill>
                  <bgColor rgb="FFFF0000"/>
                </patternFill>
              </fill>
            </x14:dxf>
          </x14:cfRule>
          <xm:sqref>V126:V130</xm:sqref>
        </x14:conditionalFormatting>
        <x14:conditionalFormatting xmlns:xm="http://schemas.microsoft.com/office/excel/2006/main">
          <x14:cfRule type="beginsWith" priority="5893" operator="beginsWith" id="{8FC659EC-439F-4D9D-9BCA-0F261AC63FD2}">
            <xm:f>LEFT(V132,LEN("MEDIA"))="MEDIA"</xm:f>
            <xm:f>"MEDIA"</xm:f>
            <x14:dxf>
              <fill>
                <patternFill>
                  <bgColor rgb="FFFFFF00"/>
                </patternFill>
              </fill>
            </x14:dxf>
          </x14:cfRule>
          <x14:cfRule type="beginsWith" priority="5894" operator="beginsWith" id="{E289EAF5-BCFA-4C54-AF14-9D6D9AF54A6A}">
            <xm:f>LEFT(V132,LEN("BAJA"))="BAJA"</xm:f>
            <xm:f>"BAJA"</xm:f>
            <x14:dxf>
              <fill>
                <patternFill>
                  <bgColor rgb="FF00B050"/>
                </patternFill>
              </fill>
            </x14:dxf>
          </x14:cfRule>
          <x14:cfRule type="beginsWith" priority="5892" operator="beginsWith" id="{FB2006C4-E028-41B4-8149-A136181AF451}">
            <xm:f>LEFT(V132,LEN("ALTA"))="ALTA"</xm:f>
            <xm:f>"ALTA"</xm:f>
            <x14:dxf>
              <fill>
                <patternFill>
                  <bgColor rgb="FFFFC000"/>
                </patternFill>
              </fill>
            </x14:dxf>
          </x14:cfRule>
          <x14:cfRule type="beginsWith" priority="5891" operator="beginsWith" id="{CCACBCBD-9E47-47AA-BA11-06870D5E5351}">
            <xm:f>LEFT(V132,LEN("MUY ALTA"))="MUY ALTA"</xm:f>
            <xm:f>"MUY ALTA"</xm:f>
            <x14:dxf>
              <fill>
                <patternFill>
                  <bgColor rgb="FFFF0000"/>
                </patternFill>
              </fill>
            </x14:dxf>
          </x14:cfRule>
          <x14:cfRule type="beginsWith" priority="5890" operator="beginsWith" id="{E0B5CD29-4320-4F87-9E93-43F2D075E65A}">
            <xm:f>LEFT(V132,LEN("MUY ALTA "))="MUY ALTA "</xm:f>
            <xm:f>"MUY ALTA "</xm:f>
            <x14:dxf>
              <fill>
                <patternFill>
                  <bgColor rgb="FFFF0000"/>
                </patternFill>
              </fill>
            </x14:dxf>
          </x14:cfRule>
          <x14:cfRule type="beginsWith" priority="5895" operator="beginsWith" id="{AD344EAA-2E6C-49A1-AFFF-1E68A4A9963F}">
            <xm:f>LEFT(V132,LEN("MUY BAJA"))="MUY BAJA"</xm:f>
            <xm:f>"MUY BAJA"</xm:f>
            <x14:dxf>
              <fill>
                <patternFill>
                  <bgColor rgb="FF92D050"/>
                </patternFill>
              </fill>
            </x14:dxf>
          </x14:cfRule>
          <xm:sqref>V132:V136</xm:sqref>
        </x14:conditionalFormatting>
        <x14:conditionalFormatting xmlns:xm="http://schemas.microsoft.com/office/excel/2006/main">
          <x14:cfRule type="beginsWith" priority="5757" operator="beginsWith" id="{6B5294DF-0F15-4427-8A23-B6A65ED901F9}">
            <xm:f>LEFT(V138,LEN("BAJA"))="BAJA"</xm:f>
            <xm:f>"BAJA"</xm:f>
            <x14:dxf>
              <fill>
                <patternFill>
                  <bgColor rgb="FF00B050"/>
                </patternFill>
              </fill>
            </x14:dxf>
          </x14:cfRule>
          <x14:cfRule type="beginsWith" priority="5758" operator="beginsWith" id="{FF4C34E0-F061-44F6-9B13-88B0C178D4E9}">
            <xm:f>LEFT(V138,LEN("MUY BAJA"))="MUY BAJA"</xm:f>
            <xm:f>"MUY BAJA"</xm:f>
            <x14:dxf>
              <fill>
                <patternFill>
                  <bgColor rgb="FF92D050"/>
                </patternFill>
              </fill>
            </x14:dxf>
          </x14:cfRule>
          <x14:cfRule type="beginsWith" priority="5756" operator="beginsWith" id="{7535A267-DA05-4304-AA10-F1847B6A06FB}">
            <xm:f>LEFT(V138,LEN("MEDIA"))="MEDIA"</xm:f>
            <xm:f>"MEDIA"</xm:f>
            <x14:dxf>
              <fill>
                <patternFill>
                  <bgColor rgb="FFFFFF00"/>
                </patternFill>
              </fill>
            </x14:dxf>
          </x14:cfRule>
          <x14:cfRule type="beginsWith" priority="5755" operator="beginsWith" id="{19977E77-CEAF-42FF-B316-941F0A8C424C}">
            <xm:f>LEFT(V138,LEN("ALTA"))="ALTA"</xm:f>
            <xm:f>"ALTA"</xm:f>
            <x14:dxf>
              <fill>
                <patternFill>
                  <bgColor rgb="FFFFC000"/>
                </patternFill>
              </fill>
            </x14:dxf>
          </x14:cfRule>
          <x14:cfRule type="beginsWith" priority="5754" operator="beginsWith" id="{C606F549-8FD5-4C96-BA8A-535FFE62D0A5}">
            <xm:f>LEFT(V138,LEN("MUY ALTA"))="MUY ALTA"</xm:f>
            <xm:f>"MUY ALTA"</xm:f>
            <x14:dxf>
              <fill>
                <patternFill>
                  <bgColor rgb="FFFF0000"/>
                </patternFill>
              </fill>
            </x14:dxf>
          </x14:cfRule>
          <x14:cfRule type="beginsWith" priority="5753" operator="beginsWith" id="{14FB66AA-E19B-4E8B-8CC2-656B116F3071}">
            <xm:f>LEFT(V138,LEN("MUY ALTA "))="MUY ALTA "</xm:f>
            <xm:f>"MUY ALTA "</xm:f>
            <x14:dxf>
              <fill>
                <patternFill>
                  <bgColor rgb="FFFF0000"/>
                </patternFill>
              </fill>
            </x14:dxf>
          </x14:cfRule>
          <xm:sqref>V138:V142</xm:sqref>
        </x14:conditionalFormatting>
        <x14:conditionalFormatting xmlns:xm="http://schemas.microsoft.com/office/excel/2006/main">
          <x14:cfRule type="beginsWith" priority="5617" operator="beginsWith" id="{0BE40456-E45D-4B82-9F8D-18ECE47610D0}">
            <xm:f>LEFT(V144,LEN("MUY ALTA"))="MUY ALTA"</xm:f>
            <xm:f>"MUY ALTA"</xm:f>
            <x14:dxf>
              <fill>
                <patternFill>
                  <bgColor rgb="FFFF0000"/>
                </patternFill>
              </fill>
            </x14:dxf>
          </x14:cfRule>
          <x14:cfRule type="beginsWith" priority="5621" operator="beginsWith" id="{BD35DE57-FCC4-42C6-B9AF-0DDE3D962289}">
            <xm:f>LEFT(V144,LEN("MUY BAJA"))="MUY BAJA"</xm:f>
            <xm:f>"MUY BAJA"</xm:f>
            <x14:dxf>
              <fill>
                <patternFill>
                  <bgColor rgb="FF92D050"/>
                </patternFill>
              </fill>
            </x14:dxf>
          </x14:cfRule>
          <x14:cfRule type="beginsWith" priority="5620" operator="beginsWith" id="{C3396BE9-A4F2-42FF-98AF-0D479D805D1E}">
            <xm:f>LEFT(V144,LEN("BAJA"))="BAJA"</xm:f>
            <xm:f>"BAJA"</xm:f>
            <x14:dxf>
              <fill>
                <patternFill>
                  <bgColor rgb="FF00B050"/>
                </patternFill>
              </fill>
            </x14:dxf>
          </x14:cfRule>
          <x14:cfRule type="beginsWith" priority="5619" operator="beginsWith" id="{4691C18D-D8F3-4FDF-A981-2D796016D674}">
            <xm:f>LEFT(V144,LEN("MEDIA"))="MEDIA"</xm:f>
            <xm:f>"MEDIA"</xm:f>
            <x14:dxf>
              <fill>
                <patternFill>
                  <bgColor rgb="FFFFFF00"/>
                </patternFill>
              </fill>
            </x14:dxf>
          </x14:cfRule>
          <x14:cfRule type="beginsWith" priority="5618" operator="beginsWith" id="{C59D18A3-D05C-49AE-98C7-3AFCD6713613}">
            <xm:f>LEFT(V144,LEN("ALTA"))="ALTA"</xm:f>
            <xm:f>"ALTA"</xm:f>
            <x14:dxf>
              <fill>
                <patternFill>
                  <bgColor rgb="FFFFC000"/>
                </patternFill>
              </fill>
            </x14:dxf>
          </x14:cfRule>
          <x14:cfRule type="beginsWith" priority="5616" operator="beginsWith" id="{816AD96F-ED92-473F-B9DF-D403CB8A9C28}">
            <xm:f>LEFT(V144,LEN("MUY ALTA "))="MUY ALTA "</xm:f>
            <xm:f>"MUY ALTA "</xm:f>
            <x14:dxf>
              <fill>
                <patternFill>
                  <bgColor rgb="FFFF0000"/>
                </patternFill>
              </fill>
            </x14:dxf>
          </x14:cfRule>
          <xm:sqref>V144:V148</xm:sqref>
        </x14:conditionalFormatting>
        <x14:conditionalFormatting xmlns:xm="http://schemas.microsoft.com/office/excel/2006/main">
          <x14:cfRule type="beginsWith" priority="3902" operator="beginsWith" id="{E8175049-4C7E-44FB-8729-32459B09F0F0}">
            <xm:f>LEFT(V150,LEN("MUY BAJA"))="MUY BAJA"</xm:f>
            <xm:f>"MUY BAJA"</xm:f>
            <x14:dxf>
              <fill>
                <patternFill>
                  <bgColor rgb="FF92D050"/>
                </patternFill>
              </fill>
            </x14:dxf>
          </x14:cfRule>
          <x14:cfRule type="beginsWith" priority="3901" operator="beginsWith" id="{7D4EFAD6-60B9-4458-8D0A-8E340C429370}">
            <xm:f>LEFT(V150,LEN("BAJA"))="BAJA"</xm:f>
            <xm:f>"BAJA"</xm:f>
            <x14:dxf>
              <fill>
                <patternFill>
                  <bgColor rgb="FF00B050"/>
                </patternFill>
              </fill>
            </x14:dxf>
          </x14:cfRule>
          <x14:cfRule type="beginsWith" priority="3900" operator="beginsWith" id="{133D45E1-87F0-441E-9009-A3047EFD4749}">
            <xm:f>LEFT(V150,LEN("MEDIA"))="MEDIA"</xm:f>
            <xm:f>"MEDIA"</xm:f>
            <x14:dxf>
              <fill>
                <patternFill>
                  <bgColor rgb="FFFFFF00"/>
                </patternFill>
              </fill>
            </x14:dxf>
          </x14:cfRule>
          <x14:cfRule type="beginsWith" priority="3899" operator="beginsWith" id="{7FB91757-1D04-4DAA-80D5-E1BAE5B2003C}">
            <xm:f>LEFT(V150,LEN("ALTA"))="ALTA"</xm:f>
            <xm:f>"ALTA"</xm:f>
            <x14:dxf>
              <fill>
                <patternFill>
                  <bgColor rgb="FFFFC000"/>
                </patternFill>
              </fill>
            </x14:dxf>
          </x14:cfRule>
          <x14:cfRule type="beginsWith" priority="3898" operator="beginsWith" id="{FCA49BC0-2008-40F6-8E53-5FA9DEF84F4F}">
            <xm:f>LEFT(V150,LEN("MUY ALTA"))="MUY ALTA"</xm:f>
            <xm:f>"MUY ALTA"</xm:f>
            <x14:dxf>
              <fill>
                <patternFill>
                  <bgColor rgb="FFFF0000"/>
                </patternFill>
              </fill>
            </x14:dxf>
          </x14:cfRule>
          <x14:cfRule type="beginsWith" priority="3897" operator="beginsWith" id="{BECBB51C-2EA5-41D2-8856-24A03CCC70A9}">
            <xm:f>LEFT(V150,LEN("MUY ALTA "))="MUY ALTA "</xm:f>
            <xm:f>"MUY ALTA "</xm:f>
            <x14:dxf>
              <fill>
                <patternFill>
                  <bgColor rgb="FFFF0000"/>
                </patternFill>
              </fill>
            </x14:dxf>
          </x14:cfRule>
          <xm:sqref>V150:V154</xm:sqref>
        </x14:conditionalFormatting>
        <x14:conditionalFormatting xmlns:xm="http://schemas.microsoft.com/office/excel/2006/main">
          <x14:cfRule type="beginsWith" priority="3767" operator="beginsWith" id="{9A0E7F2B-C20C-4D04-A42E-5FEF100B9FE4}">
            <xm:f>LEFT(V156,LEN("MUY ALTA"))="MUY ALTA"</xm:f>
            <xm:f>"MUY ALTA"</xm:f>
            <x14:dxf>
              <fill>
                <patternFill>
                  <bgColor rgb="FFFF0000"/>
                </patternFill>
              </fill>
            </x14:dxf>
          </x14:cfRule>
          <x14:cfRule type="beginsWith" priority="3768" operator="beginsWith" id="{31EB887E-2464-49E8-9071-67105031BD97}">
            <xm:f>LEFT(V156,LEN("ALTA"))="ALTA"</xm:f>
            <xm:f>"ALTA"</xm:f>
            <x14:dxf>
              <fill>
                <patternFill>
                  <bgColor rgb="FFFFC000"/>
                </patternFill>
              </fill>
            </x14:dxf>
          </x14:cfRule>
          <x14:cfRule type="beginsWith" priority="3769" operator="beginsWith" id="{D7E85E71-A4AF-43B3-A214-37D9F18C5BB3}">
            <xm:f>LEFT(V156,LEN("MEDIA"))="MEDIA"</xm:f>
            <xm:f>"MEDIA"</xm:f>
            <x14:dxf>
              <fill>
                <patternFill>
                  <bgColor rgb="FFFFFF00"/>
                </patternFill>
              </fill>
            </x14:dxf>
          </x14:cfRule>
          <x14:cfRule type="beginsWith" priority="3770" operator="beginsWith" id="{BE8C771D-DFBB-4289-8A60-BEBECBAAE8E6}">
            <xm:f>LEFT(V156,LEN("BAJA"))="BAJA"</xm:f>
            <xm:f>"BAJA"</xm:f>
            <x14:dxf>
              <fill>
                <patternFill>
                  <bgColor rgb="FF00B050"/>
                </patternFill>
              </fill>
            </x14:dxf>
          </x14:cfRule>
          <x14:cfRule type="beginsWith" priority="3766" operator="beginsWith" id="{137FF5B9-278B-40E9-9691-4A78D99075F1}">
            <xm:f>LEFT(V156,LEN("MUY ALTA "))="MUY ALTA "</xm:f>
            <xm:f>"MUY ALTA "</xm:f>
            <x14:dxf>
              <fill>
                <patternFill>
                  <bgColor rgb="FFFF0000"/>
                </patternFill>
              </fill>
            </x14:dxf>
          </x14:cfRule>
          <x14:cfRule type="beginsWith" priority="3771" operator="beginsWith" id="{79956CEC-8A77-4729-A14B-B65D19735116}">
            <xm:f>LEFT(V156,LEN("MUY BAJA"))="MUY BAJA"</xm:f>
            <xm:f>"MUY BAJA"</xm:f>
            <x14:dxf>
              <fill>
                <patternFill>
                  <bgColor rgb="FF92D050"/>
                </patternFill>
              </fill>
            </x14:dxf>
          </x14:cfRule>
          <xm:sqref>V156:V160</xm:sqref>
        </x14:conditionalFormatting>
        <x14:conditionalFormatting xmlns:xm="http://schemas.microsoft.com/office/excel/2006/main">
          <x14:cfRule type="beginsWith" priority="2973" operator="beginsWith" id="{BF197E9E-C78B-4742-B6A8-8F1C0E6E1BE8}">
            <xm:f>LEFT(V162,LEN("MEDIA"))="MEDIA"</xm:f>
            <xm:f>"MEDIA"</xm:f>
            <x14:dxf>
              <fill>
                <patternFill>
                  <bgColor rgb="FFFFFF00"/>
                </patternFill>
              </fill>
            </x14:dxf>
          </x14:cfRule>
          <x14:cfRule type="beginsWith" priority="2974" operator="beginsWith" id="{D3C349C7-A826-4FF6-BE4C-C077976D7313}">
            <xm:f>LEFT(V162,LEN("BAJA"))="BAJA"</xm:f>
            <xm:f>"BAJA"</xm:f>
            <x14:dxf>
              <fill>
                <patternFill>
                  <bgColor rgb="FF00B050"/>
                </patternFill>
              </fill>
            </x14:dxf>
          </x14:cfRule>
          <x14:cfRule type="beginsWith" priority="2975" operator="beginsWith" id="{CC98BDC8-D75F-4C30-BD7A-561D8D0532A7}">
            <xm:f>LEFT(V162,LEN("MUY BAJA"))="MUY BAJA"</xm:f>
            <xm:f>"MUY BAJA"</xm:f>
            <x14:dxf>
              <fill>
                <patternFill>
                  <bgColor rgb="FF92D050"/>
                </patternFill>
              </fill>
            </x14:dxf>
          </x14:cfRule>
          <x14:cfRule type="beginsWith" priority="2970" operator="beginsWith" id="{021A6E1F-C419-4DA0-9A2A-4B9E4B7FD280}">
            <xm:f>LEFT(V162,LEN("MUY ALTA "))="MUY ALTA "</xm:f>
            <xm:f>"MUY ALTA "</xm:f>
            <x14:dxf>
              <fill>
                <patternFill>
                  <bgColor rgb="FFFF0000"/>
                </patternFill>
              </fill>
            </x14:dxf>
          </x14:cfRule>
          <x14:cfRule type="beginsWith" priority="2971" operator="beginsWith" id="{F13175EA-EC13-4A59-B3C8-E52D39292063}">
            <xm:f>LEFT(V162,LEN("MUY ALTA"))="MUY ALTA"</xm:f>
            <xm:f>"MUY ALTA"</xm:f>
            <x14:dxf>
              <fill>
                <patternFill>
                  <bgColor rgb="FFFF0000"/>
                </patternFill>
              </fill>
            </x14:dxf>
          </x14:cfRule>
          <x14:cfRule type="beginsWith" priority="2972" operator="beginsWith" id="{9673D107-B942-4591-9AD5-F8461E1079D1}">
            <xm:f>LEFT(V162,LEN("ALTA"))="ALTA"</xm:f>
            <xm:f>"ALTA"</xm:f>
            <x14:dxf>
              <fill>
                <patternFill>
                  <bgColor rgb="FFFFC000"/>
                </patternFill>
              </fill>
            </x14:dxf>
          </x14:cfRule>
          <xm:sqref>V162:V166</xm:sqref>
        </x14:conditionalFormatting>
        <x14:conditionalFormatting xmlns:xm="http://schemas.microsoft.com/office/excel/2006/main">
          <x14:cfRule type="beginsWith" priority="3244" operator="beginsWith" id="{DA555C55-3E1C-4B63-96FB-C1E64E9B338F}">
            <xm:f>LEFT(V168,LEN("MUY ALTA "))="MUY ALTA "</xm:f>
            <xm:f>"MUY ALTA "</xm:f>
            <x14:dxf>
              <fill>
                <patternFill>
                  <bgColor rgb="FFFF0000"/>
                </patternFill>
              </fill>
            </x14:dxf>
          </x14:cfRule>
          <x14:cfRule type="beginsWith" priority="3245" operator="beginsWith" id="{D2185C7D-D363-4B8D-9A99-BF1AF42739D2}">
            <xm:f>LEFT(V168,LEN("MUY ALTA"))="MUY ALTA"</xm:f>
            <xm:f>"MUY ALTA"</xm:f>
            <x14:dxf>
              <fill>
                <patternFill>
                  <bgColor rgb="FFFF0000"/>
                </patternFill>
              </fill>
            </x14:dxf>
          </x14:cfRule>
          <x14:cfRule type="beginsWith" priority="3246" operator="beginsWith" id="{909936AD-F942-4CB0-ACD4-BA5A2ADC0FDD}">
            <xm:f>LEFT(V168,LEN("ALTA"))="ALTA"</xm:f>
            <xm:f>"ALTA"</xm:f>
            <x14:dxf>
              <fill>
                <patternFill>
                  <bgColor rgb="FFFFC000"/>
                </patternFill>
              </fill>
            </x14:dxf>
          </x14:cfRule>
          <x14:cfRule type="beginsWith" priority="3247" operator="beginsWith" id="{6EA4F863-E967-4C9D-A524-5E6AC9C18CDB}">
            <xm:f>LEFT(V168,LEN("MEDIA"))="MEDIA"</xm:f>
            <xm:f>"MEDIA"</xm:f>
            <x14:dxf>
              <fill>
                <patternFill>
                  <bgColor rgb="FFFFFF00"/>
                </patternFill>
              </fill>
            </x14:dxf>
          </x14:cfRule>
          <x14:cfRule type="beginsWith" priority="3249" operator="beginsWith" id="{995FF237-3923-47DF-BF3C-31BB1D1F36F9}">
            <xm:f>LEFT(V168,LEN("MUY BAJA"))="MUY BAJA"</xm:f>
            <xm:f>"MUY BAJA"</xm:f>
            <x14:dxf>
              <fill>
                <patternFill>
                  <bgColor rgb="FF92D050"/>
                </patternFill>
              </fill>
            </x14:dxf>
          </x14:cfRule>
          <x14:cfRule type="beginsWith" priority="3248" operator="beginsWith" id="{77C91C7A-6EEA-48A9-86BA-5A98C03EA5D2}">
            <xm:f>LEFT(V168,LEN("BAJA"))="BAJA"</xm:f>
            <xm:f>"BAJA"</xm:f>
            <x14:dxf>
              <fill>
                <patternFill>
                  <bgColor rgb="FF00B050"/>
                </patternFill>
              </fill>
            </x14:dxf>
          </x14:cfRule>
          <xm:sqref>V168:V172</xm:sqref>
        </x14:conditionalFormatting>
        <x14:conditionalFormatting xmlns:xm="http://schemas.microsoft.com/office/excel/2006/main">
          <x14:cfRule type="beginsWith" priority="3118" operator="beginsWith" id="{C1BEC726-5143-4573-BB4C-FC65413BB720}">
            <xm:f>LEFT(V174,LEN("MUY BAJA"))="MUY BAJA"</xm:f>
            <xm:f>"MUY BAJA"</xm:f>
            <x14:dxf>
              <fill>
                <patternFill>
                  <bgColor rgb="FF92D050"/>
                </patternFill>
              </fill>
            </x14:dxf>
          </x14:cfRule>
          <x14:cfRule type="beginsWith" priority="3115" operator="beginsWith" id="{0DD42179-B4C9-40F8-BA09-FCE4F841BD1E}">
            <xm:f>LEFT(V174,LEN("ALTA"))="ALTA"</xm:f>
            <xm:f>"ALTA"</xm:f>
            <x14:dxf>
              <fill>
                <patternFill>
                  <bgColor rgb="FFFFC000"/>
                </patternFill>
              </fill>
            </x14:dxf>
          </x14:cfRule>
          <x14:cfRule type="beginsWith" priority="3117" operator="beginsWith" id="{3902FFD4-2F54-417E-BF22-0BF1DAE9D774}">
            <xm:f>LEFT(V174,LEN("BAJA"))="BAJA"</xm:f>
            <xm:f>"BAJA"</xm:f>
            <x14:dxf>
              <fill>
                <patternFill>
                  <bgColor rgb="FF00B050"/>
                </patternFill>
              </fill>
            </x14:dxf>
          </x14:cfRule>
          <x14:cfRule type="beginsWith" priority="3114" operator="beginsWith" id="{17B40A6A-0585-4F4E-9803-97A89C70A212}">
            <xm:f>LEFT(V174,LEN("MUY ALTA"))="MUY ALTA"</xm:f>
            <xm:f>"MUY ALTA"</xm:f>
            <x14:dxf>
              <fill>
                <patternFill>
                  <bgColor rgb="FFFF0000"/>
                </patternFill>
              </fill>
            </x14:dxf>
          </x14:cfRule>
          <x14:cfRule type="beginsWith" priority="3113" operator="beginsWith" id="{C58C483A-5720-4499-8DF0-5D1776C7304A}">
            <xm:f>LEFT(V174,LEN("MUY ALTA "))="MUY ALTA "</xm:f>
            <xm:f>"MUY ALTA "</xm:f>
            <x14:dxf>
              <fill>
                <patternFill>
                  <bgColor rgb="FFFF0000"/>
                </patternFill>
              </fill>
            </x14:dxf>
          </x14:cfRule>
          <x14:cfRule type="beginsWith" priority="3116" operator="beginsWith" id="{697F94D9-0448-4DBA-9702-2096BE12066F}">
            <xm:f>LEFT(V174,LEN("MEDIA"))="MEDIA"</xm:f>
            <xm:f>"MEDIA"</xm:f>
            <x14:dxf>
              <fill>
                <patternFill>
                  <bgColor rgb="FFFFFF00"/>
                </patternFill>
              </fill>
            </x14:dxf>
          </x14:cfRule>
          <xm:sqref>V174:V178</xm:sqref>
        </x14:conditionalFormatting>
        <x14:conditionalFormatting xmlns:xm="http://schemas.microsoft.com/office/excel/2006/main">
          <x14:cfRule type="cellIs" priority="18006" operator="equal" id="{AF43FAB9-1505-4DC3-84A6-3A107F3DADEC}">
            <xm:f>Listas!$S$2</xm:f>
            <x14:dxf>
              <fill>
                <patternFill>
                  <bgColor rgb="FF92D050"/>
                </patternFill>
              </fill>
            </x14:dxf>
          </x14:cfRule>
          <xm:sqref>AU18:AV22</xm:sqref>
        </x14:conditionalFormatting>
        <x14:conditionalFormatting xmlns:xm="http://schemas.microsoft.com/office/excel/2006/main">
          <x14:cfRule type="cellIs" priority="13443" operator="equal" id="{7815A00F-AFEE-4FC5-AA32-5526241EBE85}">
            <xm:f>Listas!$S$2</xm:f>
            <x14:dxf>
              <fill>
                <patternFill>
                  <bgColor rgb="FF92D050"/>
                </patternFill>
              </fill>
            </x14:dxf>
          </x14:cfRule>
          <xm:sqref>AU24:AV28</xm:sqref>
        </x14:conditionalFormatting>
        <x14:conditionalFormatting xmlns:xm="http://schemas.microsoft.com/office/excel/2006/main">
          <x14:cfRule type="cellIs" priority="9761" operator="equal" id="{E1C93868-AB64-4F4D-B03A-0CA4B5B943F6}">
            <xm:f>Listas!$S$2</xm:f>
            <x14:dxf>
              <fill>
                <patternFill>
                  <bgColor rgb="FF92D050"/>
                </patternFill>
              </fill>
            </x14:dxf>
          </x14:cfRule>
          <xm:sqref>AU30:AV34</xm:sqref>
        </x14:conditionalFormatting>
        <x14:conditionalFormatting xmlns:xm="http://schemas.microsoft.com/office/excel/2006/main">
          <x14:cfRule type="cellIs" priority="3558" operator="equal" id="{D2A5337C-67C3-49B8-9B50-E3445EDF0217}">
            <xm:f>Listas!$S$2</xm:f>
            <x14:dxf>
              <fill>
                <patternFill>
                  <bgColor rgb="FF92D050"/>
                </patternFill>
              </fill>
            </x14:dxf>
          </x14:cfRule>
          <xm:sqref>AU36:AV40</xm:sqref>
        </x14:conditionalFormatting>
        <x14:conditionalFormatting xmlns:xm="http://schemas.microsoft.com/office/excel/2006/main">
          <x14:cfRule type="cellIs" priority="13149" operator="equal" id="{66EB44EA-6B22-4651-A167-20F961A7C7E3}">
            <xm:f>Listas!$S$2</xm:f>
            <x14:dxf>
              <fill>
                <patternFill>
                  <bgColor rgb="FF92D050"/>
                </patternFill>
              </fill>
            </x14:dxf>
          </x14:cfRule>
          <xm:sqref>AU42:AV46</xm:sqref>
        </x14:conditionalFormatting>
        <x14:conditionalFormatting xmlns:xm="http://schemas.microsoft.com/office/excel/2006/main">
          <x14:cfRule type="cellIs" priority="7853" operator="equal" id="{1B0B204E-8F34-4308-94C6-6420ACE99606}">
            <xm:f>Listas!$S$2</xm:f>
            <x14:dxf>
              <fill>
                <patternFill>
                  <bgColor rgb="FF92D050"/>
                </patternFill>
              </fill>
            </x14:dxf>
          </x14:cfRule>
          <xm:sqref>AU48:AV52</xm:sqref>
        </x14:conditionalFormatting>
        <x14:conditionalFormatting xmlns:xm="http://schemas.microsoft.com/office/excel/2006/main">
          <x14:cfRule type="cellIs" priority="7590" operator="equal" id="{11A2217F-0140-4B77-95B4-2F983C8B3598}">
            <xm:f>Listas!$S$2</xm:f>
            <x14:dxf>
              <fill>
                <patternFill>
                  <bgColor rgb="FF92D050"/>
                </patternFill>
              </fill>
            </x14:dxf>
          </x14:cfRule>
          <xm:sqref>AU54:AV58</xm:sqref>
        </x14:conditionalFormatting>
        <x14:conditionalFormatting xmlns:xm="http://schemas.microsoft.com/office/excel/2006/main">
          <x14:cfRule type="cellIs" priority="7453" operator="equal" id="{6E7032B8-460B-4C18-A82A-E62306E88D57}">
            <xm:f>Listas!$S$2</xm:f>
            <x14:dxf>
              <fill>
                <patternFill>
                  <bgColor rgb="FF92D050"/>
                </patternFill>
              </fill>
            </x14:dxf>
          </x14:cfRule>
          <xm:sqref>AU60:AV64</xm:sqref>
        </x14:conditionalFormatting>
        <x14:conditionalFormatting xmlns:xm="http://schemas.microsoft.com/office/excel/2006/main">
          <x14:cfRule type="cellIs" priority="7316" operator="equal" id="{82EF39EE-F5A6-4F58-B14F-A73D0D5600DF}">
            <xm:f>Listas!$S$2</xm:f>
            <x14:dxf>
              <fill>
                <patternFill>
                  <bgColor rgb="FF92D050"/>
                </patternFill>
              </fill>
            </x14:dxf>
          </x14:cfRule>
          <xm:sqref>AU66:AV70</xm:sqref>
        </x14:conditionalFormatting>
        <x14:conditionalFormatting xmlns:xm="http://schemas.microsoft.com/office/excel/2006/main">
          <x14:cfRule type="cellIs" priority="7042" operator="equal" id="{CAED734D-58F9-46A2-ADA1-D095968834B5}">
            <xm:f>Listas!$S$2</xm:f>
            <x14:dxf>
              <fill>
                <patternFill>
                  <bgColor rgb="FF92D050"/>
                </patternFill>
              </fill>
            </x14:dxf>
          </x14:cfRule>
          <xm:sqref>AU72:AV76</xm:sqref>
        </x14:conditionalFormatting>
        <x14:conditionalFormatting xmlns:xm="http://schemas.microsoft.com/office/excel/2006/main">
          <x14:cfRule type="cellIs" priority="6905" operator="equal" id="{3BFE9375-2152-416E-AC48-A70F7D0D645A}">
            <xm:f>Listas!$S$2</xm:f>
            <x14:dxf>
              <fill>
                <patternFill>
                  <bgColor rgb="FF92D050"/>
                </patternFill>
              </fill>
            </x14:dxf>
          </x14:cfRule>
          <xm:sqref>AU78:AV82</xm:sqref>
        </x14:conditionalFormatting>
        <x14:conditionalFormatting xmlns:xm="http://schemas.microsoft.com/office/excel/2006/main">
          <x14:cfRule type="cellIs" priority="6768" operator="equal" id="{1C651ABE-BADD-4C5A-B76A-B58BED333AA9}">
            <xm:f>Listas!$S$2</xm:f>
            <x14:dxf>
              <fill>
                <patternFill>
                  <bgColor rgb="FF92D050"/>
                </patternFill>
              </fill>
            </x14:dxf>
          </x14:cfRule>
          <xm:sqref>AU84:AV88</xm:sqref>
        </x14:conditionalFormatting>
        <x14:conditionalFormatting xmlns:xm="http://schemas.microsoft.com/office/excel/2006/main">
          <x14:cfRule type="cellIs" priority="6494" operator="equal" id="{3CE2217C-CB37-4E43-84A9-ADD0D8B5E3FC}">
            <xm:f>Listas!$S$2</xm:f>
            <x14:dxf>
              <fill>
                <patternFill>
                  <bgColor rgb="FF92D050"/>
                </patternFill>
              </fill>
            </x14:dxf>
          </x14:cfRule>
          <xm:sqref>AU90:AV94</xm:sqref>
        </x14:conditionalFormatting>
        <x14:conditionalFormatting xmlns:xm="http://schemas.microsoft.com/office/excel/2006/main">
          <x14:cfRule type="cellIs" priority="3421" operator="equal" id="{57B41946-DA85-40E3-BC7D-547D59BFC96E}">
            <xm:f>Listas!$S$2</xm:f>
            <x14:dxf>
              <fill>
                <patternFill>
                  <bgColor rgb="FF92D050"/>
                </patternFill>
              </fill>
            </x14:dxf>
          </x14:cfRule>
          <xm:sqref>AU114:AV118</xm:sqref>
        </x14:conditionalFormatting>
        <x14:conditionalFormatting xmlns:xm="http://schemas.microsoft.com/office/excel/2006/main">
          <x14:cfRule type="cellIs" priority="6220" operator="equal" id="{F71DDE44-C6E1-4655-886F-7D65C688D1E0}">
            <xm:f>Listas!$S$2</xm:f>
            <x14:dxf>
              <fill>
                <patternFill>
                  <bgColor rgb="FF92D050"/>
                </patternFill>
              </fill>
            </x14:dxf>
          </x14:cfRule>
          <xm:sqref>AU120:AV124</xm:sqref>
        </x14:conditionalFormatting>
        <x14:conditionalFormatting xmlns:xm="http://schemas.microsoft.com/office/excel/2006/main">
          <x14:cfRule type="cellIs" priority="5398" operator="equal" id="{5A8CE9C6-D03A-4199-AB13-5581CB6C2F3E}">
            <xm:f>Listas!$S$2</xm:f>
            <x14:dxf>
              <fill>
                <patternFill>
                  <bgColor rgb="FF92D050"/>
                </patternFill>
              </fill>
            </x14:dxf>
          </x14:cfRule>
          <xm:sqref>AU126:AV130</xm:sqref>
        </x14:conditionalFormatting>
        <x14:conditionalFormatting xmlns:xm="http://schemas.microsoft.com/office/excel/2006/main">
          <x14:cfRule type="cellIs" priority="5946" operator="equal" id="{A52A57D3-8D4A-4752-85B4-14546F0C6E43}">
            <xm:f>Listas!$S$2</xm:f>
            <x14:dxf>
              <fill>
                <patternFill>
                  <bgColor rgb="FF92D050"/>
                </patternFill>
              </fill>
            </x14:dxf>
          </x14:cfRule>
          <xm:sqref>AU132:AV136</xm:sqref>
        </x14:conditionalFormatting>
        <x14:conditionalFormatting xmlns:xm="http://schemas.microsoft.com/office/excel/2006/main">
          <x14:cfRule type="cellIs" priority="5809" operator="equal" id="{F77D02DE-B3AB-4C50-9902-28E3AAB5B171}">
            <xm:f>Listas!$S$2</xm:f>
            <x14:dxf>
              <fill>
                <patternFill>
                  <bgColor rgb="FF92D050"/>
                </patternFill>
              </fill>
            </x14:dxf>
          </x14:cfRule>
          <xm:sqref>AU138:AV142</xm:sqref>
        </x14:conditionalFormatting>
        <x14:conditionalFormatting xmlns:xm="http://schemas.microsoft.com/office/excel/2006/main">
          <x14:cfRule type="cellIs" priority="5672" operator="equal" id="{BF6AF330-859F-49FE-B233-53A3256E6DD9}">
            <xm:f>Listas!$S$2</xm:f>
            <x14:dxf>
              <fill>
                <patternFill>
                  <bgColor rgb="FF92D050"/>
                </patternFill>
              </fill>
            </x14:dxf>
          </x14:cfRule>
          <xm:sqref>AU144:AV148</xm:sqref>
        </x14:conditionalFormatting>
        <x14:conditionalFormatting xmlns:xm="http://schemas.microsoft.com/office/excel/2006/main">
          <x14:cfRule type="cellIs" priority="3951" operator="equal" id="{A2B25114-517E-4EDC-9C8D-170362C217C3}">
            <xm:f>Listas!$S$2</xm:f>
            <x14:dxf>
              <fill>
                <patternFill>
                  <bgColor rgb="FF92D050"/>
                </patternFill>
              </fill>
            </x14:dxf>
          </x14:cfRule>
          <xm:sqref>AU150:AV154</xm:sqref>
        </x14:conditionalFormatting>
        <x14:conditionalFormatting xmlns:xm="http://schemas.microsoft.com/office/excel/2006/main">
          <x14:cfRule type="cellIs" priority="3820" operator="equal" id="{6BCF4E7C-F858-4DEF-8C25-4A4B47DF97CC}">
            <xm:f>Listas!$S$2</xm:f>
            <x14:dxf>
              <fill>
                <patternFill>
                  <bgColor rgb="FF92D050"/>
                </patternFill>
              </fill>
            </x14:dxf>
          </x14:cfRule>
          <xm:sqref>AU156:AV160</xm:sqref>
        </x14:conditionalFormatting>
        <x14:conditionalFormatting xmlns:xm="http://schemas.microsoft.com/office/excel/2006/main">
          <x14:cfRule type="cellIs" priority="3024" operator="equal" id="{0B8146E5-16E5-42DC-928B-A41ADC3F1E10}">
            <xm:f>Listas!$S$2</xm:f>
            <x14:dxf>
              <fill>
                <patternFill>
                  <bgColor rgb="FF92D050"/>
                </patternFill>
              </fill>
            </x14:dxf>
          </x14:cfRule>
          <xm:sqref>AU162:AV166</xm:sqref>
        </x14:conditionalFormatting>
        <x14:conditionalFormatting xmlns:xm="http://schemas.microsoft.com/office/excel/2006/main">
          <x14:cfRule type="cellIs" priority="118" operator="equal" id="{523273DC-233E-4425-AEFD-172EBF8FB0B8}">
            <xm:f>Listas!$S$2</xm:f>
            <x14:dxf>
              <fill>
                <patternFill>
                  <bgColor rgb="FF92D050"/>
                </patternFill>
              </fill>
            </x14:dxf>
          </x14:cfRule>
          <xm:sqref>AU108:AV109</xm:sqref>
        </x14:conditionalFormatting>
        <x14:conditionalFormatting xmlns:xm="http://schemas.microsoft.com/office/excel/2006/main">
          <x14:cfRule type="cellIs" priority="116" operator="equal" id="{5EB75FF1-6FD0-4D92-A112-870C7523628F}">
            <xm:f>Listas!$S$2</xm:f>
            <x14:dxf>
              <fill>
                <patternFill>
                  <bgColor rgb="FF92D050"/>
                </patternFill>
              </fill>
            </x14:dxf>
          </x14:cfRule>
          <xm:sqref>AU102:AV103</xm:sqref>
        </x14:conditionalFormatting>
        <x14:conditionalFormatting xmlns:xm="http://schemas.microsoft.com/office/excel/2006/main">
          <x14:cfRule type="cellIs" priority="114" operator="equal" id="{A95DEDB7-6D32-4998-A039-E60F2111E360}">
            <xm:f>Listas!$S$2</xm:f>
            <x14:dxf>
              <fill>
                <patternFill>
                  <bgColor rgb="FF92D050"/>
                </patternFill>
              </fill>
            </x14:dxf>
          </x14:cfRule>
          <xm:sqref>AU168:AV169</xm:sqref>
        </x14:conditionalFormatting>
        <x14:conditionalFormatting xmlns:xm="http://schemas.microsoft.com/office/excel/2006/main">
          <x14:cfRule type="cellIs" priority="112" operator="equal" id="{BD7A11E5-EE02-4E10-ACAC-6C1CE1E2F3C3}">
            <xm:f>Listas!$S$2</xm:f>
            <x14:dxf>
              <fill>
                <patternFill>
                  <bgColor rgb="FF92D050"/>
                </patternFill>
              </fill>
            </x14:dxf>
          </x14:cfRule>
          <xm:sqref>AU174:AV174</xm:sqref>
        </x14:conditionalFormatting>
        <x14:conditionalFormatting xmlns:xm="http://schemas.microsoft.com/office/excel/2006/main">
          <x14:cfRule type="cellIs" priority="110" operator="equal" id="{257DE87D-02C0-4FFD-B904-002CC29A8D10}">
            <xm:f>Listas!$S$2</xm:f>
            <x14:dxf>
              <fill>
                <patternFill>
                  <bgColor rgb="FF92D050"/>
                </patternFill>
              </fill>
            </x14:dxf>
          </x14:cfRule>
          <xm:sqref>AU96:AV97</xm:sqref>
        </x14:conditionalFormatting>
        <x14:conditionalFormatting xmlns:xm="http://schemas.microsoft.com/office/excel/2006/main">
          <x14:cfRule type="beginsWith" priority="93" operator="beginsWith" id="{404BD86A-DC20-40BB-9610-E1F5A213E067}">
            <xm:f>LEFT(V96,LEN("MUY ALTA "))="MUY ALTA "</xm:f>
            <xm:f>"MUY ALTA "</xm:f>
            <x14:dxf>
              <fill>
                <patternFill>
                  <bgColor rgb="FFFF0000"/>
                </patternFill>
              </fill>
            </x14:dxf>
          </x14:cfRule>
          <x14:cfRule type="beginsWith" priority="94" operator="beginsWith" id="{D91FB394-F11E-4493-8FBA-9EEBF6039576}">
            <xm:f>LEFT(V96,LEN("MUY ALTA"))="MUY ALTA"</xm:f>
            <xm:f>"MUY ALTA"</xm:f>
            <x14:dxf>
              <fill>
                <patternFill>
                  <bgColor rgb="FFFF0000"/>
                </patternFill>
              </fill>
            </x14:dxf>
          </x14:cfRule>
          <x14:cfRule type="beginsWith" priority="95" operator="beginsWith" id="{B7869E1B-A32A-4403-8150-785FC39D32E8}">
            <xm:f>LEFT(V96,LEN("ALTA"))="ALTA"</xm:f>
            <xm:f>"ALTA"</xm:f>
            <x14:dxf>
              <fill>
                <patternFill>
                  <bgColor rgb="FFFFC000"/>
                </patternFill>
              </fill>
            </x14:dxf>
          </x14:cfRule>
          <x14:cfRule type="beginsWith" priority="96" operator="beginsWith" id="{5467E38C-6B85-4FC8-9A70-99B7F4297B90}">
            <xm:f>LEFT(V96,LEN("MEDIA"))="MEDIA"</xm:f>
            <xm:f>"MEDIA"</xm:f>
            <x14:dxf>
              <fill>
                <patternFill>
                  <bgColor rgb="FFFFFF00"/>
                </patternFill>
              </fill>
            </x14:dxf>
          </x14:cfRule>
          <x14:cfRule type="beginsWith" priority="97" operator="beginsWith" id="{40C9210A-DE91-4F2E-84F1-1241BCF9E8A1}">
            <xm:f>LEFT(V96,LEN("BAJA"))="BAJA"</xm:f>
            <xm:f>"BAJA"</xm:f>
            <x14:dxf>
              <fill>
                <patternFill>
                  <bgColor rgb="FF00B050"/>
                </patternFill>
              </fill>
            </x14:dxf>
          </x14:cfRule>
          <x14:cfRule type="beginsWith" priority="98" operator="beginsWith" id="{FF804EC3-B7DF-4027-9236-AE22CA840358}">
            <xm:f>LEFT(V96,LEN("MUY BAJA"))="MUY BAJA"</xm:f>
            <xm:f>"MUY BAJA"</xm:f>
            <x14:dxf>
              <fill>
                <patternFill>
                  <bgColor rgb="FF92D050"/>
                </patternFill>
              </fill>
            </x14:dxf>
          </x14:cfRule>
          <xm:sqref>V96:V100</xm:sqref>
        </x14:conditionalFormatting>
        <x14:conditionalFormatting xmlns:xm="http://schemas.microsoft.com/office/excel/2006/main">
          <x14:cfRule type="beginsWith" priority="57" operator="beginsWith" id="{437F47D4-E298-45FA-8D8C-91C2C58D9381}">
            <xm:f>LEFT(V102,LEN("MUY ALTA "))="MUY ALTA "</xm:f>
            <xm:f>"MUY ALTA "</xm:f>
            <x14:dxf>
              <fill>
                <patternFill>
                  <bgColor rgb="FFFF0000"/>
                </patternFill>
              </fill>
            </x14:dxf>
          </x14:cfRule>
          <x14:cfRule type="beginsWith" priority="58" operator="beginsWith" id="{AFD2356E-A34C-402C-97D4-F8C76B6D672D}">
            <xm:f>LEFT(V102,LEN("MUY ALTA"))="MUY ALTA"</xm:f>
            <xm:f>"MUY ALTA"</xm:f>
            <x14:dxf>
              <fill>
                <patternFill>
                  <bgColor rgb="FFFF0000"/>
                </patternFill>
              </fill>
            </x14:dxf>
          </x14:cfRule>
          <x14:cfRule type="beginsWith" priority="59" operator="beginsWith" id="{E067A301-ACCF-40DB-9431-2E0D02CA2818}">
            <xm:f>LEFT(V102,LEN("ALTA"))="ALTA"</xm:f>
            <xm:f>"ALTA"</xm:f>
            <x14:dxf>
              <fill>
                <patternFill>
                  <bgColor rgb="FFFFC000"/>
                </patternFill>
              </fill>
            </x14:dxf>
          </x14:cfRule>
          <x14:cfRule type="beginsWith" priority="60" operator="beginsWith" id="{11D01B5F-53BA-4718-914F-6B271B35402A}">
            <xm:f>LEFT(V102,LEN("MEDIA"))="MEDIA"</xm:f>
            <xm:f>"MEDIA"</xm:f>
            <x14:dxf>
              <fill>
                <patternFill>
                  <bgColor rgb="FFFFFF00"/>
                </patternFill>
              </fill>
            </x14:dxf>
          </x14:cfRule>
          <x14:cfRule type="beginsWith" priority="61" operator="beginsWith" id="{3BF1E81E-756C-498D-B7FF-F7F95A725DB8}">
            <xm:f>LEFT(V102,LEN("BAJA"))="BAJA"</xm:f>
            <xm:f>"BAJA"</xm:f>
            <x14:dxf>
              <fill>
                <patternFill>
                  <bgColor rgb="FF00B050"/>
                </patternFill>
              </fill>
            </x14:dxf>
          </x14:cfRule>
          <x14:cfRule type="beginsWith" priority="62" operator="beginsWith" id="{929EA9BF-6ACD-4655-8534-FE1AE9B4603D}">
            <xm:f>LEFT(V102,LEN("MUY BAJA"))="MUY BAJA"</xm:f>
            <xm:f>"MUY BAJA"</xm:f>
            <x14:dxf>
              <fill>
                <patternFill>
                  <bgColor rgb="FF92D050"/>
                </patternFill>
              </fill>
            </x14:dxf>
          </x14:cfRule>
          <xm:sqref>V102:V106</xm:sqref>
        </x14:conditionalFormatting>
        <x14:conditionalFormatting xmlns:xm="http://schemas.microsoft.com/office/excel/2006/main">
          <x14:cfRule type="beginsWith" priority="21" operator="beginsWith" id="{E8743A1A-13D8-4638-BE7D-391766805263}">
            <xm:f>LEFT(V108,LEN("MUY ALTA "))="MUY ALTA "</xm:f>
            <xm:f>"MUY ALTA "</xm:f>
            <x14:dxf>
              <fill>
                <patternFill>
                  <bgColor rgb="FFFF0000"/>
                </patternFill>
              </fill>
            </x14:dxf>
          </x14:cfRule>
          <x14:cfRule type="beginsWith" priority="22" operator="beginsWith" id="{7069AD46-F8FF-43E8-B289-A7C258B438B3}">
            <xm:f>LEFT(V108,LEN("MUY ALTA"))="MUY ALTA"</xm:f>
            <xm:f>"MUY ALTA"</xm:f>
            <x14:dxf>
              <fill>
                <patternFill>
                  <bgColor rgb="FFFF0000"/>
                </patternFill>
              </fill>
            </x14:dxf>
          </x14:cfRule>
          <x14:cfRule type="beginsWith" priority="23" operator="beginsWith" id="{57E57D29-7B09-4051-82E2-84FDBF9BFF39}">
            <xm:f>LEFT(V108,LEN("ALTA"))="ALTA"</xm:f>
            <xm:f>"ALTA"</xm:f>
            <x14:dxf>
              <fill>
                <patternFill>
                  <bgColor rgb="FFFFC000"/>
                </patternFill>
              </fill>
            </x14:dxf>
          </x14:cfRule>
          <x14:cfRule type="beginsWith" priority="24" operator="beginsWith" id="{FB458368-395C-4CAE-A746-CCB4B8A5EAED}">
            <xm:f>LEFT(V108,LEN("MEDIA"))="MEDIA"</xm:f>
            <xm:f>"MEDIA"</xm:f>
            <x14:dxf>
              <fill>
                <patternFill>
                  <bgColor rgb="FFFFFF00"/>
                </patternFill>
              </fill>
            </x14:dxf>
          </x14:cfRule>
          <x14:cfRule type="beginsWith" priority="25" operator="beginsWith" id="{2D7DBA1E-9C40-4384-92C6-E8B2CEDA180A}">
            <xm:f>LEFT(V108,LEN("BAJA"))="BAJA"</xm:f>
            <xm:f>"BAJA"</xm:f>
            <x14:dxf>
              <fill>
                <patternFill>
                  <bgColor rgb="FF00B050"/>
                </patternFill>
              </fill>
            </x14:dxf>
          </x14:cfRule>
          <x14:cfRule type="beginsWith" priority="26" operator="beginsWith" id="{F85ADA6B-4E70-49BD-9AF1-B4AD7F0E90A3}">
            <xm:f>LEFT(V108,LEN("MUY BAJA"))="MUY BAJA"</xm:f>
            <xm:f>"MUY BAJA"</xm:f>
            <x14:dxf>
              <fill>
                <patternFill>
                  <bgColor rgb="FF92D050"/>
                </patternFill>
              </fill>
            </x14:dxf>
          </x14:cfRule>
          <xm:sqref>V108:V112</xm:sqref>
        </x14:conditionalFormatting>
      </x14:conditionalFormattings>
    </ext>
    <ext xmlns:x14="http://schemas.microsoft.com/office/spreadsheetml/2009/9/main" uri="{CCE6A557-97BC-4b89-ADB6-D9C93CAAB3DF}">
      <x14:dataValidations xmlns:xm="http://schemas.microsoft.com/office/excel/2006/main" count="28">
        <x14:dataValidation type="list" allowBlank="1" showInputMessage="1" showErrorMessage="1" xr:uid="{00000000-0002-0000-0300-000000000000}">
          <x14:formula1>
            <xm:f>Listas!$M$36:$M$37</xm:f>
          </x14:formula1>
          <xm:sqref>AD18:AE22 AD42:AE46 AD24:AE28 AD156:AE160 AD48:AE52 AD54:AE58 AD60:AE64 AD66:AE70 AD72:AE76 AD78:AE82 AD84:AE88 AD120:AE124 AD162:AE166 AD132:AE136 AD138:AE142 AD144:AE148 AD126:AE130 AD30:AE40 AD150:AE154 AD90:AE95 AD101:AE101 AD107:AE107 AD113:AE118</xm:sqref>
        </x14:dataValidation>
        <x14:dataValidation type="list" allowBlank="1" showInputMessage="1" showErrorMessage="1" xr:uid="{00000000-0002-0000-0300-000001000000}">
          <x14:formula1>
            <xm:f>Listas!$N$41:$N$42</xm:f>
          </x14:formula1>
          <xm:sqref>AU18:AV22 AU42:AV46 AQ42:AR46 AU24:AV28 AQ24:AR28 AQ18:AR22 AQ30:AR40 AU48:AV52 AQ48:AR52 AU54:AV58 AQ54:AR58 AU60:AV64 AQ60:AR64 AU66:AV70 AQ66:AR70 AU72:AV76 AQ72:AR76 AU78:AV82 AQ78:AR82 AU84:AV88 AQ84:AR88 AU120:AV124 AQ120:AR124 AU132:AV136 AU113:AV118 AQ126:AR130 AU138:AV142 AQ138:AR142 AU144:AV148 AQ144:AR148 AU126:AV130 AQ132:AR136 AU30:AV40 AQ150:AR154 AQ156:AR160 AU162:AV166 AU150:AV154 AU156:AV160 AQ162:AR166 AU90:AV97 AQ90:AR95 AQ101:AR101 AU101:AV103 AU107:AV109 AQ107:AR107 AQ113:AR118 AU168:AV169 AU174:AV174</xm:sqref>
        </x14:dataValidation>
        <x14:dataValidation type="list" allowBlank="1" showInputMessage="1" showErrorMessage="1" xr:uid="{00000000-0002-0000-0300-000002000000}">
          <x14:formula1>
            <xm:f>Listas!$N$36:$N$37</xm:f>
          </x14:formula1>
          <xm:sqref>AG44:AG46 AF24:AF28 AG26:AG28 AG20:AG22 AF18:AF22 AF42:AF46 AF30:AF40 AG50:AG52 AF48:AF52 AG56:AG58 AF54:AF58 AG62:AG64 AF60:AF64 AG68:AG70 AF66:AF70 AG74:AG76 AF72:AF76 AG80:AG82 AF78:AF82 AG86:AG88 AF84:AF88 AG122:AG124 AF120:AF124 AG134:AG136 AF132:AF136 AG140:AG142 AF138:AF142 AG146:AG148 AF144:AF148 AG128:AG130 AF126:AF130 AG158:AG160 AG32:AG35 AG38:AG40 AF156:AF160 AF150:AF154 AG164:AG166 AF162:AF166 AF90:AF95 AG92:AG95 AF101:AG101 AF107:AG107 AF113:AG118</xm:sqref>
        </x14:dataValidation>
        <x14:dataValidation type="list" allowBlank="1" showInputMessage="1" showErrorMessage="1" xr:uid="{00000000-0002-0000-0300-000003000000}">
          <x14:formula1>
            <xm:f>Listas!$O$36:$O$37</xm:f>
          </x14:formula1>
          <xm:sqref>AH18:AI22 AH42:AI46 AH24:AI28 AH156:AI160 AH48:AI52 AH54:AI58 AH60:AI64 AH66:AI70 AH72:AI76 AH78:AI82 AH84:AI88 AH120:AI124 AH162:AI166 AH132:AI136 AH138:AI142 AH144:AI148 AH126:AI130 AH30:AI40 AH150:AI154 AH90:AI95 AH101:AI101 AH107:AI107 AH113:AI118</xm:sqref>
        </x14:dataValidation>
        <x14:dataValidation type="list" allowBlank="1" showInputMessage="1" showErrorMessage="1" xr:uid="{00000000-0002-0000-0300-000004000000}">
          <x14:formula1>
            <xm:f>Listas!$Q$36:$Q$37</xm:f>
          </x14:formula1>
          <xm:sqref>AL42:AM46 AL18:AM22 AL24:AM28 AL156:AM160 AL48:AM52 AL54:AM58 AL66:AM70 AL60:AM62 AL64:AM64 AL72:AM76 AL78:AM82 AL84:AM88 AL120:AM124 AL162:AM166 AL132:AM136 AL138:AM142 AL144:AM148 AL126:AM130 AL30:AM40 AL150:AM154 AL90:AM97 AL101:AM103 AL107:AM109 AL113:AM118</xm:sqref>
        </x14:dataValidation>
        <x14:dataValidation type="list" operator="equal" allowBlank="1" showInputMessage="1" showErrorMessage="1" xr:uid="{00000000-0002-0000-0300-000005000000}">
          <x14:formula1>
            <xm:f>Listas!$Q$41:$Q$42</xm:f>
          </x14:formula1>
          <xm:sqref>AS18:AT22 AS42:AT46 AS24:AT28 AS156:AT160 AS48:AT52 AS54:AT58 AS60:AT64 AS66:AT70 AS72:AT76 AS78:AT82 AS84:AT88 AS120:AT124 AS162:AT166 AS126:AT130 AS138:AT142 AS144:AT148 AS132:AT136 AS30:AT40 AS150:AT154 AS90:AT95 AS101:AT101 AS107:AT107 AS113:AT118</xm:sqref>
        </x14:dataValidation>
        <x14:dataValidation type="list" allowBlank="1" showInputMessage="1" showErrorMessage="1" xr:uid="{00000000-0002-0000-0300-000006000000}">
          <x14:formula1>
            <xm:f>Listas!$A$32:$A$34</xm:f>
          </x14:formula1>
          <xm:sqref>BH18:BH22 BH84:BH88 BH30:BH40 BH156:BH160 BH42:BH46 BH48:BH52 BH54:BH58 BH60:BH64 BH66:BH70 BH72:BH76 BH78:BH82 BH174:BH178 BH144:BH148 BH126:BH130 BH138:BH142 BH132:BH136 BH120:BH124 BH24:BH28 BH150:BH154 BH162:BH166 BH168:BH172 BH90:BH118</xm:sqref>
        </x14:dataValidation>
        <x14:dataValidation type="list" allowBlank="1" showInputMessage="1" showErrorMessage="1" xr:uid="{00000000-0002-0000-0300-000008000000}">
          <x14:formula1>
            <xm:f>Listas!$A$41:$A$43</xm:f>
          </x14:formula1>
          <xm:sqref>BU18 BU24 BU30 BU42 BU48 BU54 BU60 BU66 BU72 BU78 BU84 BU90 BU120 BU150 BU132 BU138 BU144 BU126 BU156 BU36 BU162 BU168 BU174 BU114 BU96 BU102 BU108</xm:sqref>
        </x14:dataValidation>
        <x14:dataValidation type="list" operator="equal" allowBlank="1" showInputMessage="1" showErrorMessage="1" xr:uid="{00000000-0002-0000-0300-000009000000}">
          <x14:formula1>
            <xm:f>Listas!$P$36:$P$38</xm:f>
          </x14:formula1>
          <xm:sqref>AJ42:AK46 AJ18:AK22 AJ24:AK28 AJ156:AK160 AJ48:AK52 AJ54:AK58 AJ60:AK64 AJ66:AK70 AL63:AM63 AJ72:AK76 AJ78:AK82 AJ84:AK88 AJ120:AK124 AJ162:AK166 AJ132:AK136 AJ138:AK142 AJ144:AK148 AJ126:AK130 AJ30:AK40 AJ150:AK154 AJ90:AK97 AJ101:AK103 AJ107:AK109 AJ113:AK118</xm:sqref>
        </x14:dataValidation>
        <x14:dataValidation type="list" allowBlank="1" showInputMessage="1" showErrorMessage="1" xr:uid="{00000000-0002-0000-0300-00000A000000}">
          <x14:formula1>
            <xm:f>Listas!$A$45</xm:f>
          </x14:formula1>
          <xm:sqref>AB18:AB22 AB24:AB28 AB42:AB46 AB162:AB166 AB48:AB52 AB54:AB58 AB60:AB64 AB66:AB70 AB72:AB76 AB78:AB82 AB84:AB88 AB120:AB124 AB150:AB154 AB132:AB136 AB138:AB142 AB144:AB148 AB126:AB130 AB30:AB40 AB156:AB160 AB90:AB95 AB101 AB107 AB113:AB118</xm:sqref>
        </x14:dataValidation>
        <x14:dataValidation type="list" allowBlank="1" showInputMessage="1" showErrorMessage="1" xr:uid="{00000000-0002-0000-0300-00000B000000}">
          <x14:formula1>
            <xm:f>Listas!$C$33:$C$39</xm:f>
          </x14:formula1>
          <xm:sqref>R18:R22 R42:R46 R24:R28 R162:R166 R48:R52 R54:R58 R60:R64 R66:R70 R72:R76 R78:R82 R84:R88 R120:R124 R150:R154 R132:R136 R138:R142 R144:R148 R126:R130 R30:R40 R156:R160 R90:R95 R101 R107 R113:R118</xm:sqref>
        </x14:dataValidation>
        <x14:dataValidation type="list" allowBlank="1" showInputMessage="1" showErrorMessage="1" xr:uid="{00000000-0002-0000-0300-00000C000000}">
          <x14:formula1>
            <xm:f>Listas!$F$15:$F$18</xm:f>
          </x14:formula1>
          <xm:sqref>H162:H166 H156:H160 H42:H46 H35 H48:H52 H54:H58 H60:H64 H66:H70 H72:H76 H78:H82 H84:H88 H120:H124 H150:H154 H132:H136 H138:H142 H144:H148 H126:H130 H90:H95 H101 H107 H113:H118</xm:sqref>
        </x14:dataValidation>
        <x14:dataValidation type="list" allowBlank="1" showInputMessage="1" showErrorMessage="1" xr:uid="{00000000-0002-0000-0300-00000D000000}">
          <x14:formula1>
            <xm:f>Listas!$A$48:$A$52</xm:f>
          </x14:formula1>
          <xm:sqref>Q18:Q22 Q24:Q28 Q42:Q46 Q162:Q166 Q48:Q52 Q54:Q58 Q60:Q64 Q66:Q70 Q72:Q76 Q78:Q82 Q84:Q88 Q120:Q124 Q150:Q154 Q132:Q136 Q138:Q142 Q144:Q148 Q126:Q130 Q30:Q40 Q156:Q160 Q90:Q95 Q101 Q107 Q113:Q118</xm:sqref>
        </x14:dataValidation>
        <x14:dataValidation type="list" allowBlank="1" showInputMessage="1" showErrorMessage="1" xr:uid="{00000000-0002-0000-0300-00000E000000}">
          <x14:formula1>
            <xm:f>Listas!$S$37:$S$40</xm:f>
          </x14:formula1>
          <xm:sqref>M24:M28 M48:M52 N35 M156:M160 M54:M58 M60:M64 M66:M70 M72:M76 M78:M82 M84:M88 M162:M166 N113 M144:M148 M126:M130 M132:M136 M138:M142 M120:M124 M42:M46 M150:M154 M168:M172 N95 M30:M40 M18:M22 M90:M95 M101:N101 M107:N107 M113:M118</xm:sqref>
        </x14:dataValidation>
        <x14:dataValidation type="list" allowBlank="1" showInputMessage="1" showErrorMessage="1" xr:uid="{00000000-0002-0000-0300-000011000000}">
          <x14:formula1>
            <xm:f>Listas!$A$5:$A$24</xm:f>
          </x14:formula1>
          <xm:sqref>D42:D46 D24:D28 D48:D52 D54:D58 D60:D64 D66:D70 D72:D76 D78:D82 D84:D88 D120:D124 D150:D154 D132:D136 D138:D142 D144:D148 D126:D130 D162:D166 D35:D40 D156:D160 D90:D95 D101 D107 D113:D118</xm:sqref>
        </x14:dataValidation>
        <x14:dataValidation type="list" allowBlank="1" showInputMessage="1" showErrorMessage="1" xr:uid="{00000000-0002-0000-0300-000012000000}">
          <x14:formula1>
            <xm:f>Listas!$B$5:$B$24</xm:f>
          </x14:formula1>
          <xm:sqref>E48:E52 F35 E54:E58 E60:E64 E66:E70 E72:E76 E78:E82 E84:E88 E162:E166 F113 E144:E148 E126:E130 E132:E136 E138:E142 E120:E124 E156:E160 E42:E46 E150:E154 E24:E28 F95 E35:E40 E90:E95 E101:F101 E107:F107 E113:E118</xm:sqref>
        </x14:dataValidation>
        <x14:dataValidation type="list" allowBlank="1" showInputMessage="1" showErrorMessage="1" xr:uid="{00000000-0002-0000-0300-000013000000}">
          <x14:formula1>
            <xm:f>Listas!$A$27:$A$30</xm:f>
          </x14:formula1>
          <xm:sqref>G18:G22 G24:G28 G42:G46 G113 G48:G52 G54:G58 G60:G64 G66:G70 G72:G76 G78:G82 G84:G88 G120:G124 G30:G40 G107 G101 G95</xm:sqref>
        </x14:dataValidation>
        <x14:dataValidation type="list" allowBlank="1" showInputMessage="1" showErrorMessage="1" xr:uid="{00000000-0002-0000-0300-000014000000}">
          <x14:formula1>
            <xm:f>Listas!$H$9:$H$11</xm:f>
          </x14:formula1>
          <xm:sqref>W18:W22 W24:W28 W162:W166 W48:W52 W54:W58 W60:W64 W66:W70 W72:W76 W78:W82 W84:W88 W42:W46 W120:W124 W150:W154 W132:W136 W138:W142 W144:W148 W126:W130 W30:W40 W156:W160 W90:W95 W101 W107 W113:W118</xm:sqref>
        </x14:dataValidation>
        <x14:dataValidation type="list" allowBlank="1" showInputMessage="1" showErrorMessage="1" xr:uid="{00000000-0002-0000-0300-000015000000}">
          <x14:formula1>
            <xm:f>Listas!$F$21:$F$25</xm:f>
          </x14:formula1>
          <xm:sqref>T18:T22 T42:T46 T24:T28 T162:T166 T48:T52 T54:T58 T60:T64 T66:T70 T72:T76 T78:T82 T84:T88 T120:T124 T150:T154 T132:T136 T138:T142 T144:T148 T126:T130 T30:T40 T156:T160 T90:T95 T101 T107 T113:T118</xm:sqref>
        </x14:dataValidation>
        <x14:dataValidation type="list" allowBlank="1" showInputMessage="1" showErrorMessage="1" xr:uid="{E2024BB5-7066-4FD1-B864-3C8A58F61BC5}">
          <x14:formula1>
            <xm:f>Listas!$A$5:$A$26</xm:f>
          </x14:formula1>
          <xm:sqref>D30:D34 D18:D22</xm:sqref>
        </x14:dataValidation>
        <x14:dataValidation type="list" allowBlank="1" showInputMessage="1" showErrorMessage="1" xr:uid="{31030164-2B02-4783-B87D-1C477859F603}">
          <x14:formula1>
            <xm:f>Listas!$B$5:$B$25</xm:f>
          </x14:formula1>
          <xm:sqref>E30:E34 E18:E22</xm:sqref>
        </x14:dataValidation>
        <x14:dataValidation type="list" allowBlank="1" showInputMessage="1" showErrorMessage="1" xr:uid="{00000000-0002-0000-0300-000010000000}">
          <x14:formula1>
            <xm:f>Listas!$G$40:$G$46</xm:f>
          </x14:formula1>
          <xm:sqref>AX42:AX46 AX18:AX22 AX24:AX28 AX48:AX52 AX54:AX58 AX60:AX64 AX66:AX70 AX72:AX76 AX78:AX82 AX84:AX88 AX120:AX124 AX113:AX118 AX132:AX136 AX138:AX142 AX144:AX148 AX126:AX130 AX162:AX166 AX30:AX35 AX38:AX40 AX156:AX160 AX90:AX95 AX101 AX107</xm:sqref>
        </x14:dataValidation>
        <x14:dataValidation type="list" allowBlank="1" showInputMessage="1" showErrorMessage="1" xr:uid="{48E9351E-D168-4B2D-9B5D-A6781BB52C96}">
          <x14:formula1>
            <xm:f>Listas!$A$28:$A$30</xm:f>
          </x14:formula1>
          <xm:sqref>G90:G94 G174:G178 G168:G172 G162:G166 G114:G118 G126:G130 G132:G136 G138:G142 G144:G148 G150:G154 G156:G160</xm:sqref>
        </x14:dataValidation>
        <x14:dataValidation type="list" allowBlank="1" showInputMessage="1" showErrorMessage="1" xr:uid="{1D28BF9C-407A-46BE-B12A-9115F73FB093}">
          <x14:formula1>
            <xm:f>Listas!$B$29</xm:f>
          </x14:formula1>
          <xm:sqref>F90:F94 F18:F22 F24:F28 F30:F34 F114:F118 F120:F124 F126:F130 F132:F136 F138:F142 F144:F148 F150:F154 F156:F160 F162:F166 F168:F172 F174:F178 F84:F88 F78:F82 F72:F76 F66:F70 F60:F64 F54:F58 F48:F52 F42:F46 F36:F40</xm:sqref>
        </x14:dataValidation>
        <x14:dataValidation type="list" allowBlank="1" showInputMessage="1" showErrorMessage="1" xr:uid="{E3CF417A-FBA6-47BA-B54E-A7F9B61C1A95}">
          <x14:formula1>
            <xm:f>Listas!$F$15:$F$19</xm:f>
          </x14:formula1>
          <xm:sqref>H18:H22 H24:H28 H30:H34 H36:H40</xm:sqref>
        </x14:dataValidation>
        <x14:dataValidation type="list" allowBlank="1" showInputMessage="1" showErrorMessage="1" xr:uid="{DACD153D-DABE-4B42-A4FE-7E817F78664F}">
          <x14:formula1>
            <xm:f>'https://subredsurgovco-my.sharepoint.com/personal/riesgos_planeacion_subredsur_gov_co/Documents/2026/MATRICES DE RIESGOS/[DE-GRI-FT-04 V2 MATRIZ INSTITUCIONAL DE RIESGOS DE CORRUPCIÓN.xlsx]Listas'!#REF!</xm:f>
          </x14:formula1>
          <xm:sqref>L4:L5</xm:sqref>
        </x14:dataValidation>
        <x14:dataValidation type="list" allowBlank="1" showInputMessage="1" showErrorMessage="1" xr:uid="{95D938D2-F02A-4518-80CD-E40FDCE8E900}">
          <x14:formula1>
            <xm:f>Listas!$G$40:$G$47</xm:f>
          </x14:formula1>
          <xm:sqref>AX150:AX154</xm:sqref>
        </x14:dataValidation>
        <x14:dataValidation type="list" allowBlank="1" showInputMessage="1" showErrorMessage="1" xr:uid="{8F0DDE34-56DE-4BCE-B7B9-C9736F6B307C}">
          <x14:formula1>
            <xm:f>'C:\Users\admdin12\Downloads\[1. MATRIZ INSTITUCIONAL DE RIESGOS DE CORRUPCIÓN 2026 V2.xlsx]Listas'!#REF!</xm:f>
          </x14:formula1>
          <xm:sqref>T96:T100 T102:T106 T108:T112 W96:W100 W102:W106 W108:W112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3:AF26"/>
  <sheetViews>
    <sheetView showGridLines="0" topLeftCell="A16" zoomScale="80" zoomScaleNormal="80" workbookViewId="0">
      <selection activeCell="A23" sqref="A23"/>
    </sheetView>
  </sheetViews>
  <sheetFormatPr baseColWidth="10" defaultColWidth="11.42578125" defaultRowHeight="12.75" x14ac:dyDescent="0.2"/>
  <cols>
    <col min="1" max="2" width="11.42578125" customWidth="1"/>
    <col min="3" max="3" width="18" customWidth="1"/>
    <col min="4" max="4" width="31.140625" customWidth="1"/>
    <col min="5" max="5" width="22.140625" customWidth="1"/>
    <col min="6" max="7" width="22" customWidth="1"/>
    <col min="8" max="8" width="24.42578125" customWidth="1"/>
    <col min="9" max="11" width="21.42578125" customWidth="1"/>
    <col min="12" max="14" width="21.140625" customWidth="1"/>
    <col min="15" max="17" width="21" customWidth="1"/>
    <col min="18" max="20" width="21.7109375" customWidth="1"/>
    <col min="21" max="23" width="21" customWidth="1"/>
    <col min="24" max="25" width="21.140625" customWidth="1"/>
    <col min="26" max="26" width="26.42578125" customWidth="1"/>
    <col min="27" max="29" width="21.42578125" customWidth="1"/>
    <col min="30" max="30" width="18.85546875" customWidth="1"/>
    <col min="31" max="31" width="21.85546875" customWidth="1"/>
    <col min="32" max="32" width="24.28515625" customWidth="1"/>
  </cols>
  <sheetData>
    <row r="3" spans="2:5" ht="14.25" customHeight="1" x14ac:dyDescent="0.2">
      <c r="B3" s="616" t="s">
        <v>125</v>
      </c>
      <c r="C3" s="616"/>
      <c r="D3" s="616"/>
      <c r="E3" s="616"/>
    </row>
    <row r="4" spans="2:5" ht="66.75" customHeight="1" x14ac:dyDescent="0.2">
      <c r="B4" s="616"/>
      <c r="C4" s="616"/>
      <c r="D4" s="616"/>
      <c r="E4" s="616"/>
    </row>
    <row r="5" spans="2:5" ht="13.5" thickBot="1" x14ac:dyDescent="0.25"/>
    <row r="6" spans="2:5" ht="15.75" customHeight="1" thickBot="1" x14ac:dyDescent="0.25">
      <c r="B6" s="1" t="s">
        <v>126</v>
      </c>
      <c r="C6" s="2" t="s">
        <v>127</v>
      </c>
      <c r="D6" s="2" t="s">
        <v>128</v>
      </c>
      <c r="E6" s="2" t="s">
        <v>129</v>
      </c>
    </row>
    <row r="7" spans="2:5" ht="66" customHeight="1" thickBot="1" x14ac:dyDescent="0.25">
      <c r="B7" s="3">
        <v>5</v>
      </c>
      <c r="C7" s="4" t="s">
        <v>130</v>
      </c>
      <c r="D7" s="5" t="s">
        <v>131</v>
      </c>
      <c r="E7" s="5" t="s">
        <v>132</v>
      </c>
    </row>
    <row r="8" spans="2:5" ht="66" customHeight="1" thickBot="1" x14ac:dyDescent="0.25">
      <c r="B8" s="3">
        <v>4</v>
      </c>
      <c r="C8" s="4" t="s">
        <v>133</v>
      </c>
      <c r="D8" s="5" t="s">
        <v>134</v>
      </c>
      <c r="E8" s="5" t="s">
        <v>135</v>
      </c>
    </row>
    <row r="9" spans="2:5" ht="66" customHeight="1" thickBot="1" x14ac:dyDescent="0.25">
      <c r="B9" s="3">
        <v>3</v>
      </c>
      <c r="C9" s="4" t="s">
        <v>136</v>
      </c>
      <c r="D9" s="5" t="s">
        <v>137</v>
      </c>
      <c r="E9" s="5" t="s">
        <v>138</v>
      </c>
    </row>
    <row r="10" spans="2:5" ht="66" customHeight="1" thickBot="1" x14ac:dyDescent="0.25">
      <c r="B10" s="3">
        <v>2</v>
      </c>
      <c r="C10" s="4" t="s">
        <v>139</v>
      </c>
      <c r="D10" s="5" t="s">
        <v>140</v>
      </c>
      <c r="E10" s="5" t="s">
        <v>141</v>
      </c>
    </row>
    <row r="11" spans="2:5" ht="66" customHeight="1" thickBot="1" x14ac:dyDescent="0.25">
      <c r="B11" s="3">
        <v>1</v>
      </c>
      <c r="C11" s="4" t="s">
        <v>142</v>
      </c>
      <c r="D11" s="5" t="s">
        <v>143</v>
      </c>
      <c r="E11" s="5" t="s">
        <v>144</v>
      </c>
    </row>
    <row r="15" spans="2:5" ht="41.25" customHeight="1" x14ac:dyDescent="0.2">
      <c r="B15" s="621" t="s">
        <v>145</v>
      </c>
      <c r="C15" s="621"/>
      <c r="D15" s="621"/>
      <c r="E15" s="621"/>
    </row>
    <row r="16" spans="2:5" ht="25.5" customHeight="1" thickBot="1" x14ac:dyDescent="0.25">
      <c r="B16" s="621"/>
      <c r="C16" s="621"/>
      <c r="D16" s="621"/>
      <c r="E16" s="621"/>
    </row>
    <row r="17" spans="2:32" ht="36" customHeight="1" thickBot="1" x14ac:dyDescent="0.25">
      <c r="F17" s="610" t="s">
        <v>146</v>
      </c>
      <c r="G17" s="611"/>
      <c r="H17" s="612"/>
      <c r="I17" s="607" t="s">
        <v>147</v>
      </c>
      <c r="J17" s="605"/>
      <c r="K17" s="613"/>
      <c r="L17" s="604" t="s">
        <v>148</v>
      </c>
      <c r="M17" s="605"/>
      <c r="N17" s="606"/>
      <c r="O17" s="607" t="s">
        <v>149</v>
      </c>
      <c r="P17" s="605"/>
      <c r="Q17" s="606"/>
      <c r="R17" s="595" t="s">
        <v>150</v>
      </c>
      <c r="S17" s="596"/>
      <c r="T17" s="597"/>
      <c r="U17" s="595" t="s">
        <v>151</v>
      </c>
      <c r="V17" s="596"/>
      <c r="W17" s="608"/>
      <c r="X17" s="609" t="s">
        <v>152</v>
      </c>
      <c r="Y17" s="596"/>
      <c r="Z17" s="597"/>
      <c r="AA17" s="595" t="s">
        <v>153</v>
      </c>
      <c r="AB17" s="596"/>
      <c r="AC17" s="597"/>
      <c r="AD17" s="595" t="s">
        <v>154</v>
      </c>
      <c r="AE17" s="596"/>
      <c r="AF17" s="597"/>
    </row>
    <row r="18" spans="2:32" ht="15.75" customHeight="1" thickBot="1" x14ac:dyDescent="0.25">
      <c r="B18" s="1" t="s">
        <v>155</v>
      </c>
      <c r="C18" s="7" t="s">
        <v>156</v>
      </c>
      <c r="D18" s="617" t="s">
        <v>128</v>
      </c>
      <c r="E18" s="618"/>
      <c r="F18" s="16" t="s">
        <v>155</v>
      </c>
      <c r="G18" s="21" t="s">
        <v>157</v>
      </c>
      <c r="H18" s="22" t="s">
        <v>128</v>
      </c>
      <c r="I18" s="9" t="s">
        <v>155</v>
      </c>
      <c r="J18" s="10" t="s">
        <v>156</v>
      </c>
      <c r="K18" s="11" t="s">
        <v>128</v>
      </c>
      <c r="L18" s="9" t="s">
        <v>155</v>
      </c>
      <c r="M18" s="10" t="s">
        <v>156</v>
      </c>
      <c r="N18" s="10" t="s">
        <v>128</v>
      </c>
      <c r="O18" s="9" t="s">
        <v>155</v>
      </c>
      <c r="P18" s="10" t="s">
        <v>156</v>
      </c>
      <c r="Q18" s="10" t="s">
        <v>128</v>
      </c>
      <c r="R18" s="9" t="s">
        <v>155</v>
      </c>
      <c r="S18" s="10" t="s">
        <v>156</v>
      </c>
      <c r="T18" s="10" t="s">
        <v>128</v>
      </c>
      <c r="U18" s="9" t="s">
        <v>155</v>
      </c>
      <c r="V18" s="10" t="s">
        <v>156</v>
      </c>
      <c r="W18" s="11" t="s">
        <v>128</v>
      </c>
      <c r="X18" s="9" t="s">
        <v>155</v>
      </c>
      <c r="Y18" s="10" t="s">
        <v>156</v>
      </c>
      <c r="Z18" s="10" t="s">
        <v>128</v>
      </c>
      <c r="AA18" s="9" t="s">
        <v>155</v>
      </c>
      <c r="AB18" s="10" t="s">
        <v>156</v>
      </c>
      <c r="AC18" s="10" t="s">
        <v>128</v>
      </c>
      <c r="AD18" s="55" t="s">
        <v>155</v>
      </c>
      <c r="AE18" s="55" t="s">
        <v>156</v>
      </c>
      <c r="AF18" s="52" t="s">
        <v>128</v>
      </c>
    </row>
    <row r="19" spans="2:32" ht="51.75" customHeight="1" thickBot="1" x14ac:dyDescent="0.25">
      <c r="B19" s="148" t="s">
        <v>158</v>
      </c>
      <c r="C19" s="58" t="s">
        <v>159</v>
      </c>
      <c r="D19" s="624" t="s">
        <v>160</v>
      </c>
      <c r="E19" s="625"/>
      <c r="F19" s="16"/>
      <c r="G19" s="21"/>
      <c r="H19" s="22"/>
      <c r="I19" s="9"/>
      <c r="J19" s="10"/>
      <c r="K19" s="57"/>
      <c r="L19" s="9"/>
      <c r="M19" s="10"/>
      <c r="N19" s="10"/>
      <c r="O19" s="9"/>
      <c r="P19" s="10"/>
      <c r="Q19" s="57"/>
      <c r="R19" s="9"/>
      <c r="S19" s="10"/>
      <c r="T19" s="10"/>
      <c r="U19" s="9"/>
      <c r="V19" s="10"/>
      <c r="W19" s="57"/>
      <c r="X19" s="9"/>
      <c r="Y19" s="10"/>
      <c r="Z19" s="57"/>
      <c r="AA19" s="9"/>
      <c r="AB19" s="10"/>
      <c r="AC19" s="57"/>
      <c r="AD19" s="9"/>
      <c r="AE19" s="10"/>
      <c r="AF19" s="52"/>
    </row>
    <row r="20" spans="2:32" ht="43.5" customHeight="1" thickBot="1" x14ac:dyDescent="0.25">
      <c r="B20" s="149" t="s">
        <v>161</v>
      </c>
      <c r="C20" s="58" t="s">
        <v>162</v>
      </c>
      <c r="D20" s="622" t="s">
        <v>163</v>
      </c>
      <c r="E20" s="623"/>
      <c r="F20" s="16"/>
      <c r="G20" s="21"/>
      <c r="H20" s="22"/>
      <c r="I20" s="9"/>
      <c r="J20" s="10"/>
      <c r="K20" s="57"/>
      <c r="L20" s="9"/>
      <c r="M20" s="10"/>
      <c r="N20" s="10"/>
      <c r="O20" s="9"/>
      <c r="P20" s="10"/>
      <c r="Q20" s="57"/>
      <c r="R20" s="9"/>
      <c r="S20" s="10"/>
      <c r="T20" s="10"/>
      <c r="U20" s="9"/>
      <c r="V20" s="10"/>
      <c r="W20" s="57"/>
      <c r="X20" s="9"/>
      <c r="Y20" s="10"/>
      <c r="Z20" s="57"/>
      <c r="AA20" s="9"/>
      <c r="AB20" s="10"/>
      <c r="AC20" s="57"/>
      <c r="AD20" s="9"/>
      <c r="AE20" s="10"/>
      <c r="AF20" s="52"/>
    </row>
    <row r="21" spans="2:32" ht="43.5" customHeight="1" thickBot="1" x14ac:dyDescent="0.25">
      <c r="B21" s="149" t="s">
        <v>164</v>
      </c>
      <c r="C21" s="58" t="s">
        <v>165</v>
      </c>
      <c r="D21" s="622" t="s">
        <v>166</v>
      </c>
      <c r="E21" s="623"/>
      <c r="F21" s="16"/>
      <c r="G21" s="21"/>
      <c r="H21" s="22"/>
      <c r="I21" s="9"/>
      <c r="J21" s="10"/>
      <c r="K21" s="57"/>
      <c r="L21" s="9"/>
      <c r="M21" s="10"/>
      <c r="N21" s="10"/>
      <c r="O21" s="9"/>
      <c r="P21" s="10"/>
      <c r="Q21" s="57"/>
      <c r="R21" s="9"/>
      <c r="S21" s="10"/>
      <c r="T21" s="10"/>
      <c r="U21" s="9"/>
      <c r="V21" s="10"/>
      <c r="W21" s="57"/>
      <c r="X21" s="9"/>
      <c r="Y21" s="10"/>
      <c r="Z21" s="57"/>
      <c r="AA21" s="9"/>
      <c r="AB21" s="10"/>
      <c r="AC21" s="57"/>
      <c r="AD21" s="9"/>
      <c r="AE21" s="10"/>
      <c r="AF21" s="52"/>
    </row>
    <row r="22" spans="2:32" ht="111.75" customHeight="1" thickBot="1" x14ac:dyDescent="0.25">
      <c r="B22" s="6">
        <v>5</v>
      </c>
      <c r="C22" s="8" t="s">
        <v>159</v>
      </c>
      <c r="D22" s="619" t="s">
        <v>160</v>
      </c>
      <c r="E22" s="620"/>
      <c r="F22" s="17">
        <v>5</v>
      </c>
      <c r="G22" s="18" t="s">
        <v>167</v>
      </c>
      <c r="H22" s="19" t="s">
        <v>168</v>
      </c>
      <c r="I22" s="12">
        <v>5</v>
      </c>
      <c r="J22" s="13" t="s">
        <v>167</v>
      </c>
      <c r="K22" s="14" t="s">
        <v>169</v>
      </c>
      <c r="L22" s="12">
        <v>5</v>
      </c>
      <c r="M22" s="13" t="s">
        <v>167</v>
      </c>
      <c r="N22" s="14" t="s">
        <v>170</v>
      </c>
      <c r="O22" s="12">
        <v>5</v>
      </c>
      <c r="P22" s="13" t="s">
        <v>167</v>
      </c>
      <c r="Q22" s="23" t="s">
        <v>171</v>
      </c>
      <c r="R22" s="15">
        <v>5</v>
      </c>
      <c r="S22" s="13" t="s">
        <v>167</v>
      </c>
      <c r="T22" s="24" t="s">
        <v>172</v>
      </c>
      <c r="U22" s="15">
        <v>5</v>
      </c>
      <c r="V22" s="13" t="s">
        <v>167</v>
      </c>
      <c r="W22" s="14" t="s">
        <v>173</v>
      </c>
      <c r="X22" s="15">
        <v>5</v>
      </c>
      <c r="Y22" s="25" t="s">
        <v>167</v>
      </c>
      <c r="Z22" s="26" t="s">
        <v>174</v>
      </c>
      <c r="AA22" s="15">
        <v>5</v>
      </c>
      <c r="AB22" s="13" t="s">
        <v>167</v>
      </c>
      <c r="AC22" s="51" t="s">
        <v>175</v>
      </c>
      <c r="AD22" s="15">
        <v>5</v>
      </c>
      <c r="AE22" s="13" t="s">
        <v>167</v>
      </c>
      <c r="AF22" s="53" t="s">
        <v>176</v>
      </c>
    </row>
    <row r="23" spans="2:32" ht="104.25" customHeight="1" thickBot="1" x14ac:dyDescent="0.25">
      <c r="B23" s="6">
        <v>4</v>
      </c>
      <c r="C23" s="8" t="s">
        <v>162</v>
      </c>
      <c r="D23" s="614" t="s">
        <v>177</v>
      </c>
      <c r="E23" s="615"/>
      <c r="F23" s="17">
        <v>4</v>
      </c>
      <c r="G23" s="18" t="s">
        <v>178</v>
      </c>
      <c r="H23" s="19" t="s">
        <v>179</v>
      </c>
      <c r="I23" s="12">
        <v>4</v>
      </c>
      <c r="J23" s="13" t="s">
        <v>178</v>
      </c>
      <c r="K23" s="14" t="s">
        <v>180</v>
      </c>
      <c r="L23" s="12">
        <v>4</v>
      </c>
      <c r="M23" s="13" t="s">
        <v>178</v>
      </c>
      <c r="N23" s="14" t="s">
        <v>181</v>
      </c>
      <c r="O23" s="12">
        <v>4</v>
      </c>
      <c r="P23" s="13" t="s">
        <v>178</v>
      </c>
      <c r="Q23" s="23" t="s">
        <v>182</v>
      </c>
      <c r="R23" s="15">
        <v>4</v>
      </c>
      <c r="S23" s="13" t="s">
        <v>178</v>
      </c>
      <c r="T23" s="24" t="s">
        <v>183</v>
      </c>
      <c r="U23" s="15">
        <v>4</v>
      </c>
      <c r="V23" s="13" t="s">
        <v>178</v>
      </c>
      <c r="W23" s="14" t="s">
        <v>184</v>
      </c>
      <c r="X23" s="15">
        <v>4</v>
      </c>
      <c r="Y23" s="25" t="s">
        <v>178</v>
      </c>
      <c r="Z23" s="14" t="s">
        <v>185</v>
      </c>
      <c r="AA23" s="15">
        <v>4</v>
      </c>
      <c r="AB23" s="13" t="s">
        <v>178</v>
      </c>
      <c r="AC23" s="51" t="s">
        <v>186</v>
      </c>
      <c r="AD23" s="15">
        <v>4</v>
      </c>
      <c r="AE23" s="13" t="s">
        <v>178</v>
      </c>
      <c r="AF23" s="54" t="s">
        <v>187</v>
      </c>
    </row>
    <row r="24" spans="2:32" ht="94.5" customHeight="1" thickBot="1" x14ac:dyDescent="0.25">
      <c r="B24" s="6">
        <v>3</v>
      </c>
      <c r="C24" s="8" t="s">
        <v>165</v>
      </c>
      <c r="D24" s="614" t="s">
        <v>188</v>
      </c>
      <c r="E24" s="615"/>
      <c r="F24" s="15">
        <v>3</v>
      </c>
      <c r="G24" s="18" t="s">
        <v>189</v>
      </c>
      <c r="H24" s="19" t="s">
        <v>190</v>
      </c>
      <c r="I24" s="12">
        <v>3</v>
      </c>
      <c r="J24" s="13" t="s">
        <v>189</v>
      </c>
      <c r="K24" s="14" t="s">
        <v>191</v>
      </c>
      <c r="L24" s="12">
        <v>3</v>
      </c>
      <c r="M24" s="13" t="s">
        <v>189</v>
      </c>
      <c r="N24" s="14" t="s">
        <v>192</v>
      </c>
      <c r="O24" s="12">
        <v>3</v>
      </c>
      <c r="P24" s="13" t="s">
        <v>189</v>
      </c>
      <c r="Q24" s="23" t="s">
        <v>193</v>
      </c>
      <c r="R24" s="15">
        <v>3</v>
      </c>
      <c r="S24" s="13" t="s">
        <v>189</v>
      </c>
      <c r="T24" s="24" t="s">
        <v>194</v>
      </c>
      <c r="U24" s="15">
        <v>3</v>
      </c>
      <c r="V24" s="13" t="s">
        <v>189</v>
      </c>
      <c r="W24" s="14" t="s">
        <v>195</v>
      </c>
      <c r="X24" s="15">
        <v>3</v>
      </c>
      <c r="Y24" s="25" t="s">
        <v>189</v>
      </c>
      <c r="Z24" s="14" t="s">
        <v>196</v>
      </c>
      <c r="AA24" s="15">
        <v>3</v>
      </c>
      <c r="AB24" s="13" t="s">
        <v>189</v>
      </c>
      <c r="AC24" s="51" t="s">
        <v>197</v>
      </c>
      <c r="AD24" s="15">
        <v>3</v>
      </c>
      <c r="AE24" s="13" t="s">
        <v>189</v>
      </c>
      <c r="AF24" s="54" t="s">
        <v>198</v>
      </c>
    </row>
    <row r="25" spans="2:32" ht="113.25" customHeight="1" thickBot="1" x14ac:dyDescent="0.25">
      <c r="B25" s="6">
        <v>2</v>
      </c>
      <c r="C25" s="8" t="s">
        <v>199</v>
      </c>
      <c r="D25" s="614" t="s">
        <v>200</v>
      </c>
      <c r="E25" s="615"/>
      <c r="F25" s="15">
        <v>2</v>
      </c>
      <c r="G25" s="18" t="s">
        <v>201</v>
      </c>
      <c r="H25" s="19" t="s">
        <v>202</v>
      </c>
      <c r="I25" s="12">
        <v>2</v>
      </c>
      <c r="J25" s="13" t="s">
        <v>201</v>
      </c>
      <c r="K25" s="14" t="s">
        <v>203</v>
      </c>
      <c r="L25" s="12">
        <v>2</v>
      </c>
      <c r="M25" s="13" t="s">
        <v>201</v>
      </c>
      <c r="N25" s="14" t="s">
        <v>204</v>
      </c>
      <c r="O25" s="12">
        <v>2</v>
      </c>
      <c r="P25" s="13" t="s">
        <v>201</v>
      </c>
      <c r="Q25" s="23" t="s">
        <v>205</v>
      </c>
      <c r="R25" s="15">
        <v>2</v>
      </c>
      <c r="S25" s="13" t="s">
        <v>201</v>
      </c>
      <c r="T25" s="24" t="s">
        <v>206</v>
      </c>
      <c r="U25" s="15">
        <v>2</v>
      </c>
      <c r="V25" s="13" t="s">
        <v>201</v>
      </c>
      <c r="W25" s="14" t="s">
        <v>207</v>
      </c>
      <c r="X25" s="15">
        <v>2</v>
      </c>
      <c r="Y25" s="25" t="s">
        <v>201</v>
      </c>
      <c r="Z25" s="14" t="s">
        <v>208</v>
      </c>
      <c r="AA25" s="15">
        <v>2</v>
      </c>
      <c r="AB25" s="13" t="s">
        <v>201</v>
      </c>
      <c r="AC25" s="14" t="s">
        <v>209</v>
      </c>
      <c r="AD25" s="598" t="s">
        <v>210</v>
      </c>
      <c r="AE25" s="599"/>
      <c r="AF25" s="600"/>
    </row>
    <row r="26" spans="2:32" ht="90.75" customHeight="1" thickBot="1" x14ac:dyDescent="0.25">
      <c r="B26" s="6">
        <v>1</v>
      </c>
      <c r="C26" s="8" t="s">
        <v>211</v>
      </c>
      <c r="D26" s="614" t="s">
        <v>212</v>
      </c>
      <c r="E26" s="615"/>
      <c r="F26" s="15">
        <v>1</v>
      </c>
      <c r="G26" s="18" t="s">
        <v>213</v>
      </c>
      <c r="H26" s="20" t="s">
        <v>214</v>
      </c>
      <c r="I26" s="12">
        <v>1</v>
      </c>
      <c r="J26" s="13" t="s">
        <v>213</v>
      </c>
      <c r="K26" s="14" t="s">
        <v>215</v>
      </c>
      <c r="L26" s="12">
        <v>1</v>
      </c>
      <c r="M26" s="13" t="s">
        <v>213</v>
      </c>
      <c r="N26" s="14" t="s">
        <v>216</v>
      </c>
      <c r="O26" s="12">
        <v>1</v>
      </c>
      <c r="P26" s="13" t="s">
        <v>213</v>
      </c>
      <c r="Q26" s="23" t="s">
        <v>217</v>
      </c>
      <c r="R26" s="15">
        <v>1</v>
      </c>
      <c r="S26" s="13" t="s">
        <v>213</v>
      </c>
      <c r="T26" s="24" t="s">
        <v>218</v>
      </c>
      <c r="U26" s="15">
        <v>1</v>
      </c>
      <c r="V26" s="13" t="s">
        <v>213</v>
      </c>
      <c r="W26" s="14" t="s">
        <v>218</v>
      </c>
      <c r="X26" s="15">
        <v>1</v>
      </c>
      <c r="Y26" s="25" t="s">
        <v>213</v>
      </c>
      <c r="Z26" s="14" t="s">
        <v>219</v>
      </c>
      <c r="AA26" s="15">
        <v>1</v>
      </c>
      <c r="AB26" s="13" t="s">
        <v>213</v>
      </c>
      <c r="AC26" s="14" t="s">
        <v>220</v>
      </c>
      <c r="AD26" s="601"/>
      <c r="AE26" s="602"/>
      <c r="AF26" s="603"/>
    </row>
  </sheetData>
  <mergeCells count="21">
    <mergeCell ref="F17:H17"/>
    <mergeCell ref="I17:K17"/>
    <mergeCell ref="D26:E26"/>
    <mergeCell ref="B3:E4"/>
    <mergeCell ref="D18:E18"/>
    <mergeCell ref="D22:E22"/>
    <mergeCell ref="D23:E23"/>
    <mergeCell ref="D24:E24"/>
    <mergeCell ref="D25:E25"/>
    <mergeCell ref="B15:E16"/>
    <mergeCell ref="D20:E20"/>
    <mergeCell ref="D21:E21"/>
    <mergeCell ref="D19:E19"/>
    <mergeCell ref="AD17:AF17"/>
    <mergeCell ref="AD25:AF26"/>
    <mergeCell ref="AA17:AC17"/>
    <mergeCell ref="L17:N17"/>
    <mergeCell ref="O17:Q17"/>
    <mergeCell ref="R17:T17"/>
    <mergeCell ref="U17:W17"/>
    <mergeCell ref="X17:Z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Q225"/>
  <sheetViews>
    <sheetView view="pageBreakPreview" zoomScale="60" zoomScaleNormal="100" workbookViewId="0">
      <selection activeCell="O35" sqref="O35"/>
    </sheetView>
  </sheetViews>
  <sheetFormatPr baseColWidth="10" defaultColWidth="11.42578125" defaultRowHeight="12.75" x14ac:dyDescent="0.2"/>
  <cols>
    <col min="1" max="1" width="11.42578125" style="27"/>
    <col min="2" max="2" width="20.42578125" style="27" customWidth="1"/>
    <col min="3" max="3" width="20.28515625" style="27" customWidth="1"/>
    <col min="4" max="4" width="23.140625" style="27" customWidth="1"/>
    <col min="5" max="5" width="25.140625" style="27" customWidth="1"/>
    <col min="6" max="6" width="20.28515625" style="27" customWidth="1"/>
    <col min="7" max="7" width="8.42578125" style="27" customWidth="1"/>
    <col min="8" max="8" width="10.7109375" style="27" customWidth="1"/>
    <col min="9" max="9" width="11.42578125" style="27" customWidth="1"/>
    <col min="10" max="10" width="20.28515625" style="27" customWidth="1"/>
    <col min="11" max="11" width="9.28515625" style="27" customWidth="1"/>
    <col min="12" max="12" width="29.42578125" style="27" customWidth="1"/>
    <col min="13" max="17" width="34.140625" style="27" customWidth="1"/>
    <col min="18" max="16384" width="11.42578125" style="27"/>
  </cols>
  <sheetData>
    <row r="1" spans="1:17" ht="24.75" customHeight="1" x14ac:dyDescent="0.2">
      <c r="A1" s="626" t="s">
        <v>221</v>
      </c>
      <c r="B1" s="626"/>
      <c r="C1" s="626"/>
      <c r="D1" s="626"/>
      <c r="E1" s="626"/>
      <c r="F1" s="626"/>
      <c r="G1" s="626"/>
      <c r="H1" s="626"/>
      <c r="I1" s="626"/>
      <c r="J1" s="626"/>
      <c r="L1" s="627" t="s">
        <v>222</v>
      </c>
      <c r="M1" s="627"/>
      <c r="N1" s="627"/>
      <c r="O1" s="627"/>
      <c r="P1" s="627"/>
      <c r="Q1" s="627"/>
    </row>
    <row r="2" spans="1:17" ht="25.5" customHeight="1" x14ac:dyDescent="0.2">
      <c r="A2" s="626"/>
      <c r="B2" s="626"/>
      <c r="C2" s="626"/>
      <c r="D2" s="626"/>
      <c r="E2" s="626"/>
      <c r="F2" s="626"/>
      <c r="G2" s="626"/>
      <c r="H2" s="626"/>
      <c r="I2" s="626"/>
      <c r="J2" s="626"/>
      <c r="L2" s="627"/>
      <c r="M2" s="627"/>
      <c r="N2" s="627"/>
      <c r="O2" s="627"/>
      <c r="P2" s="627"/>
      <c r="Q2" s="627"/>
    </row>
    <row r="3" spans="1:17" ht="15.75" thickBot="1" x14ac:dyDescent="0.3">
      <c r="C3" s="56"/>
      <c r="D3" s="56"/>
      <c r="E3" s="56"/>
      <c r="F3" s="56"/>
      <c r="G3" s="56"/>
      <c r="H3" s="56"/>
      <c r="I3" s="56"/>
      <c r="J3" s="56"/>
      <c r="K3" s="56"/>
    </row>
    <row r="4" spans="1:17" ht="45" customHeight="1" x14ac:dyDescent="0.25">
      <c r="A4" s="662" t="s">
        <v>223</v>
      </c>
      <c r="B4" s="662" t="s">
        <v>224</v>
      </c>
      <c r="C4" s="662" t="s">
        <v>225</v>
      </c>
      <c r="D4" s="704" t="s">
        <v>226</v>
      </c>
      <c r="E4" s="662" t="s">
        <v>227</v>
      </c>
      <c r="F4" s="662" t="s">
        <v>228</v>
      </c>
      <c r="G4" s="697" t="s">
        <v>229</v>
      </c>
      <c r="H4" s="698"/>
      <c r="I4" s="699"/>
      <c r="J4" s="662" t="s">
        <v>230</v>
      </c>
      <c r="K4" s="56"/>
      <c r="L4" s="147" t="s">
        <v>231</v>
      </c>
      <c r="M4" s="127" t="s">
        <v>232</v>
      </c>
      <c r="N4" s="691" t="s">
        <v>233</v>
      </c>
    </row>
    <row r="5" spans="1:17" ht="29.25" customHeight="1" thickBot="1" x14ac:dyDescent="0.3">
      <c r="A5" s="663"/>
      <c r="B5" s="663"/>
      <c r="C5" s="663"/>
      <c r="D5" s="705"/>
      <c r="E5" s="663"/>
      <c r="F5" s="663"/>
      <c r="G5" s="700"/>
      <c r="H5" s="701"/>
      <c r="I5" s="702"/>
      <c r="J5" s="663"/>
      <c r="K5" s="56"/>
      <c r="L5" s="145" t="s">
        <v>234</v>
      </c>
      <c r="M5" s="145" t="s">
        <v>235</v>
      </c>
      <c r="N5" s="692"/>
    </row>
    <row r="6" spans="1:17" ht="33.75" customHeight="1" thickBot="1" x14ac:dyDescent="0.3">
      <c r="A6" s="664"/>
      <c r="B6" s="664"/>
      <c r="C6" s="142"/>
      <c r="D6" s="135"/>
      <c r="E6" s="142"/>
      <c r="F6" s="664"/>
      <c r="G6" s="143" t="s">
        <v>236</v>
      </c>
      <c r="H6" s="143" t="s">
        <v>237</v>
      </c>
      <c r="I6" s="143" t="s">
        <v>238</v>
      </c>
      <c r="J6" s="664"/>
      <c r="K6" s="56"/>
      <c r="L6" s="145" t="s">
        <v>165</v>
      </c>
      <c r="M6" s="145" t="s">
        <v>239</v>
      </c>
      <c r="N6" s="692"/>
    </row>
    <row r="7" spans="1:17" ht="65.25" customHeight="1" x14ac:dyDescent="0.25">
      <c r="A7" s="654">
        <v>1</v>
      </c>
      <c r="B7" s="668"/>
      <c r="C7" s="671" t="s">
        <v>240</v>
      </c>
      <c r="D7" s="666" t="s">
        <v>241</v>
      </c>
      <c r="E7" s="674" t="s">
        <v>242</v>
      </c>
      <c r="F7" s="105" t="s">
        <v>243</v>
      </c>
      <c r="G7" s="106"/>
      <c r="H7" s="106"/>
      <c r="I7" s="105"/>
      <c r="J7" s="136">
        <v>15</v>
      </c>
      <c r="K7" s="56"/>
      <c r="L7" s="145" t="s">
        <v>244</v>
      </c>
      <c r="M7" s="146" t="s">
        <v>245</v>
      </c>
      <c r="N7" s="693"/>
    </row>
    <row r="8" spans="1:17" ht="48" customHeight="1" thickBot="1" x14ac:dyDescent="0.3">
      <c r="A8" s="655"/>
      <c r="B8" s="669"/>
      <c r="C8" s="672"/>
      <c r="D8" s="667"/>
      <c r="E8" s="675"/>
      <c r="F8" s="107" t="s">
        <v>246</v>
      </c>
      <c r="G8" s="108"/>
      <c r="H8" s="109"/>
      <c r="I8" s="107"/>
      <c r="J8" s="137">
        <v>0</v>
      </c>
      <c r="K8" s="56"/>
      <c r="L8" s="123"/>
      <c r="M8" s="123"/>
      <c r="N8" s="123"/>
    </row>
    <row r="9" spans="1:17" ht="48" customHeight="1" x14ac:dyDescent="0.25">
      <c r="A9" s="655"/>
      <c r="B9" s="669"/>
      <c r="C9" s="672"/>
      <c r="D9" s="676" t="s">
        <v>247</v>
      </c>
      <c r="E9" s="665" t="s">
        <v>248</v>
      </c>
      <c r="F9" s="110" t="s">
        <v>249</v>
      </c>
      <c r="G9" s="111"/>
      <c r="H9" s="111"/>
      <c r="I9" s="110"/>
      <c r="J9" s="138">
        <v>15</v>
      </c>
      <c r="K9" s="56"/>
      <c r="L9" s="127" t="s">
        <v>250</v>
      </c>
      <c r="M9" s="127" t="s">
        <v>251</v>
      </c>
      <c r="N9" s="680" t="s">
        <v>252</v>
      </c>
    </row>
    <row r="10" spans="1:17" ht="48" customHeight="1" thickBot="1" x14ac:dyDescent="0.3">
      <c r="A10" s="655"/>
      <c r="B10" s="669"/>
      <c r="C10" s="672"/>
      <c r="D10" s="677"/>
      <c r="E10" s="665"/>
      <c r="F10" s="112" t="s">
        <v>253</v>
      </c>
      <c r="G10" s="113"/>
      <c r="H10" s="114"/>
      <c r="I10" s="112"/>
      <c r="J10" s="139">
        <v>0</v>
      </c>
      <c r="K10" s="56"/>
      <c r="L10" s="128" t="s">
        <v>244</v>
      </c>
      <c r="M10" s="129" t="s">
        <v>254</v>
      </c>
      <c r="N10" s="681"/>
    </row>
    <row r="11" spans="1:17" ht="48" customHeight="1" x14ac:dyDescent="0.25">
      <c r="A11" s="655"/>
      <c r="B11" s="669"/>
      <c r="C11" s="672"/>
      <c r="D11" s="666" t="s">
        <v>255</v>
      </c>
      <c r="E11" s="674" t="s">
        <v>256</v>
      </c>
      <c r="F11" s="105" t="s">
        <v>257</v>
      </c>
      <c r="G11" s="106"/>
      <c r="H11" s="106"/>
      <c r="I11" s="105"/>
      <c r="J11" s="136">
        <v>15</v>
      </c>
      <c r="K11" s="56"/>
      <c r="L11" s="128" t="s">
        <v>165</v>
      </c>
      <c r="M11" s="129" t="s">
        <v>258</v>
      </c>
      <c r="N11" s="681"/>
    </row>
    <row r="12" spans="1:17" ht="65.25" customHeight="1" thickBot="1" x14ac:dyDescent="0.3">
      <c r="A12" s="655"/>
      <c r="B12" s="669"/>
      <c r="C12" s="672"/>
      <c r="D12" s="667"/>
      <c r="E12" s="675"/>
      <c r="F12" s="107" t="s">
        <v>259</v>
      </c>
      <c r="G12" s="108"/>
      <c r="H12" s="109"/>
      <c r="I12" s="107"/>
      <c r="J12" s="137">
        <v>0</v>
      </c>
      <c r="K12" s="56"/>
      <c r="L12" s="128" t="s">
        <v>234</v>
      </c>
      <c r="M12" s="130" t="s">
        <v>260</v>
      </c>
      <c r="N12" s="682"/>
    </row>
    <row r="13" spans="1:17" ht="48" customHeight="1" thickBot="1" x14ac:dyDescent="0.3">
      <c r="A13" s="655"/>
      <c r="B13" s="669"/>
      <c r="C13" s="672"/>
      <c r="D13" s="676" t="s">
        <v>261</v>
      </c>
      <c r="E13" s="665" t="s">
        <v>262</v>
      </c>
      <c r="F13" s="110" t="s">
        <v>263</v>
      </c>
      <c r="G13" s="111"/>
      <c r="H13" s="111"/>
      <c r="I13" s="110"/>
      <c r="J13" s="138">
        <v>15</v>
      </c>
      <c r="K13" s="56"/>
    </row>
    <row r="14" spans="1:17" ht="64.5" customHeight="1" thickTop="1" thickBot="1" x14ac:dyDescent="0.3">
      <c r="A14" s="655"/>
      <c r="B14" s="669"/>
      <c r="C14" s="672"/>
      <c r="D14" s="703"/>
      <c r="E14" s="665"/>
      <c r="F14" s="115" t="s">
        <v>264</v>
      </c>
      <c r="G14" s="116"/>
      <c r="H14" s="111"/>
      <c r="I14" s="115"/>
      <c r="J14" s="140">
        <v>10</v>
      </c>
      <c r="K14" s="56"/>
      <c r="L14" s="144" t="s">
        <v>265</v>
      </c>
      <c r="M14" s="144" t="s">
        <v>266</v>
      </c>
      <c r="N14" s="144" t="s">
        <v>267</v>
      </c>
      <c r="O14" s="144" t="s">
        <v>268</v>
      </c>
      <c r="P14" s="144" t="s">
        <v>269</v>
      </c>
      <c r="Q14" s="144" t="s">
        <v>270</v>
      </c>
    </row>
    <row r="15" spans="1:17" ht="48" customHeight="1" thickTop="1" thickBot="1" x14ac:dyDescent="0.3">
      <c r="A15" s="655"/>
      <c r="B15" s="669"/>
      <c r="C15" s="672"/>
      <c r="D15" s="677"/>
      <c r="E15" s="665"/>
      <c r="F15" s="112" t="s">
        <v>271</v>
      </c>
      <c r="G15" s="113"/>
      <c r="H15" s="114"/>
      <c r="I15" s="112"/>
      <c r="J15" s="139">
        <v>0</v>
      </c>
      <c r="K15" s="56"/>
      <c r="L15" s="683" t="s">
        <v>272</v>
      </c>
      <c r="M15" s="131" t="s">
        <v>273</v>
      </c>
      <c r="N15" s="131" t="s">
        <v>274</v>
      </c>
      <c r="O15" s="132" t="s">
        <v>275</v>
      </c>
      <c r="P15" s="132">
        <v>2</v>
      </c>
      <c r="Q15" s="132">
        <v>2</v>
      </c>
    </row>
    <row r="16" spans="1:17" ht="48" customHeight="1" thickTop="1" thickBot="1" x14ac:dyDescent="0.3">
      <c r="A16" s="655"/>
      <c r="B16" s="669"/>
      <c r="C16" s="672"/>
      <c r="D16" s="666" t="s">
        <v>276</v>
      </c>
      <c r="E16" s="674" t="s">
        <v>277</v>
      </c>
      <c r="F16" s="105" t="s">
        <v>278</v>
      </c>
      <c r="G16" s="106"/>
      <c r="H16" s="106"/>
      <c r="I16" s="105"/>
      <c r="J16" s="136">
        <v>15</v>
      </c>
      <c r="K16" s="56"/>
      <c r="L16" s="684"/>
      <c r="M16" s="131" t="s">
        <v>279</v>
      </c>
      <c r="N16" s="131" t="s">
        <v>280</v>
      </c>
      <c r="O16" s="132" t="s">
        <v>281</v>
      </c>
      <c r="P16" s="132">
        <v>1</v>
      </c>
      <c r="Q16" s="132">
        <v>1</v>
      </c>
    </row>
    <row r="17" spans="1:17" ht="48" customHeight="1" thickTop="1" thickBot="1" x14ac:dyDescent="0.3">
      <c r="A17" s="655"/>
      <c r="B17" s="669"/>
      <c r="C17" s="672"/>
      <c r="D17" s="667"/>
      <c r="E17" s="675"/>
      <c r="F17" s="117" t="s">
        <v>282</v>
      </c>
      <c r="G17" s="108"/>
      <c r="H17" s="109"/>
      <c r="I17" s="117"/>
      <c r="J17" s="137">
        <v>0</v>
      </c>
      <c r="K17" s="56"/>
      <c r="L17" s="684"/>
      <c r="M17" s="131" t="s">
        <v>283</v>
      </c>
      <c r="N17" s="131" t="s">
        <v>284</v>
      </c>
      <c r="O17" s="132" t="s">
        <v>281</v>
      </c>
      <c r="P17" s="132">
        <v>0</v>
      </c>
      <c r="Q17" s="132">
        <v>0</v>
      </c>
    </row>
    <row r="18" spans="1:17" ht="48" customHeight="1" thickTop="1" thickBot="1" x14ac:dyDescent="0.3">
      <c r="A18" s="655"/>
      <c r="B18" s="669"/>
      <c r="C18" s="672"/>
      <c r="D18" s="676" t="s">
        <v>285</v>
      </c>
      <c r="E18" s="665" t="s">
        <v>286</v>
      </c>
      <c r="F18" s="110" t="s">
        <v>287</v>
      </c>
      <c r="G18" s="111"/>
      <c r="H18" s="111"/>
      <c r="I18" s="110"/>
      <c r="J18" s="138">
        <v>15</v>
      </c>
      <c r="K18" s="56"/>
      <c r="L18" s="685" t="s">
        <v>288</v>
      </c>
      <c r="M18" s="133" t="s">
        <v>273</v>
      </c>
      <c r="N18" s="133" t="s">
        <v>289</v>
      </c>
      <c r="O18" s="134" t="s">
        <v>281</v>
      </c>
      <c r="P18" s="134">
        <v>1</v>
      </c>
      <c r="Q18" s="134">
        <v>1</v>
      </c>
    </row>
    <row r="19" spans="1:17" ht="66.75" customHeight="1" thickTop="1" thickBot="1" x14ac:dyDescent="0.3">
      <c r="A19" s="655"/>
      <c r="B19" s="669"/>
      <c r="C19" s="672"/>
      <c r="D19" s="677"/>
      <c r="E19" s="665"/>
      <c r="F19" s="112" t="s">
        <v>290</v>
      </c>
      <c r="G19" s="113"/>
      <c r="H19" s="114"/>
      <c r="I19" s="112"/>
      <c r="J19" s="139">
        <v>0</v>
      </c>
      <c r="K19" s="56"/>
      <c r="L19" s="685"/>
      <c r="M19" s="133" t="s">
        <v>279</v>
      </c>
      <c r="N19" s="133" t="s">
        <v>291</v>
      </c>
      <c r="O19" s="134" t="s">
        <v>281</v>
      </c>
      <c r="P19" s="134">
        <v>1</v>
      </c>
      <c r="Q19" s="134">
        <v>1</v>
      </c>
    </row>
    <row r="20" spans="1:17" ht="48" customHeight="1" thickTop="1" thickBot="1" x14ac:dyDescent="0.3">
      <c r="A20" s="655"/>
      <c r="B20" s="669"/>
      <c r="C20" s="672"/>
      <c r="D20" s="666" t="s">
        <v>292</v>
      </c>
      <c r="E20" s="674" t="s">
        <v>293</v>
      </c>
      <c r="F20" s="105" t="s">
        <v>294</v>
      </c>
      <c r="G20" s="106"/>
      <c r="H20" s="106"/>
      <c r="I20" s="105"/>
      <c r="J20" s="136">
        <v>10</v>
      </c>
      <c r="K20" s="56"/>
      <c r="L20" s="685"/>
      <c r="M20" s="133" t="s">
        <v>283</v>
      </c>
      <c r="N20" s="133" t="s">
        <v>295</v>
      </c>
      <c r="O20" s="134" t="s">
        <v>281</v>
      </c>
      <c r="P20" s="134">
        <v>0</v>
      </c>
      <c r="Q20" s="134">
        <v>0</v>
      </c>
    </row>
    <row r="21" spans="1:17" ht="48" customHeight="1" thickTop="1" thickBot="1" x14ac:dyDescent="0.3">
      <c r="A21" s="655"/>
      <c r="B21" s="669"/>
      <c r="C21" s="672"/>
      <c r="D21" s="678"/>
      <c r="E21" s="679"/>
      <c r="F21" s="118" t="s">
        <v>296</v>
      </c>
      <c r="G21" s="119"/>
      <c r="H21" s="120"/>
      <c r="I21" s="118"/>
      <c r="J21" s="141">
        <v>5</v>
      </c>
      <c r="K21" s="56"/>
      <c r="L21" s="683" t="s">
        <v>297</v>
      </c>
      <c r="M21" s="131" t="s">
        <v>273</v>
      </c>
      <c r="N21" s="131" t="s">
        <v>298</v>
      </c>
      <c r="O21" s="132" t="s">
        <v>281</v>
      </c>
      <c r="P21" s="132">
        <v>0</v>
      </c>
      <c r="Q21" s="132">
        <v>0</v>
      </c>
    </row>
    <row r="22" spans="1:17" ht="48" customHeight="1" thickTop="1" thickBot="1" x14ac:dyDescent="0.3">
      <c r="A22" s="656"/>
      <c r="B22" s="670"/>
      <c r="C22" s="673"/>
      <c r="D22" s="667"/>
      <c r="E22" s="675"/>
      <c r="F22" s="107" t="s">
        <v>299</v>
      </c>
      <c r="G22" s="108"/>
      <c r="H22" s="109"/>
      <c r="I22" s="107"/>
      <c r="J22" s="137">
        <v>0</v>
      </c>
      <c r="K22" s="56"/>
      <c r="L22" s="683"/>
      <c r="M22" s="131" t="s">
        <v>279</v>
      </c>
      <c r="N22" s="131" t="s">
        <v>300</v>
      </c>
      <c r="O22" s="132" t="s">
        <v>281</v>
      </c>
      <c r="P22" s="132">
        <v>0</v>
      </c>
      <c r="Q22" s="132">
        <v>0</v>
      </c>
    </row>
    <row r="23" spans="1:17" ht="35.25" customHeight="1" thickTop="1" thickBot="1" x14ac:dyDescent="0.3">
      <c r="C23" s="104"/>
      <c r="D23" s="104"/>
      <c r="E23" s="104"/>
      <c r="F23" s="121" t="s">
        <v>301</v>
      </c>
      <c r="G23" s="688"/>
      <c r="H23" s="689"/>
      <c r="I23" s="689"/>
      <c r="J23" s="690"/>
      <c r="K23" s="56"/>
      <c r="L23" s="683"/>
      <c r="M23" s="131" t="s">
        <v>283</v>
      </c>
      <c r="N23" s="131" t="s">
        <v>302</v>
      </c>
      <c r="O23" s="132" t="s">
        <v>281</v>
      </c>
      <c r="P23" s="132">
        <v>0</v>
      </c>
      <c r="Q23" s="132">
        <v>0</v>
      </c>
    </row>
    <row r="24" spans="1:17" ht="30.75" customHeight="1" thickTop="1" thickBot="1" x14ac:dyDescent="0.3">
      <c r="A24" s="694" t="s">
        <v>303</v>
      </c>
      <c r="B24" s="694"/>
      <c r="C24" s="694"/>
      <c r="D24" s="694"/>
      <c r="E24" s="104"/>
      <c r="F24" s="118" t="s">
        <v>304</v>
      </c>
      <c r="G24" s="686"/>
      <c r="H24" s="687"/>
      <c r="I24" s="122"/>
      <c r="J24" s="119"/>
      <c r="K24" s="56"/>
      <c r="L24" s="126"/>
      <c r="M24" s="124"/>
      <c r="N24" s="124"/>
      <c r="O24" s="125"/>
      <c r="P24" s="125"/>
      <c r="Q24" s="125"/>
    </row>
    <row r="25" spans="1:17" ht="16.5" thickTop="1" thickBot="1" x14ac:dyDescent="0.3">
      <c r="C25" s="56"/>
      <c r="D25" s="56"/>
      <c r="E25" s="56"/>
      <c r="F25" s="56"/>
      <c r="G25" s="56"/>
      <c r="H25" s="56"/>
      <c r="I25" s="56"/>
      <c r="J25" s="56"/>
      <c r="K25" s="56"/>
    </row>
    <row r="26" spans="1:17" ht="22.5" customHeight="1" x14ac:dyDescent="0.25">
      <c r="A26" s="648" t="s">
        <v>223</v>
      </c>
      <c r="B26" s="648" t="s">
        <v>224</v>
      </c>
      <c r="C26" s="648" t="s">
        <v>225</v>
      </c>
      <c r="D26" s="648" t="s">
        <v>226</v>
      </c>
      <c r="E26" s="648" t="s">
        <v>227</v>
      </c>
      <c r="F26" s="648" t="s">
        <v>228</v>
      </c>
      <c r="G26" s="642" t="s">
        <v>229</v>
      </c>
      <c r="H26" s="643"/>
      <c r="I26" s="644"/>
      <c r="J26" s="648" t="s">
        <v>230</v>
      </c>
      <c r="K26" s="56"/>
      <c r="L26" s="85" t="s">
        <v>231</v>
      </c>
      <c r="M26" s="85" t="s">
        <v>232</v>
      </c>
      <c r="N26" s="651" t="s">
        <v>233</v>
      </c>
    </row>
    <row r="27" spans="1:17" ht="34.5" customHeight="1" thickBot="1" x14ac:dyDescent="0.3">
      <c r="A27" s="649"/>
      <c r="B27" s="649"/>
      <c r="C27" s="649"/>
      <c r="D27" s="649"/>
      <c r="E27" s="649"/>
      <c r="F27" s="649"/>
      <c r="G27" s="645"/>
      <c r="H27" s="646"/>
      <c r="I27" s="647"/>
      <c r="J27" s="649"/>
      <c r="K27" s="56"/>
      <c r="L27" s="86" t="s">
        <v>234</v>
      </c>
      <c r="M27" s="86" t="s">
        <v>235</v>
      </c>
      <c r="N27" s="652"/>
    </row>
    <row r="28" spans="1:17" ht="51.75" customHeight="1" thickBot="1" x14ac:dyDescent="0.3">
      <c r="A28" s="650"/>
      <c r="B28" s="650"/>
      <c r="C28" s="59"/>
      <c r="D28" s="59"/>
      <c r="E28" s="59"/>
      <c r="F28" s="650"/>
      <c r="G28" s="60" t="s">
        <v>236</v>
      </c>
      <c r="H28" s="60"/>
      <c r="I28" s="60" t="s">
        <v>238</v>
      </c>
      <c r="J28" s="650"/>
      <c r="K28" s="56"/>
      <c r="L28" s="86" t="s">
        <v>165</v>
      </c>
      <c r="M28" s="86" t="s">
        <v>239</v>
      </c>
      <c r="N28" s="652"/>
    </row>
    <row r="29" spans="1:17" ht="15" x14ac:dyDescent="0.25">
      <c r="A29" s="654">
        <v>2</v>
      </c>
      <c r="B29" s="654" t="e">
        <f>'4. ClCLO DE GESTIÓN'!#REF!</f>
        <v>#REF!</v>
      </c>
      <c r="C29" s="657" t="s">
        <v>240</v>
      </c>
      <c r="D29" s="632" t="s">
        <v>241</v>
      </c>
      <c r="E29" s="635" t="s">
        <v>242</v>
      </c>
      <c r="F29" s="61" t="s">
        <v>243</v>
      </c>
      <c r="G29" s="62" t="s">
        <v>305</v>
      </c>
      <c r="H29" s="62">
        <f>COUNTIF(G29,G29)*J29</f>
        <v>15</v>
      </c>
      <c r="I29" s="61"/>
      <c r="J29" s="63">
        <v>15</v>
      </c>
      <c r="K29" s="56"/>
      <c r="L29" s="86" t="s">
        <v>244</v>
      </c>
      <c r="M29" s="87" t="s">
        <v>245</v>
      </c>
      <c r="N29" s="653"/>
    </row>
    <row r="30" spans="1:17" ht="15.75" thickBot="1" x14ac:dyDescent="0.3">
      <c r="A30" s="655"/>
      <c r="B30" s="655"/>
      <c r="C30" s="658"/>
      <c r="D30" s="634"/>
      <c r="E30" s="637"/>
      <c r="F30" s="64" t="s">
        <v>246</v>
      </c>
      <c r="G30" s="65"/>
      <c r="H30" s="66">
        <f t="shared" ref="H30:H44" si="0">COUNTIF(G30,G30)*J30</f>
        <v>0</v>
      </c>
      <c r="I30" s="64"/>
      <c r="J30" s="67">
        <v>0</v>
      </c>
      <c r="K30" s="56"/>
    </row>
    <row r="31" spans="1:17" ht="22.5" x14ac:dyDescent="0.25">
      <c r="A31" s="655"/>
      <c r="B31" s="655"/>
      <c r="C31" s="658"/>
      <c r="D31" s="628" t="s">
        <v>247</v>
      </c>
      <c r="E31" s="630" t="s">
        <v>248</v>
      </c>
      <c r="F31" s="68" t="s">
        <v>249</v>
      </c>
      <c r="G31" s="69" t="s">
        <v>305</v>
      </c>
      <c r="H31" s="69">
        <f t="shared" si="0"/>
        <v>15</v>
      </c>
      <c r="I31" s="68"/>
      <c r="J31" s="70">
        <v>15</v>
      </c>
      <c r="K31" s="56"/>
      <c r="L31" s="85" t="s">
        <v>250</v>
      </c>
      <c r="M31" s="85" t="s">
        <v>251</v>
      </c>
      <c r="N31" s="651" t="s">
        <v>252</v>
      </c>
    </row>
    <row r="32" spans="1:17" ht="23.25" thickBot="1" x14ac:dyDescent="0.3">
      <c r="A32" s="655"/>
      <c r="B32" s="655"/>
      <c r="C32" s="658"/>
      <c r="D32" s="629"/>
      <c r="E32" s="630"/>
      <c r="F32" s="71" t="s">
        <v>253</v>
      </c>
      <c r="G32" s="72"/>
      <c r="H32" s="73">
        <f t="shared" si="0"/>
        <v>0</v>
      </c>
      <c r="I32" s="71"/>
      <c r="J32" s="74">
        <v>0</v>
      </c>
      <c r="K32" s="56"/>
      <c r="L32" s="86" t="s">
        <v>244</v>
      </c>
      <c r="M32" s="88" t="s">
        <v>254</v>
      </c>
      <c r="N32" s="652"/>
    </row>
    <row r="33" spans="1:17" ht="22.5" x14ac:dyDescent="0.25">
      <c r="A33" s="655"/>
      <c r="B33" s="655"/>
      <c r="C33" s="658"/>
      <c r="D33" s="632" t="s">
        <v>255</v>
      </c>
      <c r="E33" s="635" t="s">
        <v>256</v>
      </c>
      <c r="F33" s="61" t="s">
        <v>257</v>
      </c>
      <c r="G33" s="62" t="s">
        <v>305</v>
      </c>
      <c r="H33" s="62">
        <f t="shared" si="0"/>
        <v>15</v>
      </c>
      <c r="I33" s="61"/>
      <c r="J33" s="63">
        <v>15</v>
      </c>
      <c r="K33" s="56"/>
      <c r="L33" s="86" t="s">
        <v>165</v>
      </c>
      <c r="M33" s="88" t="s">
        <v>258</v>
      </c>
      <c r="N33" s="652"/>
    </row>
    <row r="34" spans="1:17" ht="23.25" thickBot="1" x14ac:dyDescent="0.3">
      <c r="A34" s="655"/>
      <c r="B34" s="655"/>
      <c r="C34" s="658"/>
      <c r="D34" s="634"/>
      <c r="E34" s="637"/>
      <c r="F34" s="64" t="s">
        <v>259</v>
      </c>
      <c r="G34" s="65"/>
      <c r="H34" s="66">
        <f t="shared" si="0"/>
        <v>0</v>
      </c>
      <c r="I34" s="64"/>
      <c r="J34" s="67">
        <v>0</v>
      </c>
      <c r="K34" s="56"/>
      <c r="L34" s="86" t="s">
        <v>234</v>
      </c>
      <c r="M34" s="89" t="s">
        <v>260</v>
      </c>
      <c r="N34" s="653"/>
    </row>
    <row r="35" spans="1:17" ht="15.75" thickBot="1" x14ac:dyDescent="0.3">
      <c r="A35" s="655"/>
      <c r="B35" s="655"/>
      <c r="C35" s="658"/>
      <c r="D35" s="628" t="s">
        <v>261</v>
      </c>
      <c r="E35" s="630" t="s">
        <v>262</v>
      </c>
      <c r="F35" s="68" t="s">
        <v>263</v>
      </c>
      <c r="G35" s="69" t="s">
        <v>305</v>
      </c>
      <c r="H35" s="69">
        <f t="shared" si="0"/>
        <v>15</v>
      </c>
      <c r="I35" s="68"/>
      <c r="J35" s="70">
        <v>15</v>
      </c>
      <c r="K35" s="56"/>
    </row>
    <row r="36" spans="1:17" ht="46.5" thickTop="1" thickBot="1" x14ac:dyDescent="0.3">
      <c r="A36" s="655"/>
      <c r="B36" s="655"/>
      <c r="C36" s="658"/>
      <c r="D36" s="660"/>
      <c r="E36" s="630"/>
      <c r="F36" s="75" t="s">
        <v>264</v>
      </c>
      <c r="G36" s="76"/>
      <c r="H36" s="69">
        <f t="shared" si="0"/>
        <v>0</v>
      </c>
      <c r="I36" s="75"/>
      <c r="J36" s="77">
        <v>10</v>
      </c>
      <c r="K36" s="56"/>
      <c r="L36" s="90" t="s">
        <v>265</v>
      </c>
      <c r="M36" s="90" t="s">
        <v>266</v>
      </c>
      <c r="N36" s="90" t="s">
        <v>267</v>
      </c>
      <c r="O36" s="90" t="s">
        <v>268</v>
      </c>
      <c r="P36" s="90" t="s">
        <v>269</v>
      </c>
      <c r="Q36" s="90" t="s">
        <v>270</v>
      </c>
    </row>
    <row r="37" spans="1:17" ht="16.5" thickTop="1" thickBot="1" x14ac:dyDescent="0.3">
      <c r="A37" s="655"/>
      <c r="B37" s="655"/>
      <c r="C37" s="658"/>
      <c r="D37" s="629"/>
      <c r="E37" s="630"/>
      <c r="F37" s="71" t="s">
        <v>271</v>
      </c>
      <c r="G37" s="72"/>
      <c r="H37" s="73">
        <f t="shared" si="0"/>
        <v>0</v>
      </c>
      <c r="I37" s="71"/>
      <c r="J37" s="74">
        <v>0</v>
      </c>
      <c r="K37" s="56"/>
      <c r="L37" s="638" t="s">
        <v>272</v>
      </c>
      <c r="M37" s="93" t="s">
        <v>273</v>
      </c>
      <c r="N37" s="93" t="s">
        <v>274</v>
      </c>
      <c r="O37" s="91" t="s">
        <v>275</v>
      </c>
      <c r="P37" s="91">
        <v>2</v>
      </c>
      <c r="Q37" s="91">
        <v>2</v>
      </c>
    </row>
    <row r="38" spans="1:17" ht="16.5" thickTop="1" thickBot="1" x14ac:dyDescent="0.3">
      <c r="A38" s="655"/>
      <c r="B38" s="655"/>
      <c r="C38" s="658"/>
      <c r="D38" s="632" t="s">
        <v>276</v>
      </c>
      <c r="E38" s="635" t="s">
        <v>277</v>
      </c>
      <c r="F38" s="61" t="s">
        <v>278</v>
      </c>
      <c r="G38" s="62" t="s">
        <v>305</v>
      </c>
      <c r="H38" s="62">
        <f t="shared" si="0"/>
        <v>15</v>
      </c>
      <c r="I38" s="61"/>
      <c r="J38" s="63">
        <v>15</v>
      </c>
      <c r="K38" s="56"/>
      <c r="L38" s="661"/>
      <c r="M38" s="93" t="s">
        <v>279</v>
      </c>
      <c r="N38" s="93" t="s">
        <v>280</v>
      </c>
      <c r="O38" s="91" t="s">
        <v>281</v>
      </c>
      <c r="P38" s="91">
        <v>1</v>
      </c>
      <c r="Q38" s="91">
        <v>1</v>
      </c>
    </row>
    <row r="39" spans="1:17" ht="16.5" thickTop="1" thickBot="1" x14ac:dyDescent="0.3">
      <c r="A39" s="655"/>
      <c r="B39" s="655"/>
      <c r="C39" s="658"/>
      <c r="D39" s="634"/>
      <c r="E39" s="637"/>
      <c r="F39" s="78" t="s">
        <v>282</v>
      </c>
      <c r="G39" s="65"/>
      <c r="H39" s="66">
        <f t="shared" si="0"/>
        <v>0</v>
      </c>
      <c r="I39" s="78"/>
      <c r="J39" s="67">
        <v>0</v>
      </c>
      <c r="K39" s="56"/>
      <c r="L39" s="661"/>
      <c r="M39" s="93" t="s">
        <v>283</v>
      </c>
      <c r="N39" s="93" t="s">
        <v>284</v>
      </c>
      <c r="O39" s="91" t="s">
        <v>281</v>
      </c>
      <c r="P39" s="91">
        <v>0</v>
      </c>
      <c r="Q39" s="91">
        <v>0</v>
      </c>
    </row>
    <row r="40" spans="1:17" ht="24" thickTop="1" thickBot="1" x14ac:dyDescent="0.3">
      <c r="A40" s="655"/>
      <c r="B40" s="655"/>
      <c r="C40" s="658"/>
      <c r="D40" s="628" t="s">
        <v>285</v>
      </c>
      <c r="E40" s="630" t="s">
        <v>286</v>
      </c>
      <c r="F40" s="68" t="s">
        <v>287</v>
      </c>
      <c r="G40" s="69" t="s">
        <v>305</v>
      </c>
      <c r="H40" s="69">
        <f t="shared" si="0"/>
        <v>15</v>
      </c>
      <c r="I40" s="68"/>
      <c r="J40" s="70">
        <v>15</v>
      </c>
      <c r="K40" s="56"/>
      <c r="L40" s="631" t="s">
        <v>288</v>
      </c>
      <c r="M40" s="94" t="s">
        <v>273</v>
      </c>
      <c r="N40" s="94" t="s">
        <v>289</v>
      </c>
      <c r="O40" s="92" t="s">
        <v>281</v>
      </c>
      <c r="P40" s="92">
        <v>1</v>
      </c>
      <c r="Q40" s="92">
        <v>1</v>
      </c>
    </row>
    <row r="41" spans="1:17" ht="24" thickTop="1" thickBot="1" x14ac:dyDescent="0.3">
      <c r="A41" s="655"/>
      <c r="B41" s="655"/>
      <c r="C41" s="658"/>
      <c r="D41" s="629"/>
      <c r="E41" s="630"/>
      <c r="F41" s="71" t="s">
        <v>290</v>
      </c>
      <c r="G41" s="72"/>
      <c r="H41" s="73">
        <f t="shared" si="0"/>
        <v>0</v>
      </c>
      <c r="I41" s="71"/>
      <c r="J41" s="74">
        <v>0</v>
      </c>
      <c r="K41" s="56"/>
      <c r="L41" s="631"/>
      <c r="M41" s="94" t="s">
        <v>279</v>
      </c>
      <c r="N41" s="94" t="s">
        <v>291</v>
      </c>
      <c r="O41" s="92" t="s">
        <v>281</v>
      </c>
      <c r="P41" s="92">
        <v>1</v>
      </c>
      <c r="Q41" s="92">
        <v>1</v>
      </c>
    </row>
    <row r="42" spans="1:17" ht="16.5" thickTop="1" thickBot="1" x14ac:dyDescent="0.3">
      <c r="A42" s="655"/>
      <c r="B42" s="655"/>
      <c r="C42" s="658"/>
      <c r="D42" s="632" t="s">
        <v>292</v>
      </c>
      <c r="E42" s="635" t="s">
        <v>293</v>
      </c>
      <c r="F42" s="61" t="s">
        <v>294</v>
      </c>
      <c r="G42" s="62" t="s">
        <v>305</v>
      </c>
      <c r="H42" s="62">
        <f t="shared" si="0"/>
        <v>10</v>
      </c>
      <c r="I42" s="61"/>
      <c r="J42" s="63">
        <v>10</v>
      </c>
      <c r="K42" s="56"/>
      <c r="L42" s="631"/>
      <c r="M42" s="94" t="s">
        <v>283</v>
      </c>
      <c r="N42" s="94" t="s">
        <v>295</v>
      </c>
      <c r="O42" s="92" t="s">
        <v>281</v>
      </c>
      <c r="P42" s="92">
        <v>0</v>
      </c>
      <c r="Q42" s="92">
        <v>0</v>
      </c>
    </row>
    <row r="43" spans="1:17" ht="16.5" thickTop="1" thickBot="1" x14ac:dyDescent="0.3">
      <c r="A43" s="655"/>
      <c r="B43" s="655"/>
      <c r="C43" s="658"/>
      <c r="D43" s="633"/>
      <c r="E43" s="636"/>
      <c r="F43" s="79" t="s">
        <v>296</v>
      </c>
      <c r="G43" s="80"/>
      <c r="H43" s="81">
        <f t="shared" si="0"/>
        <v>0</v>
      </c>
      <c r="I43" s="79"/>
      <c r="J43" s="82">
        <v>5</v>
      </c>
      <c r="K43" s="56"/>
      <c r="L43" s="638" t="s">
        <v>297</v>
      </c>
      <c r="M43" s="93" t="s">
        <v>273</v>
      </c>
      <c r="N43" s="93" t="s">
        <v>298</v>
      </c>
      <c r="O43" s="91" t="s">
        <v>281</v>
      </c>
      <c r="P43" s="91">
        <v>0</v>
      </c>
      <c r="Q43" s="91">
        <v>0</v>
      </c>
    </row>
    <row r="44" spans="1:17" ht="16.5" thickTop="1" thickBot="1" x14ac:dyDescent="0.3">
      <c r="A44" s="656"/>
      <c r="B44" s="656"/>
      <c r="C44" s="659"/>
      <c r="D44" s="634"/>
      <c r="E44" s="637"/>
      <c r="F44" s="64" t="s">
        <v>299</v>
      </c>
      <c r="G44" s="65"/>
      <c r="H44" s="66">
        <f t="shared" si="0"/>
        <v>0</v>
      </c>
      <c r="I44" s="64"/>
      <c r="J44" s="67">
        <v>0</v>
      </c>
      <c r="K44" s="56"/>
      <c r="L44" s="638"/>
      <c r="M44" s="93" t="s">
        <v>279</v>
      </c>
      <c r="N44" s="93" t="s">
        <v>300</v>
      </c>
      <c r="O44" s="91" t="s">
        <v>281</v>
      </c>
      <c r="P44" s="91">
        <v>0</v>
      </c>
      <c r="Q44" s="91">
        <v>0</v>
      </c>
    </row>
    <row r="45" spans="1:17" ht="16.5" thickTop="1" thickBot="1" x14ac:dyDescent="0.3">
      <c r="C45" s="83"/>
      <c r="D45" s="83"/>
      <c r="E45" s="83"/>
      <c r="F45" s="84" t="s">
        <v>301</v>
      </c>
      <c r="G45" s="639">
        <f>SUM(H29:H44)</f>
        <v>100</v>
      </c>
      <c r="H45" s="640"/>
      <c r="I45" s="640"/>
      <c r="J45" s="641"/>
      <c r="K45" s="56"/>
      <c r="L45" s="638"/>
      <c r="M45" s="93" t="s">
        <v>283</v>
      </c>
      <c r="N45" s="93" t="s">
        <v>302</v>
      </c>
      <c r="O45" s="91" t="s">
        <v>281</v>
      </c>
      <c r="P45" s="91">
        <v>0</v>
      </c>
      <c r="Q45" s="91">
        <v>0</v>
      </c>
    </row>
    <row r="46" spans="1:17" ht="25.5" thickTop="1" thickBot="1" x14ac:dyDescent="0.3">
      <c r="C46" s="83"/>
      <c r="D46" s="83"/>
      <c r="E46" s="83"/>
      <c r="F46" s="96" t="s">
        <v>304</v>
      </c>
      <c r="G46" s="695">
        <f>IF(G45&lt;=50,0,IF(AND(G45&gt;50,G45&lt;=75),1,IF(AND(G45&gt;75,G45&lt;=100),2)))</f>
        <v>2</v>
      </c>
      <c r="H46" s="696"/>
      <c r="I46" s="97"/>
      <c r="J46" s="98" t="str">
        <f>IF(G35="x","probabilidad",IF(G40="x","impacto",0))</f>
        <v>probabilidad</v>
      </c>
      <c r="K46" s="56"/>
      <c r="L46" s="95"/>
      <c r="M46" s="93"/>
      <c r="N46" s="93"/>
      <c r="O46" s="91"/>
      <c r="P46" s="91"/>
      <c r="Q46" s="91"/>
    </row>
    <row r="47" spans="1:17" ht="16.5" thickTop="1" thickBot="1" x14ac:dyDescent="0.3">
      <c r="C47" s="56"/>
      <c r="D47" s="56"/>
      <c r="E47" s="56"/>
      <c r="F47" s="56"/>
      <c r="G47" s="56"/>
      <c r="H47" s="56"/>
      <c r="I47" s="56"/>
      <c r="J47" s="56"/>
      <c r="K47" s="56"/>
    </row>
    <row r="48" spans="1:17" ht="22.5" x14ac:dyDescent="0.25">
      <c r="A48" s="648" t="s">
        <v>223</v>
      </c>
      <c r="B48" s="648" t="s">
        <v>224</v>
      </c>
      <c r="C48" s="648" t="s">
        <v>225</v>
      </c>
      <c r="D48" s="648" t="s">
        <v>226</v>
      </c>
      <c r="E48" s="648" t="s">
        <v>227</v>
      </c>
      <c r="F48" s="648" t="s">
        <v>228</v>
      </c>
      <c r="G48" s="642" t="s">
        <v>229</v>
      </c>
      <c r="H48" s="643"/>
      <c r="I48" s="644"/>
      <c r="J48" s="648" t="s">
        <v>230</v>
      </c>
      <c r="K48" s="56"/>
      <c r="L48" s="85" t="s">
        <v>231</v>
      </c>
      <c r="M48" s="85" t="s">
        <v>232</v>
      </c>
      <c r="N48" s="651" t="s">
        <v>233</v>
      </c>
    </row>
    <row r="49" spans="1:17" ht="15.75" thickBot="1" x14ac:dyDescent="0.3">
      <c r="A49" s="649"/>
      <c r="B49" s="649"/>
      <c r="C49" s="649"/>
      <c r="D49" s="649"/>
      <c r="E49" s="649"/>
      <c r="F49" s="649"/>
      <c r="G49" s="645"/>
      <c r="H49" s="646"/>
      <c r="I49" s="647"/>
      <c r="J49" s="649"/>
      <c r="K49" s="56"/>
      <c r="L49" s="86" t="s">
        <v>234</v>
      </c>
      <c r="M49" s="86" t="s">
        <v>235</v>
      </c>
      <c r="N49" s="652"/>
    </row>
    <row r="50" spans="1:17" ht="15.75" thickBot="1" x14ac:dyDescent="0.3">
      <c r="A50" s="650"/>
      <c r="B50" s="650"/>
      <c r="C50" s="59"/>
      <c r="D50" s="59"/>
      <c r="E50" s="59"/>
      <c r="F50" s="650"/>
      <c r="G50" s="60" t="s">
        <v>236</v>
      </c>
      <c r="H50" s="60"/>
      <c r="I50" s="60" t="s">
        <v>238</v>
      </c>
      <c r="J50" s="650"/>
      <c r="K50" s="56"/>
      <c r="L50" s="86" t="s">
        <v>165</v>
      </c>
      <c r="M50" s="86" t="s">
        <v>239</v>
      </c>
      <c r="N50" s="652"/>
    </row>
    <row r="51" spans="1:17" ht="15" x14ac:dyDescent="0.25">
      <c r="A51" s="654">
        <v>3</v>
      </c>
      <c r="B51" s="654" t="e">
        <f>'4. ClCLO DE GESTIÓN'!#REF!</f>
        <v>#REF!</v>
      </c>
      <c r="C51" s="657" t="s">
        <v>240</v>
      </c>
      <c r="D51" s="632" t="s">
        <v>241</v>
      </c>
      <c r="E51" s="635" t="s">
        <v>242</v>
      </c>
      <c r="F51" s="61" t="s">
        <v>243</v>
      </c>
      <c r="G51" s="62" t="s">
        <v>305</v>
      </c>
      <c r="H51" s="62">
        <f>COUNTIF(G51,G51)*J51</f>
        <v>15</v>
      </c>
      <c r="I51" s="61"/>
      <c r="J51" s="63">
        <v>15</v>
      </c>
      <c r="K51" s="56"/>
      <c r="L51" s="86" t="s">
        <v>244</v>
      </c>
      <c r="M51" s="87" t="s">
        <v>245</v>
      </c>
      <c r="N51" s="653"/>
    </row>
    <row r="52" spans="1:17" ht="15.75" thickBot="1" x14ac:dyDescent="0.3">
      <c r="A52" s="655"/>
      <c r="B52" s="655"/>
      <c r="C52" s="658"/>
      <c r="D52" s="634"/>
      <c r="E52" s="637"/>
      <c r="F52" s="64" t="s">
        <v>246</v>
      </c>
      <c r="G52" s="65"/>
      <c r="H52" s="66">
        <f t="shared" ref="H52:H66" si="1">COUNTIF(G52,G52)*J52</f>
        <v>0</v>
      </c>
      <c r="I52" s="64"/>
      <c r="J52" s="67">
        <v>0</v>
      </c>
      <c r="K52" s="56"/>
    </row>
    <row r="53" spans="1:17" ht="24.75" customHeight="1" x14ac:dyDescent="0.25">
      <c r="A53" s="655"/>
      <c r="B53" s="655"/>
      <c r="C53" s="658"/>
      <c r="D53" s="628" t="s">
        <v>247</v>
      </c>
      <c r="E53" s="630" t="s">
        <v>248</v>
      </c>
      <c r="F53" s="68" t="s">
        <v>249</v>
      </c>
      <c r="G53" s="69" t="s">
        <v>305</v>
      </c>
      <c r="H53" s="69">
        <f t="shared" si="1"/>
        <v>15</v>
      </c>
      <c r="I53" s="68"/>
      <c r="J53" s="70">
        <v>15</v>
      </c>
      <c r="K53" s="56"/>
      <c r="L53" s="85" t="s">
        <v>250</v>
      </c>
      <c r="M53" s="85" t="s">
        <v>251</v>
      </c>
      <c r="N53" s="651" t="s">
        <v>252</v>
      </c>
    </row>
    <row r="54" spans="1:17" ht="13.5" customHeight="1" thickBot="1" x14ac:dyDescent="0.3">
      <c r="A54" s="655"/>
      <c r="B54" s="655"/>
      <c r="C54" s="658"/>
      <c r="D54" s="629"/>
      <c r="E54" s="630"/>
      <c r="F54" s="71" t="s">
        <v>253</v>
      </c>
      <c r="G54" s="72"/>
      <c r="H54" s="73">
        <f t="shared" si="1"/>
        <v>0</v>
      </c>
      <c r="I54" s="71"/>
      <c r="J54" s="74">
        <v>0</v>
      </c>
      <c r="K54" s="56"/>
      <c r="L54" s="86" t="s">
        <v>244</v>
      </c>
      <c r="M54" s="88" t="s">
        <v>254</v>
      </c>
      <c r="N54" s="652"/>
    </row>
    <row r="55" spans="1:17" ht="27.75" customHeight="1" x14ac:dyDescent="0.25">
      <c r="A55" s="655"/>
      <c r="B55" s="655"/>
      <c r="C55" s="658"/>
      <c r="D55" s="632" t="s">
        <v>255</v>
      </c>
      <c r="E55" s="635" t="s">
        <v>256</v>
      </c>
      <c r="F55" s="61" t="s">
        <v>257</v>
      </c>
      <c r="G55" s="62" t="s">
        <v>305</v>
      </c>
      <c r="H55" s="62">
        <f t="shared" si="1"/>
        <v>15</v>
      </c>
      <c r="I55" s="61"/>
      <c r="J55" s="63">
        <v>15</v>
      </c>
      <c r="K55" s="56"/>
      <c r="L55" s="86" t="s">
        <v>165</v>
      </c>
      <c r="M55" s="88" t="s">
        <v>258</v>
      </c>
      <c r="N55" s="652"/>
    </row>
    <row r="56" spans="1:17" ht="27.75" customHeight="1" thickBot="1" x14ac:dyDescent="0.3">
      <c r="A56" s="655"/>
      <c r="B56" s="655"/>
      <c r="C56" s="658"/>
      <c r="D56" s="634"/>
      <c r="E56" s="637"/>
      <c r="F56" s="64" t="s">
        <v>259</v>
      </c>
      <c r="G56" s="65"/>
      <c r="H56" s="66">
        <f t="shared" si="1"/>
        <v>0</v>
      </c>
      <c r="I56" s="64"/>
      <c r="J56" s="67">
        <v>0</v>
      </c>
      <c r="K56" s="56"/>
      <c r="L56" s="86" t="s">
        <v>234</v>
      </c>
      <c r="M56" s="89" t="s">
        <v>260</v>
      </c>
      <c r="N56" s="653"/>
    </row>
    <row r="57" spans="1:17" ht="27.75" customHeight="1" thickBot="1" x14ac:dyDescent="0.3">
      <c r="A57" s="655"/>
      <c r="B57" s="655"/>
      <c r="C57" s="658"/>
      <c r="D57" s="628" t="s">
        <v>261</v>
      </c>
      <c r="E57" s="630" t="s">
        <v>262</v>
      </c>
      <c r="F57" s="68" t="s">
        <v>263</v>
      </c>
      <c r="G57" s="69" t="s">
        <v>305</v>
      </c>
      <c r="H57" s="69">
        <f t="shared" si="1"/>
        <v>15</v>
      </c>
      <c r="I57" s="68"/>
      <c r="J57" s="70">
        <v>15</v>
      </c>
      <c r="K57" s="56"/>
    </row>
    <row r="58" spans="1:17" ht="46.5" thickTop="1" thickBot="1" x14ac:dyDescent="0.3">
      <c r="A58" s="655"/>
      <c r="B58" s="655"/>
      <c r="C58" s="658"/>
      <c r="D58" s="660"/>
      <c r="E58" s="630"/>
      <c r="F58" s="75" t="s">
        <v>264</v>
      </c>
      <c r="G58" s="76"/>
      <c r="H58" s="69">
        <f t="shared" si="1"/>
        <v>0</v>
      </c>
      <c r="I58" s="75"/>
      <c r="J58" s="77">
        <v>10</v>
      </c>
      <c r="K58" s="56"/>
      <c r="L58" s="90" t="s">
        <v>265</v>
      </c>
      <c r="M58" s="90" t="s">
        <v>266</v>
      </c>
      <c r="N58" s="90" t="s">
        <v>267</v>
      </c>
      <c r="O58" s="90" t="s">
        <v>268</v>
      </c>
      <c r="P58" s="90" t="s">
        <v>269</v>
      </c>
      <c r="Q58" s="90" t="s">
        <v>270</v>
      </c>
    </row>
    <row r="59" spans="1:17" ht="16.5" thickTop="1" thickBot="1" x14ac:dyDescent="0.3">
      <c r="A59" s="655"/>
      <c r="B59" s="655"/>
      <c r="C59" s="658"/>
      <c r="D59" s="629"/>
      <c r="E59" s="630"/>
      <c r="F59" s="71" t="s">
        <v>271</v>
      </c>
      <c r="G59" s="72"/>
      <c r="H59" s="73">
        <f t="shared" si="1"/>
        <v>0</v>
      </c>
      <c r="I59" s="71"/>
      <c r="J59" s="74">
        <v>0</v>
      </c>
      <c r="K59" s="56"/>
      <c r="L59" s="638" t="s">
        <v>272</v>
      </c>
      <c r="M59" s="93" t="s">
        <v>273</v>
      </c>
      <c r="N59" s="93" t="s">
        <v>274</v>
      </c>
      <c r="O59" s="91" t="s">
        <v>275</v>
      </c>
      <c r="P59" s="91">
        <v>2</v>
      </c>
      <c r="Q59" s="91">
        <v>2</v>
      </c>
    </row>
    <row r="60" spans="1:17" ht="16.5" thickTop="1" thickBot="1" x14ac:dyDescent="0.3">
      <c r="A60" s="655"/>
      <c r="B60" s="655"/>
      <c r="C60" s="658"/>
      <c r="D60" s="632" t="s">
        <v>276</v>
      </c>
      <c r="E60" s="635" t="s">
        <v>277</v>
      </c>
      <c r="F60" s="61" t="s">
        <v>278</v>
      </c>
      <c r="G60" s="62" t="s">
        <v>305</v>
      </c>
      <c r="H60" s="62">
        <f t="shared" si="1"/>
        <v>15</v>
      </c>
      <c r="I60" s="61"/>
      <c r="J60" s="63">
        <v>15</v>
      </c>
      <c r="K60" s="56"/>
      <c r="L60" s="661"/>
      <c r="M60" s="93" t="s">
        <v>279</v>
      </c>
      <c r="N60" s="93" t="s">
        <v>280</v>
      </c>
      <c r="O60" s="91" t="s">
        <v>281</v>
      </c>
      <c r="P60" s="91">
        <v>1</v>
      </c>
      <c r="Q60" s="91">
        <v>1</v>
      </c>
    </row>
    <row r="61" spans="1:17" ht="16.5" thickTop="1" thickBot="1" x14ac:dyDescent="0.3">
      <c r="A61" s="655"/>
      <c r="B61" s="655"/>
      <c r="C61" s="658"/>
      <c r="D61" s="634"/>
      <c r="E61" s="637"/>
      <c r="F61" s="78" t="s">
        <v>282</v>
      </c>
      <c r="G61" s="65"/>
      <c r="H61" s="66">
        <f t="shared" si="1"/>
        <v>0</v>
      </c>
      <c r="I61" s="78"/>
      <c r="J61" s="67">
        <v>0</v>
      </c>
      <c r="K61" s="56"/>
      <c r="L61" s="661"/>
      <c r="M61" s="93" t="s">
        <v>283</v>
      </c>
      <c r="N61" s="93" t="s">
        <v>284</v>
      </c>
      <c r="O61" s="91" t="s">
        <v>281</v>
      </c>
      <c r="P61" s="91">
        <v>0</v>
      </c>
      <c r="Q61" s="91">
        <v>0</v>
      </c>
    </row>
    <row r="62" spans="1:17" ht="24" thickTop="1" thickBot="1" x14ac:dyDescent="0.3">
      <c r="A62" s="655"/>
      <c r="B62" s="655"/>
      <c r="C62" s="658"/>
      <c r="D62" s="628" t="s">
        <v>285</v>
      </c>
      <c r="E62" s="630" t="s">
        <v>286</v>
      </c>
      <c r="F62" s="68" t="s">
        <v>287</v>
      </c>
      <c r="G62" s="69" t="s">
        <v>305</v>
      </c>
      <c r="H62" s="69">
        <f t="shared" si="1"/>
        <v>15</v>
      </c>
      <c r="I62" s="68"/>
      <c r="J62" s="70">
        <v>15</v>
      </c>
      <c r="K62" s="56"/>
      <c r="L62" s="631" t="s">
        <v>288</v>
      </c>
      <c r="M62" s="94" t="s">
        <v>273</v>
      </c>
      <c r="N62" s="94" t="s">
        <v>289</v>
      </c>
      <c r="O62" s="92" t="s">
        <v>281</v>
      </c>
      <c r="P62" s="92">
        <v>1</v>
      </c>
      <c r="Q62" s="92">
        <v>1</v>
      </c>
    </row>
    <row r="63" spans="1:17" ht="24" thickTop="1" thickBot="1" x14ac:dyDescent="0.3">
      <c r="A63" s="655"/>
      <c r="B63" s="655"/>
      <c r="C63" s="658"/>
      <c r="D63" s="629"/>
      <c r="E63" s="630"/>
      <c r="F63" s="71" t="s">
        <v>290</v>
      </c>
      <c r="G63" s="72"/>
      <c r="H63" s="73">
        <f t="shared" si="1"/>
        <v>0</v>
      </c>
      <c r="I63" s="71"/>
      <c r="J63" s="74">
        <v>0</v>
      </c>
      <c r="K63" s="56"/>
      <c r="L63" s="631"/>
      <c r="M63" s="94" t="s">
        <v>279</v>
      </c>
      <c r="N63" s="94" t="s">
        <v>291</v>
      </c>
      <c r="O63" s="92" t="s">
        <v>281</v>
      </c>
      <c r="P63" s="92">
        <v>1</v>
      </c>
      <c r="Q63" s="92">
        <v>1</v>
      </c>
    </row>
    <row r="64" spans="1:17" ht="16.5" thickTop="1" thickBot="1" x14ac:dyDescent="0.3">
      <c r="A64" s="655"/>
      <c r="B64" s="655"/>
      <c r="C64" s="658"/>
      <c r="D64" s="632" t="s">
        <v>292</v>
      </c>
      <c r="E64" s="635" t="s">
        <v>293</v>
      </c>
      <c r="F64" s="61" t="s">
        <v>294</v>
      </c>
      <c r="G64" s="62" t="s">
        <v>305</v>
      </c>
      <c r="H64" s="62">
        <f t="shared" si="1"/>
        <v>10</v>
      </c>
      <c r="I64" s="61"/>
      <c r="J64" s="63">
        <v>10</v>
      </c>
      <c r="K64" s="56"/>
      <c r="L64" s="631"/>
      <c r="M64" s="94" t="s">
        <v>283</v>
      </c>
      <c r="N64" s="94" t="s">
        <v>295</v>
      </c>
      <c r="O64" s="92" t="s">
        <v>281</v>
      </c>
      <c r="P64" s="92">
        <v>0</v>
      </c>
      <c r="Q64" s="92">
        <v>0</v>
      </c>
    </row>
    <row r="65" spans="1:17" ht="24.75" customHeight="1" thickTop="1" thickBot="1" x14ac:dyDescent="0.3">
      <c r="A65" s="655"/>
      <c r="B65" s="655"/>
      <c r="C65" s="658"/>
      <c r="D65" s="633"/>
      <c r="E65" s="636"/>
      <c r="F65" s="79" t="s">
        <v>296</v>
      </c>
      <c r="G65" s="80"/>
      <c r="H65" s="81">
        <f t="shared" si="1"/>
        <v>0</v>
      </c>
      <c r="I65" s="79"/>
      <c r="J65" s="82">
        <v>5</v>
      </c>
      <c r="K65" s="56"/>
      <c r="L65" s="638" t="s">
        <v>297</v>
      </c>
      <c r="M65" s="93" t="s">
        <v>273</v>
      </c>
      <c r="N65" s="93" t="s">
        <v>298</v>
      </c>
      <c r="O65" s="91" t="s">
        <v>281</v>
      </c>
      <c r="P65" s="91">
        <v>0</v>
      </c>
      <c r="Q65" s="91">
        <v>0</v>
      </c>
    </row>
    <row r="66" spans="1:17" ht="16.5" thickTop="1" thickBot="1" x14ac:dyDescent="0.3">
      <c r="A66" s="656"/>
      <c r="B66" s="656"/>
      <c r="C66" s="659"/>
      <c r="D66" s="634"/>
      <c r="E66" s="637"/>
      <c r="F66" s="64" t="s">
        <v>299</v>
      </c>
      <c r="G66" s="65"/>
      <c r="H66" s="66">
        <f t="shared" si="1"/>
        <v>0</v>
      </c>
      <c r="I66" s="64"/>
      <c r="J66" s="67">
        <v>0</v>
      </c>
      <c r="K66" s="56"/>
      <c r="L66" s="638"/>
      <c r="M66" s="93" t="s">
        <v>279</v>
      </c>
      <c r="N66" s="93" t="s">
        <v>300</v>
      </c>
      <c r="O66" s="91" t="s">
        <v>281</v>
      </c>
      <c r="P66" s="91">
        <v>0</v>
      </c>
      <c r="Q66" s="91">
        <v>0</v>
      </c>
    </row>
    <row r="67" spans="1:17" ht="16.5" thickTop="1" thickBot="1" x14ac:dyDescent="0.3">
      <c r="C67" s="83"/>
      <c r="D67" s="83"/>
      <c r="E67" s="83"/>
      <c r="F67" s="84" t="s">
        <v>301</v>
      </c>
      <c r="G67" s="639">
        <f>SUM(H51:H66)</f>
        <v>100</v>
      </c>
      <c r="H67" s="640"/>
      <c r="I67" s="640"/>
      <c r="J67" s="641"/>
      <c r="K67" s="56"/>
      <c r="L67" s="638"/>
      <c r="M67" s="93" t="s">
        <v>283</v>
      </c>
      <c r="N67" s="93" t="s">
        <v>302</v>
      </c>
      <c r="O67" s="91" t="s">
        <v>281</v>
      </c>
      <c r="P67" s="91">
        <v>0</v>
      </c>
      <c r="Q67" s="91">
        <v>0</v>
      </c>
    </row>
    <row r="68" spans="1:17" ht="24.75" thickTop="1" x14ac:dyDescent="0.2">
      <c r="F68" s="96" t="s">
        <v>304</v>
      </c>
      <c r="G68" s="695">
        <f>IF(G67&lt;=50,0,IF(AND(G67&gt;50,G67&lt;=75),1,IF(AND(G67&gt;75,G67&lt;=100),2)))</f>
        <v>2</v>
      </c>
      <c r="H68" s="696"/>
      <c r="I68" s="97"/>
      <c r="J68" s="98" t="str">
        <f>IF(G57="x","probabilidad",IF(G62="x","impacto",0))</f>
        <v>probabilidad</v>
      </c>
    </row>
    <row r="69" spans="1:17" ht="26.25" customHeight="1" x14ac:dyDescent="0.2"/>
    <row r="77" spans="1:17" ht="24.75" customHeight="1" x14ac:dyDescent="0.2"/>
    <row r="81" ht="26.25" customHeight="1" x14ac:dyDescent="0.2"/>
    <row r="89" ht="24.75" customHeight="1" x14ac:dyDescent="0.2"/>
    <row r="93" ht="26.25" customHeight="1" x14ac:dyDescent="0.2"/>
    <row r="101" ht="24.75" customHeight="1" x14ac:dyDescent="0.2"/>
    <row r="105" ht="26.25" customHeight="1" x14ac:dyDescent="0.2"/>
    <row r="113" ht="24.75" customHeight="1" x14ac:dyDescent="0.2"/>
    <row r="117" ht="26.25" customHeight="1" x14ac:dyDescent="0.2"/>
    <row r="125" ht="24.75" customHeight="1" x14ac:dyDescent="0.2"/>
    <row r="129" ht="26.25" customHeight="1" x14ac:dyDescent="0.2"/>
    <row r="137" ht="24.75" customHeight="1" x14ac:dyDescent="0.2"/>
    <row r="141" ht="26.25" customHeight="1" x14ac:dyDescent="0.2"/>
    <row r="149" ht="24.75" customHeight="1" x14ac:dyDescent="0.2"/>
    <row r="153" ht="26.25" customHeight="1" x14ac:dyDescent="0.2"/>
    <row r="161" ht="24.75" customHeight="1" x14ac:dyDescent="0.2"/>
    <row r="165" ht="26.25" customHeight="1" x14ac:dyDescent="0.2"/>
    <row r="173" ht="24.75" customHeight="1" x14ac:dyDescent="0.2"/>
    <row r="177" ht="26.25" customHeight="1" x14ac:dyDescent="0.2"/>
    <row r="185" ht="24.75" customHeight="1" x14ac:dyDescent="0.2"/>
    <row r="189" ht="26.25" customHeight="1" x14ac:dyDescent="0.2"/>
    <row r="197" ht="24.75" customHeight="1" x14ac:dyDescent="0.2"/>
    <row r="201" ht="26.25" customHeight="1" x14ac:dyDescent="0.2"/>
    <row r="209" ht="24.75" customHeight="1" x14ac:dyDescent="0.2"/>
    <row r="213" ht="26.25" customHeight="1" x14ac:dyDescent="0.2"/>
    <row r="221" ht="24.75" customHeight="1" x14ac:dyDescent="0.2"/>
    <row r="225" ht="26.25" customHeight="1" x14ac:dyDescent="0.2"/>
  </sheetData>
  <mergeCells count="99">
    <mergeCell ref="N4:N7"/>
    <mergeCell ref="F4:F6"/>
    <mergeCell ref="A24:D24"/>
    <mergeCell ref="G46:H46"/>
    <mergeCell ref="G68:H68"/>
    <mergeCell ref="G4:I5"/>
    <mergeCell ref="D7:D8"/>
    <mergeCell ref="E7:E8"/>
    <mergeCell ref="D9:D10"/>
    <mergeCell ref="E11:E12"/>
    <mergeCell ref="D13:D15"/>
    <mergeCell ref="E13:E15"/>
    <mergeCell ref="D4:D5"/>
    <mergeCell ref="E4:E5"/>
    <mergeCell ref="E53:E54"/>
    <mergeCell ref="D53:D54"/>
    <mergeCell ref="D42:D44"/>
    <mergeCell ref="E42:E44"/>
    <mergeCell ref="L43:L45"/>
    <mergeCell ref="G45:J45"/>
    <mergeCell ref="N9:N12"/>
    <mergeCell ref="L15:L17"/>
    <mergeCell ref="L18:L20"/>
    <mergeCell ref="L21:L23"/>
    <mergeCell ref="N26:N29"/>
    <mergeCell ref="N31:N34"/>
    <mergeCell ref="L37:L39"/>
    <mergeCell ref="L40:L42"/>
    <mergeCell ref="G24:H24"/>
    <mergeCell ref="G23:J23"/>
    <mergeCell ref="G26:I27"/>
    <mergeCell ref="J26:J28"/>
    <mergeCell ref="J4:J6"/>
    <mergeCell ref="E9:E10"/>
    <mergeCell ref="D11:D12"/>
    <mergeCell ref="A4:A6"/>
    <mergeCell ref="A7:A22"/>
    <mergeCell ref="B4:B6"/>
    <mergeCell ref="B7:B22"/>
    <mergeCell ref="C4:C5"/>
    <mergeCell ref="C7:C22"/>
    <mergeCell ref="D16:D17"/>
    <mergeCell ref="E16:E17"/>
    <mergeCell ref="D18:D19"/>
    <mergeCell ref="E18:E19"/>
    <mergeCell ref="D20:D22"/>
    <mergeCell ref="E20:E22"/>
    <mergeCell ref="D33:D34"/>
    <mergeCell ref="E33:E34"/>
    <mergeCell ref="D35:D37"/>
    <mergeCell ref="A26:A28"/>
    <mergeCell ref="B26:B28"/>
    <mergeCell ref="C26:C27"/>
    <mergeCell ref="D26:D27"/>
    <mergeCell ref="E26:E27"/>
    <mergeCell ref="D31:D32"/>
    <mergeCell ref="D29:D30"/>
    <mergeCell ref="E29:E30"/>
    <mergeCell ref="F26:F28"/>
    <mergeCell ref="A48:A50"/>
    <mergeCell ref="B48:B50"/>
    <mergeCell ref="C48:C49"/>
    <mergeCell ref="D48:D49"/>
    <mergeCell ref="E48:E49"/>
    <mergeCell ref="F48:F50"/>
    <mergeCell ref="E35:E37"/>
    <mergeCell ref="D38:D39"/>
    <mergeCell ref="E38:E39"/>
    <mergeCell ref="D40:D41"/>
    <mergeCell ref="E40:E41"/>
    <mergeCell ref="A29:A44"/>
    <mergeCell ref="B29:B44"/>
    <mergeCell ref="C29:C44"/>
    <mergeCell ref="E31:E32"/>
    <mergeCell ref="E51:E52"/>
    <mergeCell ref="N53:N56"/>
    <mergeCell ref="D55:D56"/>
    <mergeCell ref="E55:E56"/>
    <mergeCell ref="D57:D59"/>
    <mergeCell ref="E57:E59"/>
    <mergeCell ref="L59:L61"/>
    <mergeCell ref="D60:D61"/>
    <mergeCell ref="E60:E61"/>
    <mergeCell ref="A1:J2"/>
    <mergeCell ref="L1:Q2"/>
    <mergeCell ref="D62:D63"/>
    <mergeCell ref="E62:E63"/>
    <mergeCell ref="L62:L64"/>
    <mergeCell ref="D64:D66"/>
    <mergeCell ref="E64:E66"/>
    <mergeCell ref="L65:L67"/>
    <mergeCell ref="G67:J67"/>
    <mergeCell ref="G48:I49"/>
    <mergeCell ref="J48:J50"/>
    <mergeCell ref="N48:N51"/>
    <mergeCell ref="A51:A66"/>
    <mergeCell ref="B51:B66"/>
    <mergeCell ref="C51:C66"/>
    <mergeCell ref="D51:D52"/>
  </mergeCells>
  <printOptions horizontalCentered="1" verticalCentered="1"/>
  <pageMargins left="0.70866141732283472" right="0.70866141732283472" top="0.74803149606299213" bottom="0.74803149606299213" header="0.31496062992125984" footer="0.31496062992125984"/>
  <pageSetup scale="47" orientation="landscape" r:id="rId1"/>
  <colBreaks count="1" manualBreakCount="1">
    <brk id="11" max="2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M182"/>
  <sheetViews>
    <sheetView workbookViewId="0">
      <selection activeCell="F6" sqref="F6"/>
    </sheetView>
  </sheetViews>
  <sheetFormatPr baseColWidth="10" defaultColWidth="11.42578125" defaultRowHeight="12.75" x14ac:dyDescent="0.2"/>
  <cols>
    <col min="1" max="1" width="11.42578125" style="27"/>
    <col min="2" max="2" width="45.85546875" style="27" customWidth="1"/>
    <col min="3" max="3" width="17.140625" style="27" customWidth="1"/>
    <col min="4" max="4" width="15" style="27" customWidth="1"/>
    <col min="5" max="5" width="41.42578125" style="27" customWidth="1"/>
    <col min="6" max="6" width="12.7109375" style="27" bestFit="1" customWidth="1"/>
    <col min="7" max="7" width="11.42578125" style="27" hidden="1" customWidth="1"/>
    <col min="8" max="8" width="11.42578125" style="27"/>
    <col min="9" max="9" width="12.28515625" style="27" bestFit="1" customWidth="1"/>
    <col min="10" max="10" width="11.42578125" style="27"/>
    <col min="11" max="11" width="20.85546875" style="27" customWidth="1"/>
    <col min="12" max="12" width="27.85546875" style="27" customWidth="1"/>
    <col min="13" max="13" width="28.140625" style="27" customWidth="1"/>
    <col min="14" max="16384" width="11.42578125" style="27"/>
  </cols>
  <sheetData>
    <row r="1" spans="1:13" ht="15" customHeight="1" x14ac:dyDescent="0.2">
      <c r="A1" s="733" t="s">
        <v>306</v>
      </c>
      <c r="B1" s="733"/>
      <c r="C1" s="733"/>
      <c r="D1" s="733"/>
      <c r="E1" s="733"/>
      <c r="F1" s="733"/>
      <c r="G1" s="733"/>
      <c r="H1" s="733"/>
      <c r="I1" s="733"/>
    </row>
    <row r="2" spans="1:13" x14ac:dyDescent="0.2">
      <c r="A2" s="733"/>
      <c r="B2" s="733"/>
      <c r="C2" s="733"/>
      <c r="D2" s="733"/>
      <c r="E2" s="733"/>
      <c r="F2" s="733"/>
      <c r="G2" s="733"/>
      <c r="H2" s="733"/>
      <c r="I2" s="733"/>
    </row>
    <row r="3" spans="1:13" ht="13.5" thickBot="1" x14ac:dyDescent="0.25"/>
    <row r="4" spans="1:13" ht="24.75" customHeight="1" thickBot="1" x14ac:dyDescent="0.25">
      <c r="A4" s="709" t="s">
        <v>223</v>
      </c>
      <c r="B4" s="709" t="s">
        <v>307</v>
      </c>
      <c r="C4" s="709" t="s">
        <v>308</v>
      </c>
      <c r="D4" s="727" t="s">
        <v>309</v>
      </c>
      <c r="E4" s="727" t="s">
        <v>310</v>
      </c>
      <c r="F4" s="729" t="s">
        <v>311</v>
      </c>
      <c r="G4" s="730"/>
      <c r="H4" s="731"/>
      <c r="I4" s="727" t="s">
        <v>312</v>
      </c>
      <c r="K4" s="709" t="s">
        <v>313</v>
      </c>
      <c r="L4" s="712" t="s">
        <v>314</v>
      </c>
      <c r="M4" s="713"/>
    </row>
    <row r="5" spans="1:13" ht="13.5" customHeight="1" thickBot="1" x14ac:dyDescent="0.25">
      <c r="A5" s="711"/>
      <c r="B5" s="711"/>
      <c r="C5" s="711"/>
      <c r="D5" s="728"/>
      <c r="E5" s="728"/>
      <c r="F5" s="28" t="s">
        <v>315</v>
      </c>
      <c r="G5" s="28"/>
      <c r="H5" s="28" t="s">
        <v>238</v>
      </c>
      <c r="I5" s="728"/>
      <c r="K5" s="710"/>
      <c r="L5" s="714"/>
      <c r="M5" s="715"/>
    </row>
    <row r="6" spans="1:13" ht="27.75" customHeight="1" thickBot="1" x14ac:dyDescent="0.25">
      <c r="A6" s="716">
        <f>'4. ClCLO DE GESTIÓN'!C21</f>
        <v>0</v>
      </c>
      <c r="B6" s="716" t="e">
        <f>'4. ClCLO DE GESTIÓN'!#REF!</f>
        <v>#REF!</v>
      </c>
      <c r="C6" s="732" t="s">
        <v>240</v>
      </c>
      <c r="D6" s="722" t="s">
        <v>316</v>
      </c>
      <c r="E6" s="29" t="s">
        <v>317</v>
      </c>
      <c r="F6" s="44"/>
      <c r="G6" s="48"/>
      <c r="H6" s="44"/>
      <c r="I6" s="38" t="s">
        <v>318</v>
      </c>
      <c r="K6" s="710"/>
      <c r="L6" s="30" t="s">
        <v>319</v>
      </c>
      <c r="M6" s="30" t="s">
        <v>320</v>
      </c>
    </row>
    <row r="7" spans="1:13" ht="27.75" customHeight="1" thickBot="1" x14ac:dyDescent="0.25">
      <c r="A7" s="717"/>
      <c r="B7" s="717"/>
      <c r="C7" s="720"/>
      <c r="D7" s="723"/>
      <c r="E7" s="43" t="s">
        <v>321</v>
      </c>
      <c r="F7" s="44"/>
      <c r="G7" s="48"/>
      <c r="H7" s="45"/>
      <c r="I7" s="38" t="s">
        <v>318</v>
      </c>
      <c r="K7" s="711"/>
      <c r="L7" s="31" t="s">
        <v>322</v>
      </c>
      <c r="M7" s="31" t="s">
        <v>323</v>
      </c>
    </row>
    <row r="8" spans="1:13" ht="27.75" customHeight="1" thickBot="1" x14ac:dyDescent="0.25">
      <c r="A8" s="717"/>
      <c r="B8" s="717"/>
      <c r="C8" s="720"/>
      <c r="D8" s="724" t="s">
        <v>324</v>
      </c>
      <c r="E8" s="29" t="s">
        <v>325</v>
      </c>
      <c r="F8" s="44"/>
      <c r="G8" s="48">
        <f>COUNTIF(F8,F8)*I8</f>
        <v>0</v>
      </c>
      <c r="H8" s="44"/>
      <c r="I8" s="39">
        <v>15</v>
      </c>
      <c r="K8" s="33" t="s">
        <v>326</v>
      </c>
      <c r="L8" s="32">
        <v>0</v>
      </c>
      <c r="M8" s="32">
        <v>0</v>
      </c>
    </row>
    <row r="9" spans="1:13" ht="26.25" thickBot="1" x14ac:dyDescent="0.25">
      <c r="A9" s="717"/>
      <c r="B9" s="717"/>
      <c r="C9" s="720"/>
      <c r="D9" s="725"/>
      <c r="E9" s="29" t="s">
        <v>327</v>
      </c>
      <c r="F9" s="44"/>
      <c r="G9" s="48">
        <f>COUNTIF(F9,F9)*I9</f>
        <v>0</v>
      </c>
      <c r="H9" s="44"/>
      <c r="I9" s="39">
        <v>15</v>
      </c>
      <c r="K9" s="33" t="s">
        <v>328</v>
      </c>
      <c r="L9" s="32">
        <v>1</v>
      </c>
      <c r="M9" s="32">
        <v>1</v>
      </c>
    </row>
    <row r="10" spans="1:13" ht="26.25" thickBot="1" x14ac:dyDescent="0.25">
      <c r="A10" s="717"/>
      <c r="B10" s="717"/>
      <c r="C10" s="720"/>
      <c r="D10" s="726"/>
      <c r="E10" s="29" t="s">
        <v>329</v>
      </c>
      <c r="F10" s="44"/>
      <c r="G10" s="48">
        <f>COUNTIF(F10,F10)*I10</f>
        <v>0</v>
      </c>
      <c r="H10" s="45"/>
      <c r="I10" s="39">
        <v>30</v>
      </c>
      <c r="K10" s="33" t="s">
        <v>330</v>
      </c>
      <c r="L10" s="32">
        <v>2</v>
      </c>
      <c r="M10" s="32">
        <v>2</v>
      </c>
    </row>
    <row r="11" spans="1:13" ht="26.25" thickBot="1" x14ac:dyDescent="0.25">
      <c r="A11" s="717"/>
      <c r="B11" s="717"/>
      <c r="C11" s="720"/>
      <c r="D11" s="722" t="s">
        <v>331</v>
      </c>
      <c r="E11" s="29" t="s">
        <v>332</v>
      </c>
      <c r="F11" s="44"/>
      <c r="G11" s="48">
        <f>COUNTIF(F11,F11)*I11</f>
        <v>0</v>
      </c>
      <c r="H11" s="44"/>
      <c r="I11" s="39">
        <v>15</v>
      </c>
    </row>
    <row r="12" spans="1:13" ht="26.25" thickBot="1" x14ac:dyDescent="0.25">
      <c r="A12" s="718"/>
      <c r="B12" s="718"/>
      <c r="C12" s="721"/>
      <c r="D12" s="726"/>
      <c r="E12" s="29" t="s">
        <v>333</v>
      </c>
      <c r="F12" s="44"/>
      <c r="G12" s="48">
        <f>COUNTIF(F12,F12)*I12</f>
        <v>0</v>
      </c>
      <c r="H12" s="44"/>
      <c r="I12" s="39">
        <v>25</v>
      </c>
    </row>
    <row r="13" spans="1:13" ht="13.5" thickBot="1" x14ac:dyDescent="0.25">
      <c r="C13" s="34"/>
      <c r="D13" s="34"/>
      <c r="E13" s="35" t="s">
        <v>334</v>
      </c>
      <c r="F13" s="706">
        <f>SUM(G8:G12)</f>
        <v>0</v>
      </c>
      <c r="G13" s="707"/>
      <c r="H13" s="707"/>
      <c r="I13" s="708"/>
    </row>
    <row r="14" spans="1:13" ht="13.5" thickBot="1" x14ac:dyDescent="0.25">
      <c r="E14" s="36" t="s">
        <v>335</v>
      </c>
      <c r="F14" s="40">
        <f>IF(F13&lt;=50,0,IF(AND(F13&gt;50,F13&lt;=75),1,IF(AND(F13&gt;75,F13&lt;=100),2)))</f>
        <v>0</v>
      </c>
      <c r="G14" s="40"/>
      <c r="H14" s="41">
        <f>IF(F6="x","probabilidad",IF(F7="x","impacto",0))</f>
        <v>0</v>
      </c>
      <c r="I14" s="42"/>
    </row>
    <row r="15" spans="1:13" ht="13.5" thickBot="1" x14ac:dyDescent="0.25"/>
    <row r="16" spans="1:13" ht="24.75" customHeight="1" thickBot="1" x14ac:dyDescent="0.25">
      <c r="A16" s="709" t="s">
        <v>223</v>
      </c>
      <c r="B16" s="709" t="s">
        <v>307</v>
      </c>
      <c r="C16" s="709" t="s">
        <v>308</v>
      </c>
      <c r="D16" s="727" t="s">
        <v>309</v>
      </c>
      <c r="E16" s="727" t="s">
        <v>310</v>
      </c>
      <c r="F16" s="729" t="s">
        <v>311</v>
      </c>
      <c r="G16" s="730"/>
      <c r="H16" s="731"/>
      <c r="I16" s="727" t="s">
        <v>312</v>
      </c>
      <c r="K16" s="709" t="s">
        <v>313</v>
      </c>
      <c r="L16" s="712" t="s">
        <v>314</v>
      </c>
      <c r="M16" s="713"/>
    </row>
    <row r="17" spans="1:13" ht="13.5" thickBot="1" x14ac:dyDescent="0.25">
      <c r="A17" s="711"/>
      <c r="B17" s="711"/>
      <c r="C17" s="711"/>
      <c r="D17" s="728"/>
      <c r="E17" s="728"/>
      <c r="F17" s="28" t="s">
        <v>315</v>
      </c>
      <c r="G17" s="28"/>
      <c r="H17" s="28" t="s">
        <v>238</v>
      </c>
      <c r="I17" s="728"/>
      <c r="K17" s="710"/>
      <c r="L17" s="714"/>
      <c r="M17" s="715"/>
    </row>
    <row r="18" spans="1:13" ht="26.25" thickBot="1" x14ac:dyDescent="0.25">
      <c r="A18" s="716">
        <f>'4. ClCLO DE GESTIÓN'!C22</f>
        <v>0</v>
      </c>
      <c r="B18" s="716" t="e">
        <f>'4. ClCLO DE GESTIÓN'!#REF!</f>
        <v>#REF!</v>
      </c>
      <c r="C18" s="732" t="s">
        <v>240</v>
      </c>
      <c r="D18" s="722" t="s">
        <v>316</v>
      </c>
      <c r="E18" s="29" t="s">
        <v>317</v>
      </c>
      <c r="F18" s="44"/>
      <c r="G18" s="48"/>
      <c r="H18" s="45"/>
      <c r="I18" s="38" t="s">
        <v>318</v>
      </c>
      <c r="K18" s="710"/>
      <c r="L18" s="30" t="s">
        <v>319</v>
      </c>
      <c r="M18" s="30" t="s">
        <v>320</v>
      </c>
    </row>
    <row r="19" spans="1:13" ht="26.25" thickBot="1" x14ac:dyDescent="0.25">
      <c r="A19" s="717"/>
      <c r="B19" s="717"/>
      <c r="C19" s="720"/>
      <c r="D19" s="723"/>
      <c r="E19" s="29" t="s">
        <v>321</v>
      </c>
      <c r="F19" s="44"/>
      <c r="G19" s="48"/>
      <c r="H19" s="45"/>
      <c r="I19" s="38" t="s">
        <v>318</v>
      </c>
      <c r="K19" s="711"/>
      <c r="L19" s="31" t="s">
        <v>322</v>
      </c>
      <c r="M19" s="31" t="s">
        <v>323</v>
      </c>
    </row>
    <row r="20" spans="1:13" ht="26.25" customHeight="1" thickBot="1" x14ac:dyDescent="0.25">
      <c r="A20" s="717"/>
      <c r="B20" s="717"/>
      <c r="C20" s="720"/>
      <c r="D20" s="724" t="s">
        <v>324</v>
      </c>
      <c r="E20" s="29" t="s">
        <v>325</v>
      </c>
      <c r="F20" s="44"/>
      <c r="G20" s="48">
        <f>COUNTIF(F20,F20)*I20</f>
        <v>0</v>
      </c>
      <c r="H20" s="44"/>
      <c r="I20" s="39">
        <v>15</v>
      </c>
      <c r="K20" s="33" t="s">
        <v>326</v>
      </c>
      <c r="L20" s="32">
        <v>0</v>
      </c>
      <c r="M20" s="32">
        <v>0</v>
      </c>
    </row>
    <row r="21" spans="1:13" ht="26.25" thickBot="1" x14ac:dyDescent="0.25">
      <c r="A21" s="717"/>
      <c r="B21" s="717"/>
      <c r="C21" s="720"/>
      <c r="D21" s="725"/>
      <c r="E21" s="29" t="s">
        <v>327</v>
      </c>
      <c r="F21" s="44"/>
      <c r="G21" s="48">
        <f>COUNTIF(F21,F21)*I21</f>
        <v>0</v>
      </c>
      <c r="H21" s="45"/>
      <c r="I21" s="39">
        <v>15</v>
      </c>
      <c r="K21" s="33" t="s">
        <v>328</v>
      </c>
      <c r="L21" s="32">
        <v>1</v>
      </c>
      <c r="M21" s="32">
        <v>1</v>
      </c>
    </row>
    <row r="22" spans="1:13" ht="26.25" thickBot="1" x14ac:dyDescent="0.25">
      <c r="A22" s="717"/>
      <c r="B22" s="717"/>
      <c r="C22" s="720"/>
      <c r="D22" s="726"/>
      <c r="E22" s="29" t="s">
        <v>329</v>
      </c>
      <c r="F22" s="44"/>
      <c r="G22" s="48">
        <f>COUNTIF(F22,F22)*I22</f>
        <v>0</v>
      </c>
      <c r="H22" s="44"/>
      <c r="I22" s="39">
        <v>30</v>
      </c>
      <c r="K22" s="33" t="s">
        <v>330</v>
      </c>
      <c r="L22" s="32">
        <v>2</v>
      </c>
      <c r="M22" s="32">
        <v>2</v>
      </c>
    </row>
    <row r="23" spans="1:13" ht="26.25" thickBot="1" x14ac:dyDescent="0.25">
      <c r="A23" s="717"/>
      <c r="B23" s="717"/>
      <c r="C23" s="720"/>
      <c r="D23" s="722" t="s">
        <v>331</v>
      </c>
      <c r="E23" s="29" t="s">
        <v>332</v>
      </c>
      <c r="F23" s="44"/>
      <c r="G23" s="48">
        <f>COUNTIF(F23,F23)*I23</f>
        <v>0</v>
      </c>
      <c r="H23" s="44"/>
      <c r="I23" s="39">
        <v>15</v>
      </c>
    </row>
    <row r="24" spans="1:13" ht="26.25" thickBot="1" x14ac:dyDescent="0.25">
      <c r="A24" s="718"/>
      <c r="B24" s="718"/>
      <c r="C24" s="721"/>
      <c r="D24" s="726"/>
      <c r="E24" s="37" t="s">
        <v>333</v>
      </c>
      <c r="F24" s="46"/>
      <c r="G24" s="49">
        <f>COUNTIF(F24,F24)*I24</f>
        <v>0</v>
      </c>
      <c r="H24" s="46"/>
      <c r="I24" s="39">
        <v>25</v>
      </c>
    </row>
    <row r="25" spans="1:13" ht="13.5" thickBot="1" x14ac:dyDescent="0.25">
      <c r="C25" s="34"/>
      <c r="D25" s="34"/>
      <c r="E25" s="35" t="s">
        <v>334</v>
      </c>
      <c r="F25" s="706">
        <f>SUM(G20:G24)</f>
        <v>0</v>
      </c>
      <c r="G25" s="707"/>
      <c r="H25" s="707"/>
      <c r="I25" s="708"/>
    </row>
    <row r="26" spans="1:13" ht="13.5" thickBot="1" x14ac:dyDescent="0.25">
      <c r="E26" s="36" t="s">
        <v>335</v>
      </c>
      <c r="F26" s="40">
        <f>IF(F25&lt;=50,0,IF(AND(F25&gt;50,F25&lt;=75),1,IF(AND(F25&gt;75,F25&lt;=100),2)))</f>
        <v>0</v>
      </c>
      <c r="G26" s="40"/>
      <c r="H26" s="41">
        <f>IF(F18="x","probabilidad",IF(F19="x","impacto",0))</f>
        <v>0</v>
      </c>
      <c r="I26" s="42"/>
    </row>
    <row r="27" spans="1:13" ht="13.5" thickBot="1" x14ac:dyDescent="0.25"/>
    <row r="28" spans="1:13" ht="24.75" customHeight="1" thickBot="1" x14ac:dyDescent="0.25">
      <c r="A28" s="709" t="s">
        <v>223</v>
      </c>
      <c r="B28" s="709" t="s">
        <v>307</v>
      </c>
      <c r="C28" s="709" t="s">
        <v>308</v>
      </c>
      <c r="D28" s="727" t="s">
        <v>309</v>
      </c>
      <c r="E28" s="727" t="s">
        <v>310</v>
      </c>
      <c r="F28" s="729" t="s">
        <v>311</v>
      </c>
      <c r="G28" s="730"/>
      <c r="H28" s="731"/>
      <c r="I28" s="727" t="s">
        <v>312</v>
      </c>
      <c r="K28" s="709" t="s">
        <v>313</v>
      </c>
      <c r="L28" s="712" t="s">
        <v>314</v>
      </c>
      <c r="M28" s="713"/>
    </row>
    <row r="29" spans="1:13" ht="13.5" thickBot="1" x14ac:dyDescent="0.25">
      <c r="A29" s="711"/>
      <c r="B29" s="711"/>
      <c r="C29" s="711"/>
      <c r="D29" s="728"/>
      <c r="E29" s="728"/>
      <c r="F29" s="28" t="s">
        <v>315</v>
      </c>
      <c r="G29" s="28"/>
      <c r="H29" s="28" t="s">
        <v>238</v>
      </c>
      <c r="I29" s="728"/>
      <c r="K29" s="710"/>
      <c r="L29" s="714"/>
      <c r="M29" s="715"/>
    </row>
    <row r="30" spans="1:13" ht="26.25" thickBot="1" x14ac:dyDescent="0.25">
      <c r="A30" s="716" t="e">
        <f>'4. ClCLO DE GESTIÓN'!#REF!</f>
        <v>#REF!</v>
      </c>
      <c r="B30" s="716" t="e">
        <f>'4. ClCLO DE GESTIÓN'!#REF!</f>
        <v>#REF!</v>
      </c>
      <c r="C30" s="732" t="s">
        <v>240</v>
      </c>
      <c r="D30" s="722" t="s">
        <v>316</v>
      </c>
      <c r="E30" s="29" t="s">
        <v>317</v>
      </c>
      <c r="F30" s="45"/>
      <c r="G30" s="48"/>
      <c r="H30" s="45"/>
      <c r="I30" s="38" t="s">
        <v>318</v>
      </c>
      <c r="K30" s="710"/>
      <c r="L30" s="30" t="s">
        <v>319</v>
      </c>
      <c r="M30" s="30" t="s">
        <v>320</v>
      </c>
    </row>
    <row r="31" spans="1:13" ht="26.25" thickBot="1" x14ac:dyDescent="0.25">
      <c r="A31" s="717"/>
      <c r="B31" s="717"/>
      <c r="C31" s="720"/>
      <c r="D31" s="723"/>
      <c r="E31" s="29" t="s">
        <v>321</v>
      </c>
      <c r="F31" s="44"/>
      <c r="G31" s="48"/>
      <c r="H31" s="45"/>
      <c r="I31" s="38" t="s">
        <v>318</v>
      </c>
      <c r="K31" s="711"/>
      <c r="L31" s="31" t="s">
        <v>322</v>
      </c>
      <c r="M31" s="31" t="s">
        <v>323</v>
      </c>
    </row>
    <row r="32" spans="1:13" ht="26.25" customHeight="1" thickBot="1" x14ac:dyDescent="0.25">
      <c r="A32" s="717"/>
      <c r="B32" s="717"/>
      <c r="C32" s="720"/>
      <c r="D32" s="724" t="s">
        <v>324</v>
      </c>
      <c r="E32" s="29" t="s">
        <v>325</v>
      </c>
      <c r="F32" s="44"/>
      <c r="G32" s="48">
        <f>COUNTIF(F32,F32)*I32</f>
        <v>0</v>
      </c>
      <c r="H32" s="44"/>
      <c r="I32" s="39">
        <v>15</v>
      </c>
      <c r="K32" s="33" t="s">
        <v>326</v>
      </c>
      <c r="L32" s="32">
        <v>0</v>
      </c>
      <c r="M32" s="32">
        <v>0</v>
      </c>
    </row>
    <row r="33" spans="1:13" ht="26.25" thickBot="1" x14ac:dyDescent="0.25">
      <c r="A33" s="717"/>
      <c r="B33" s="717"/>
      <c r="C33" s="720"/>
      <c r="D33" s="725"/>
      <c r="E33" s="29" t="s">
        <v>327</v>
      </c>
      <c r="F33" s="44"/>
      <c r="G33" s="48">
        <f>COUNTIF(F33,F33)*I33</f>
        <v>0</v>
      </c>
      <c r="H33" s="45"/>
      <c r="I33" s="39">
        <v>15</v>
      </c>
      <c r="K33" s="33" t="s">
        <v>328</v>
      </c>
      <c r="L33" s="32">
        <v>1</v>
      </c>
      <c r="M33" s="32">
        <v>1</v>
      </c>
    </row>
    <row r="34" spans="1:13" ht="26.25" thickBot="1" x14ac:dyDescent="0.25">
      <c r="A34" s="717"/>
      <c r="B34" s="717"/>
      <c r="C34" s="720"/>
      <c r="D34" s="726"/>
      <c r="E34" s="29" t="s">
        <v>329</v>
      </c>
      <c r="F34" s="44"/>
      <c r="G34" s="48">
        <f>COUNTIF(F34,F34)*I34</f>
        <v>0</v>
      </c>
      <c r="H34" s="45"/>
      <c r="I34" s="39">
        <v>30</v>
      </c>
      <c r="K34" s="33" t="s">
        <v>330</v>
      </c>
      <c r="L34" s="32">
        <v>2</v>
      </c>
      <c r="M34" s="32">
        <v>2</v>
      </c>
    </row>
    <row r="35" spans="1:13" ht="26.25" thickBot="1" x14ac:dyDescent="0.25">
      <c r="A35" s="717"/>
      <c r="B35" s="717"/>
      <c r="C35" s="720"/>
      <c r="D35" s="722" t="s">
        <v>331</v>
      </c>
      <c r="E35" s="29" t="s">
        <v>332</v>
      </c>
      <c r="F35" s="44"/>
      <c r="G35" s="48">
        <f>COUNTIF(F35,F35)*I35</f>
        <v>0</v>
      </c>
      <c r="H35" s="45"/>
      <c r="I35" s="39">
        <v>15</v>
      </c>
    </row>
    <row r="36" spans="1:13" ht="26.25" thickBot="1" x14ac:dyDescent="0.25">
      <c r="A36" s="718"/>
      <c r="B36" s="718"/>
      <c r="C36" s="721"/>
      <c r="D36" s="726"/>
      <c r="E36" s="29" t="s">
        <v>333</v>
      </c>
      <c r="F36" s="44"/>
      <c r="G36" s="48">
        <f>COUNTIF(F36,F36)*I36</f>
        <v>0</v>
      </c>
      <c r="H36" s="44"/>
      <c r="I36" s="39">
        <v>25</v>
      </c>
    </row>
    <row r="37" spans="1:13" ht="13.5" thickBot="1" x14ac:dyDescent="0.25">
      <c r="C37" s="34"/>
      <c r="D37" s="34"/>
      <c r="E37" s="35" t="s">
        <v>334</v>
      </c>
      <c r="F37" s="706">
        <f>SUM(G32:G36)</f>
        <v>0</v>
      </c>
      <c r="G37" s="707"/>
      <c r="H37" s="707"/>
      <c r="I37" s="708"/>
    </row>
    <row r="38" spans="1:13" ht="13.5" thickBot="1" x14ac:dyDescent="0.25">
      <c r="E38" s="36" t="s">
        <v>335</v>
      </c>
      <c r="F38" s="40">
        <f>IF(F37&lt;=50,0,IF(AND(F37&gt;50,F37&lt;=75),1,IF(AND(F37&gt;75,F37&lt;=100),2)))</f>
        <v>0</v>
      </c>
      <c r="G38" s="40"/>
      <c r="H38" s="41">
        <f>IF(F30="x","probabilidad",IF(F31="x","impacto",0))</f>
        <v>0</v>
      </c>
      <c r="I38" s="42"/>
    </row>
    <row r="39" spans="1:13" ht="13.5" thickBot="1" x14ac:dyDescent="0.25"/>
    <row r="40" spans="1:13" ht="24.75" customHeight="1" thickBot="1" x14ac:dyDescent="0.25">
      <c r="A40" s="709" t="s">
        <v>223</v>
      </c>
      <c r="B40" s="709" t="s">
        <v>307</v>
      </c>
      <c r="C40" s="709" t="s">
        <v>308</v>
      </c>
      <c r="D40" s="727" t="s">
        <v>309</v>
      </c>
      <c r="E40" s="727" t="s">
        <v>310</v>
      </c>
      <c r="F40" s="729" t="s">
        <v>311</v>
      </c>
      <c r="G40" s="730"/>
      <c r="H40" s="731"/>
      <c r="I40" s="727" t="s">
        <v>312</v>
      </c>
      <c r="K40" s="709" t="s">
        <v>313</v>
      </c>
      <c r="L40" s="712" t="s">
        <v>314</v>
      </c>
      <c r="M40" s="713"/>
    </row>
    <row r="41" spans="1:13" ht="13.5" thickBot="1" x14ac:dyDescent="0.25">
      <c r="A41" s="711"/>
      <c r="B41" s="711"/>
      <c r="C41" s="711"/>
      <c r="D41" s="728"/>
      <c r="E41" s="728"/>
      <c r="F41" s="28" t="s">
        <v>315</v>
      </c>
      <c r="G41" s="28"/>
      <c r="H41" s="28" t="s">
        <v>238</v>
      </c>
      <c r="I41" s="728"/>
      <c r="K41" s="710"/>
      <c r="L41" s="714"/>
      <c r="M41" s="715"/>
    </row>
    <row r="42" spans="1:13" ht="26.25" thickBot="1" x14ac:dyDescent="0.25">
      <c r="A42" s="716" t="e">
        <f>'4. ClCLO DE GESTIÓN'!#REF!</f>
        <v>#REF!</v>
      </c>
      <c r="B42" s="716" t="e">
        <f>'4. ClCLO DE GESTIÓN'!#REF!</f>
        <v>#REF!</v>
      </c>
      <c r="C42" s="732" t="s">
        <v>240</v>
      </c>
      <c r="D42" s="722" t="s">
        <v>316</v>
      </c>
      <c r="E42" s="29" t="s">
        <v>317</v>
      </c>
      <c r="F42" s="44"/>
      <c r="G42" s="48"/>
      <c r="H42" s="45"/>
      <c r="I42" s="38" t="s">
        <v>318</v>
      </c>
      <c r="K42" s="710"/>
      <c r="L42" s="30" t="s">
        <v>319</v>
      </c>
      <c r="M42" s="30" t="s">
        <v>320</v>
      </c>
    </row>
    <row r="43" spans="1:13" ht="26.25" thickBot="1" x14ac:dyDescent="0.25">
      <c r="A43" s="717"/>
      <c r="B43" s="717"/>
      <c r="C43" s="720"/>
      <c r="D43" s="723"/>
      <c r="E43" s="29" t="s">
        <v>321</v>
      </c>
      <c r="F43" s="44"/>
      <c r="G43" s="48"/>
      <c r="H43" s="45"/>
      <c r="I43" s="38" t="s">
        <v>318</v>
      </c>
      <c r="K43" s="711"/>
      <c r="L43" s="31" t="s">
        <v>322</v>
      </c>
      <c r="M43" s="31" t="s">
        <v>323</v>
      </c>
    </row>
    <row r="44" spans="1:13" ht="26.25" customHeight="1" thickBot="1" x14ac:dyDescent="0.25">
      <c r="A44" s="717"/>
      <c r="B44" s="717"/>
      <c r="C44" s="720"/>
      <c r="D44" s="724" t="s">
        <v>324</v>
      </c>
      <c r="E44" s="29" t="s">
        <v>325</v>
      </c>
      <c r="F44" s="44"/>
      <c r="G44" s="48">
        <f>COUNTIF(F44,F44)*I44</f>
        <v>0</v>
      </c>
      <c r="H44" s="44"/>
      <c r="I44" s="39">
        <v>15</v>
      </c>
      <c r="K44" s="33" t="s">
        <v>326</v>
      </c>
      <c r="L44" s="32">
        <v>0</v>
      </c>
      <c r="M44" s="32">
        <v>0</v>
      </c>
    </row>
    <row r="45" spans="1:13" ht="26.25" thickBot="1" x14ac:dyDescent="0.25">
      <c r="A45" s="717"/>
      <c r="B45" s="717"/>
      <c r="C45" s="720"/>
      <c r="D45" s="725"/>
      <c r="E45" s="29" t="s">
        <v>327</v>
      </c>
      <c r="F45" s="44"/>
      <c r="G45" s="48">
        <f>COUNTIF(F45,F45)*I45</f>
        <v>0</v>
      </c>
      <c r="H45" s="45"/>
      <c r="I45" s="39">
        <v>15</v>
      </c>
      <c r="K45" s="33" t="s">
        <v>328</v>
      </c>
      <c r="L45" s="32">
        <v>1</v>
      </c>
      <c r="M45" s="32">
        <v>1</v>
      </c>
    </row>
    <row r="46" spans="1:13" ht="26.25" thickBot="1" x14ac:dyDescent="0.25">
      <c r="A46" s="717"/>
      <c r="B46" s="717"/>
      <c r="C46" s="720"/>
      <c r="D46" s="726"/>
      <c r="E46" s="29" t="s">
        <v>329</v>
      </c>
      <c r="F46" s="44"/>
      <c r="G46" s="48">
        <f>COUNTIF(F46,F46)*I46</f>
        <v>0</v>
      </c>
      <c r="H46" s="45"/>
      <c r="I46" s="39">
        <v>30</v>
      </c>
      <c r="K46" s="33" t="s">
        <v>330</v>
      </c>
      <c r="L46" s="32">
        <v>2</v>
      </c>
      <c r="M46" s="32">
        <v>2</v>
      </c>
    </row>
    <row r="47" spans="1:13" ht="26.25" thickBot="1" x14ac:dyDescent="0.25">
      <c r="A47" s="717"/>
      <c r="B47" s="717"/>
      <c r="C47" s="720"/>
      <c r="D47" s="722" t="s">
        <v>331</v>
      </c>
      <c r="E47" s="29" t="s">
        <v>332</v>
      </c>
      <c r="F47" s="44"/>
      <c r="G47" s="48">
        <f>COUNTIF(F47,F47)*I47</f>
        <v>0</v>
      </c>
      <c r="H47" s="45"/>
      <c r="I47" s="39">
        <v>15</v>
      </c>
    </row>
    <row r="48" spans="1:13" ht="26.25" thickBot="1" x14ac:dyDescent="0.25">
      <c r="A48" s="718"/>
      <c r="B48" s="718"/>
      <c r="C48" s="721"/>
      <c r="D48" s="726"/>
      <c r="E48" s="29" t="s">
        <v>333</v>
      </c>
      <c r="F48" s="44"/>
      <c r="G48" s="48">
        <f>COUNTIF(F48,F48)*I48</f>
        <v>0</v>
      </c>
      <c r="H48" s="45"/>
      <c r="I48" s="39">
        <v>25</v>
      </c>
    </row>
    <row r="49" spans="1:13" ht="13.5" thickBot="1" x14ac:dyDescent="0.25">
      <c r="C49" s="34"/>
      <c r="D49" s="34"/>
      <c r="E49" s="35" t="s">
        <v>334</v>
      </c>
      <c r="F49" s="706">
        <f>SUM(G44:G48)</f>
        <v>0</v>
      </c>
      <c r="G49" s="707"/>
      <c r="H49" s="707"/>
      <c r="I49" s="708"/>
    </row>
    <row r="50" spans="1:13" ht="13.5" thickBot="1" x14ac:dyDescent="0.25">
      <c r="E50" s="36" t="s">
        <v>335</v>
      </c>
      <c r="F50" s="40">
        <f>IF(F49&lt;=50,0,IF(AND(F49&gt;50,F49&lt;=75),1,IF(AND(F49&gt;75,F49&lt;=100),2)))</f>
        <v>0</v>
      </c>
      <c r="G50" s="40"/>
      <c r="H50" s="41">
        <f>IF(F42="x","probabilidad",IF(F43="x","impacto",0))</f>
        <v>0</v>
      </c>
      <c r="I50" s="42"/>
    </row>
    <row r="51" spans="1:13" ht="13.5" thickBot="1" x14ac:dyDescent="0.25"/>
    <row r="52" spans="1:13" ht="24.75" customHeight="1" thickBot="1" x14ac:dyDescent="0.25">
      <c r="A52" s="709" t="s">
        <v>223</v>
      </c>
      <c r="B52" s="709" t="s">
        <v>307</v>
      </c>
      <c r="C52" s="709" t="s">
        <v>308</v>
      </c>
      <c r="D52" s="727" t="s">
        <v>309</v>
      </c>
      <c r="E52" s="727" t="s">
        <v>310</v>
      </c>
      <c r="F52" s="729" t="s">
        <v>311</v>
      </c>
      <c r="G52" s="730"/>
      <c r="H52" s="731"/>
      <c r="I52" s="727" t="s">
        <v>312</v>
      </c>
      <c r="K52" s="709" t="s">
        <v>313</v>
      </c>
      <c r="L52" s="712" t="s">
        <v>314</v>
      </c>
      <c r="M52" s="713"/>
    </row>
    <row r="53" spans="1:13" ht="13.5" thickBot="1" x14ac:dyDescent="0.25">
      <c r="A53" s="711"/>
      <c r="B53" s="711"/>
      <c r="C53" s="711"/>
      <c r="D53" s="728"/>
      <c r="E53" s="728"/>
      <c r="F53" s="28" t="s">
        <v>315</v>
      </c>
      <c r="G53" s="28"/>
      <c r="H53" s="28" t="s">
        <v>238</v>
      </c>
      <c r="I53" s="728"/>
      <c r="K53" s="710"/>
      <c r="L53" s="714"/>
      <c r="M53" s="715"/>
    </row>
    <row r="54" spans="1:13" ht="26.25" thickBot="1" x14ac:dyDescent="0.25">
      <c r="A54" s="716" t="e">
        <f>'4. ClCLO DE GESTIÓN'!#REF!</f>
        <v>#REF!</v>
      </c>
      <c r="B54" s="716" t="e">
        <f>'4. ClCLO DE GESTIÓN'!#REF!</f>
        <v>#REF!</v>
      </c>
      <c r="C54" s="719" t="s">
        <v>240</v>
      </c>
      <c r="D54" s="722" t="s">
        <v>316</v>
      </c>
      <c r="E54" s="29" t="s">
        <v>317</v>
      </c>
      <c r="F54" s="44"/>
      <c r="G54" s="48"/>
      <c r="H54" s="45"/>
      <c r="I54" s="38" t="s">
        <v>318</v>
      </c>
      <c r="K54" s="710"/>
      <c r="L54" s="30" t="s">
        <v>319</v>
      </c>
      <c r="M54" s="30" t="s">
        <v>320</v>
      </c>
    </row>
    <row r="55" spans="1:13" ht="26.25" thickBot="1" x14ac:dyDescent="0.25">
      <c r="A55" s="717"/>
      <c r="B55" s="717"/>
      <c r="C55" s="720"/>
      <c r="D55" s="723"/>
      <c r="E55" s="29" t="s">
        <v>321</v>
      </c>
      <c r="F55" s="44"/>
      <c r="G55" s="48"/>
      <c r="H55" s="45"/>
      <c r="I55" s="38" t="s">
        <v>318</v>
      </c>
      <c r="K55" s="711"/>
      <c r="L55" s="31" t="s">
        <v>322</v>
      </c>
      <c r="M55" s="31" t="s">
        <v>323</v>
      </c>
    </row>
    <row r="56" spans="1:13" ht="26.25" customHeight="1" thickBot="1" x14ac:dyDescent="0.25">
      <c r="A56" s="717"/>
      <c r="B56" s="717"/>
      <c r="C56" s="720"/>
      <c r="D56" s="724" t="s">
        <v>324</v>
      </c>
      <c r="E56" s="29" t="s">
        <v>325</v>
      </c>
      <c r="F56" s="44"/>
      <c r="G56" s="48">
        <f>COUNTIF(F56,F56)*I56</f>
        <v>0</v>
      </c>
      <c r="H56" s="45"/>
      <c r="I56" s="39">
        <v>15</v>
      </c>
      <c r="K56" s="33" t="s">
        <v>326</v>
      </c>
      <c r="L56" s="32">
        <v>0</v>
      </c>
      <c r="M56" s="32">
        <v>0</v>
      </c>
    </row>
    <row r="57" spans="1:13" ht="26.25" thickBot="1" x14ac:dyDescent="0.25">
      <c r="A57" s="717"/>
      <c r="B57" s="717"/>
      <c r="C57" s="720"/>
      <c r="D57" s="725"/>
      <c r="E57" s="29" t="s">
        <v>327</v>
      </c>
      <c r="F57" s="44"/>
      <c r="G57" s="48">
        <f>COUNTIF(F57,F57)*I57</f>
        <v>0</v>
      </c>
      <c r="H57" s="45"/>
      <c r="I57" s="39">
        <v>15</v>
      </c>
      <c r="K57" s="33" t="s">
        <v>328</v>
      </c>
      <c r="L57" s="32">
        <v>1</v>
      </c>
      <c r="M57" s="32">
        <v>1</v>
      </c>
    </row>
    <row r="58" spans="1:13" ht="26.25" thickBot="1" x14ac:dyDescent="0.25">
      <c r="A58" s="717"/>
      <c r="B58" s="717"/>
      <c r="C58" s="720"/>
      <c r="D58" s="726"/>
      <c r="E58" s="29" t="s">
        <v>329</v>
      </c>
      <c r="F58" s="44"/>
      <c r="G58" s="48">
        <f>COUNTIF(F58,F58)*I58</f>
        <v>0</v>
      </c>
      <c r="H58" s="45"/>
      <c r="I58" s="39">
        <v>30</v>
      </c>
      <c r="K58" s="33" t="s">
        <v>330</v>
      </c>
      <c r="L58" s="32">
        <v>2</v>
      </c>
      <c r="M58" s="32">
        <v>2</v>
      </c>
    </row>
    <row r="59" spans="1:13" ht="26.25" thickBot="1" x14ac:dyDescent="0.25">
      <c r="A59" s="717"/>
      <c r="B59" s="717"/>
      <c r="C59" s="720"/>
      <c r="D59" s="722" t="s">
        <v>331</v>
      </c>
      <c r="E59" s="29" t="s">
        <v>332</v>
      </c>
      <c r="F59" s="44"/>
      <c r="G59" s="48">
        <f>COUNTIF(F59,F59)*I59</f>
        <v>0</v>
      </c>
      <c r="H59" s="45"/>
      <c r="I59" s="39">
        <v>15</v>
      </c>
    </row>
    <row r="60" spans="1:13" ht="26.25" thickBot="1" x14ac:dyDescent="0.25">
      <c r="A60" s="718"/>
      <c r="B60" s="718"/>
      <c r="C60" s="721"/>
      <c r="D60" s="726"/>
      <c r="E60" s="29" t="s">
        <v>333</v>
      </c>
      <c r="F60" s="44"/>
      <c r="G60" s="48">
        <f>COUNTIF(F60,F60)*I60</f>
        <v>0</v>
      </c>
      <c r="H60" s="44"/>
      <c r="I60" s="39">
        <v>25</v>
      </c>
    </row>
    <row r="61" spans="1:13" ht="13.5" thickBot="1" x14ac:dyDescent="0.25">
      <c r="C61" s="34"/>
      <c r="D61" s="34"/>
      <c r="E61" s="35" t="s">
        <v>334</v>
      </c>
      <c r="F61" s="706">
        <f>SUM(G56:G60)</f>
        <v>0</v>
      </c>
      <c r="G61" s="707"/>
      <c r="H61" s="707"/>
      <c r="I61" s="708"/>
    </row>
    <row r="62" spans="1:13" ht="13.5" thickBot="1" x14ac:dyDescent="0.25">
      <c r="E62" s="36" t="s">
        <v>335</v>
      </c>
      <c r="F62" s="40">
        <f>IF(F61&lt;=50,0,IF(AND(F61&gt;50,F61&lt;=75),1,IF(AND(F61&gt;75,F61&lt;=100),2)))</f>
        <v>0</v>
      </c>
      <c r="G62" s="40"/>
      <c r="H62" s="41">
        <f>IF(F54="x","probabilidad",IF(F55="x","impacto",0))</f>
        <v>0</v>
      </c>
      <c r="I62" s="42"/>
    </row>
    <row r="63" spans="1:13" ht="13.5" thickBot="1" x14ac:dyDescent="0.25"/>
    <row r="64" spans="1:13" ht="24.75" customHeight="1" thickBot="1" x14ac:dyDescent="0.25">
      <c r="A64" s="709" t="s">
        <v>223</v>
      </c>
      <c r="B64" s="709" t="s">
        <v>307</v>
      </c>
      <c r="C64" s="709" t="s">
        <v>308</v>
      </c>
      <c r="D64" s="727" t="s">
        <v>309</v>
      </c>
      <c r="E64" s="727" t="s">
        <v>310</v>
      </c>
      <c r="F64" s="729" t="s">
        <v>311</v>
      </c>
      <c r="G64" s="730"/>
      <c r="H64" s="731"/>
      <c r="I64" s="727" t="s">
        <v>312</v>
      </c>
      <c r="K64" s="709" t="s">
        <v>313</v>
      </c>
      <c r="L64" s="712" t="s">
        <v>314</v>
      </c>
      <c r="M64" s="713"/>
    </row>
    <row r="65" spans="1:13" ht="13.5" thickBot="1" x14ac:dyDescent="0.25">
      <c r="A65" s="711"/>
      <c r="B65" s="711"/>
      <c r="C65" s="711"/>
      <c r="D65" s="728"/>
      <c r="E65" s="728"/>
      <c r="F65" s="28" t="s">
        <v>315</v>
      </c>
      <c r="G65" s="28"/>
      <c r="H65" s="28" t="s">
        <v>238</v>
      </c>
      <c r="I65" s="728"/>
      <c r="K65" s="710"/>
      <c r="L65" s="714"/>
      <c r="M65" s="715"/>
    </row>
    <row r="66" spans="1:13" ht="26.25" thickBot="1" x14ac:dyDescent="0.25">
      <c r="A66" s="716" t="e">
        <f>'4. ClCLO DE GESTIÓN'!#REF!</f>
        <v>#REF!</v>
      </c>
      <c r="B66" s="716" t="e">
        <f>'4. ClCLO DE GESTIÓN'!#REF!</f>
        <v>#REF!</v>
      </c>
      <c r="C66" s="719" t="s">
        <v>240</v>
      </c>
      <c r="D66" s="722" t="s">
        <v>316</v>
      </c>
      <c r="E66" s="29" t="s">
        <v>317</v>
      </c>
      <c r="F66" s="44"/>
      <c r="G66" s="48"/>
      <c r="H66" s="45"/>
      <c r="I66" s="38" t="s">
        <v>318</v>
      </c>
      <c r="K66" s="710"/>
      <c r="L66" s="30" t="s">
        <v>319</v>
      </c>
      <c r="M66" s="30" t="s">
        <v>320</v>
      </c>
    </row>
    <row r="67" spans="1:13" ht="26.25" thickBot="1" x14ac:dyDescent="0.25">
      <c r="A67" s="717"/>
      <c r="B67" s="717"/>
      <c r="C67" s="720"/>
      <c r="D67" s="723"/>
      <c r="E67" s="29" t="s">
        <v>321</v>
      </c>
      <c r="F67" s="45"/>
      <c r="G67" s="48"/>
      <c r="H67" s="45"/>
      <c r="I67" s="38" t="s">
        <v>318</v>
      </c>
      <c r="K67" s="711"/>
      <c r="L67" s="31" t="s">
        <v>322</v>
      </c>
      <c r="M67" s="31" t="s">
        <v>323</v>
      </c>
    </row>
    <row r="68" spans="1:13" ht="26.25" customHeight="1" thickBot="1" x14ac:dyDescent="0.25">
      <c r="A68" s="717"/>
      <c r="B68" s="717"/>
      <c r="C68" s="720"/>
      <c r="D68" s="724" t="s">
        <v>324</v>
      </c>
      <c r="E68" s="29" t="s">
        <v>325</v>
      </c>
      <c r="F68" s="44"/>
      <c r="G68" s="48">
        <f>COUNTIF(F68,F68)*I68</f>
        <v>0</v>
      </c>
      <c r="H68" s="45"/>
      <c r="I68" s="39">
        <v>15</v>
      </c>
      <c r="K68" s="33" t="s">
        <v>326</v>
      </c>
      <c r="L68" s="32">
        <v>0</v>
      </c>
      <c r="M68" s="32">
        <v>0</v>
      </c>
    </row>
    <row r="69" spans="1:13" ht="26.25" thickBot="1" x14ac:dyDescent="0.25">
      <c r="A69" s="717"/>
      <c r="B69" s="717"/>
      <c r="C69" s="720"/>
      <c r="D69" s="725"/>
      <c r="E69" s="29" t="s">
        <v>327</v>
      </c>
      <c r="F69" s="44"/>
      <c r="G69" s="48">
        <f>COUNTIF(F69,F69)*I69</f>
        <v>0</v>
      </c>
      <c r="H69" s="45"/>
      <c r="I69" s="39">
        <v>15</v>
      </c>
      <c r="K69" s="33" t="s">
        <v>328</v>
      </c>
      <c r="L69" s="32">
        <v>1</v>
      </c>
      <c r="M69" s="32">
        <v>1</v>
      </c>
    </row>
    <row r="70" spans="1:13" ht="26.25" thickBot="1" x14ac:dyDescent="0.25">
      <c r="A70" s="717"/>
      <c r="B70" s="717"/>
      <c r="C70" s="720"/>
      <c r="D70" s="726"/>
      <c r="E70" s="29" t="s">
        <v>329</v>
      </c>
      <c r="F70" s="44"/>
      <c r="G70" s="48">
        <f>COUNTIF(F70,F70)*I70</f>
        <v>0</v>
      </c>
      <c r="H70" s="45"/>
      <c r="I70" s="39">
        <v>30</v>
      </c>
      <c r="K70" s="33" t="s">
        <v>330</v>
      </c>
      <c r="L70" s="32">
        <v>2</v>
      </c>
      <c r="M70" s="32">
        <v>2</v>
      </c>
    </row>
    <row r="71" spans="1:13" ht="26.25" thickBot="1" x14ac:dyDescent="0.25">
      <c r="A71" s="717"/>
      <c r="B71" s="717"/>
      <c r="C71" s="720"/>
      <c r="D71" s="722" t="s">
        <v>331</v>
      </c>
      <c r="E71" s="29" t="s">
        <v>332</v>
      </c>
      <c r="F71" s="44"/>
      <c r="G71" s="48">
        <f>COUNTIF(F71,F71)*I71</f>
        <v>0</v>
      </c>
      <c r="H71" s="45"/>
      <c r="I71" s="39">
        <v>15</v>
      </c>
    </row>
    <row r="72" spans="1:13" ht="26.25" thickBot="1" x14ac:dyDescent="0.25">
      <c r="A72" s="718"/>
      <c r="B72" s="718"/>
      <c r="C72" s="721"/>
      <c r="D72" s="726"/>
      <c r="E72" s="29" t="s">
        <v>333</v>
      </c>
      <c r="F72" s="44"/>
      <c r="G72" s="48">
        <f>COUNTIF(F72,F72)*I72</f>
        <v>0</v>
      </c>
      <c r="H72" s="45"/>
      <c r="I72" s="39">
        <v>25</v>
      </c>
    </row>
    <row r="73" spans="1:13" ht="13.5" thickBot="1" x14ac:dyDescent="0.25">
      <c r="C73" s="34"/>
      <c r="D73" s="34"/>
      <c r="E73" s="35" t="s">
        <v>334</v>
      </c>
      <c r="F73" s="706">
        <f>SUM(G68:G72)</f>
        <v>0</v>
      </c>
      <c r="G73" s="707"/>
      <c r="H73" s="707"/>
      <c r="I73" s="708"/>
    </row>
    <row r="74" spans="1:13" ht="13.5" thickBot="1" x14ac:dyDescent="0.25">
      <c r="E74" s="36" t="s">
        <v>335</v>
      </c>
      <c r="F74" s="40">
        <f>IF(F73&lt;=50,0,IF(AND(F73&gt;50,F73&lt;=75),1,IF(AND(F73&gt;75,F73&lt;=100),2)))</f>
        <v>0</v>
      </c>
      <c r="G74" s="40"/>
      <c r="H74" s="41">
        <f>IF(F66="x","probabilidad",IF(F67="x","impacto",0))</f>
        <v>0</v>
      </c>
      <c r="I74" s="42"/>
    </row>
    <row r="75" spans="1:13" ht="13.5" thickBot="1" x14ac:dyDescent="0.25"/>
    <row r="76" spans="1:13" ht="24.75" customHeight="1" thickBot="1" x14ac:dyDescent="0.25">
      <c r="A76" s="709" t="s">
        <v>223</v>
      </c>
      <c r="B76" s="709" t="s">
        <v>307</v>
      </c>
      <c r="C76" s="709" t="s">
        <v>308</v>
      </c>
      <c r="D76" s="727" t="s">
        <v>309</v>
      </c>
      <c r="E76" s="727" t="s">
        <v>310</v>
      </c>
      <c r="F76" s="729" t="s">
        <v>311</v>
      </c>
      <c r="G76" s="730"/>
      <c r="H76" s="731"/>
      <c r="I76" s="727" t="s">
        <v>312</v>
      </c>
      <c r="K76" s="709" t="s">
        <v>313</v>
      </c>
      <c r="L76" s="712" t="s">
        <v>314</v>
      </c>
      <c r="M76" s="713"/>
    </row>
    <row r="77" spans="1:13" ht="13.5" thickBot="1" x14ac:dyDescent="0.25">
      <c r="A77" s="711"/>
      <c r="B77" s="711"/>
      <c r="C77" s="711"/>
      <c r="D77" s="728"/>
      <c r="E77" s="728"/>
      <c r="F77" s="28" t="s">
        <v>315</v>
      </c>
      <c r="G77" s="28"/>
      <c r="H77" s="28" t="s">
        <v>238</v>
      </c>
      <c r="I77" s="728"/>
      <c r="K77" s="710"/>
      <c r="L77" s="714"/>
      <c r="M77" s="715"/>
    </row>
    <row r="78" spans="1:13" ht="26.25" thickBot="1" x14ac:dyDescent="0.25">
      <c r="A78" s="716" t="e">
        <f>'4. ClCLO DE GESTIÓN'!#REF!</f>
        <v>#REF!</v>
      </c>
      <c r="B78" s="716" t="e">
        <f>'4. ClCLO DE GESTIÓN'!#REF!</f>
        <v>#REF!</v>
      </c>
      <c r="C78" s="719" t="s">
        <v>240</v>
      </c>
      <c r="D78" s="722" t="s">
        <v>316</v>
      </c>
      <c r="E78" s="29" t="s">
        <v>317</v>
      </c>
      <c r="F78" s="45"/>
      <c r="G78" s="48"/>
      <c r="H78" s="45"/>
      <c r="I78" s="38" t="s">
        <v>318</v>
      </c>
      <c r="K78" s="710"/>
      <c r="L78" s="30" t="s">
        <v>319</v>
      </c>
      <c r="M78" s="30" t="s">
        <v>320</v>
      </c>
    </row>
    <row r="79" spans="1:13" ht="26.25" thickBot="1" x14ac:dyDescent="0.25">
      <c r="A79" s="717"/>
      <c r="B79" s="717"/>
      <c r="C79" s="720"/>
      <c r="D79" s="723"/>
      <c r="E79" s="29" t="s">
        <v>321</v>
      </c>
      <c r="F79" s="44"/>
      <c r="G79" s="48"/>
      <c r="H79" s="45"/>
      <c r="I79" s="38" t="s">
        <v>318</v>
      </c>
      <c r="K79" s="711"/>
      <c r="L79" s="31" t="s">
        <v>322</v>
      </c>
      <c r="M79" s="31" t="s">
        <v>323</v>
      </c>
    </row>
    <row r="80" spans="1:13" ht="26.25" customHeight="1" thickBot="1" x14ac:dyDescent="0.25">
      <c r="A80" s="717"/>
      <c r="B80" s="717"/>
      <c r="C80" s="720"/>
      <c r="D80" s="724" t="s">
        <v>324</v>
      </c>
      <c r="E80" s="29" t="s">
        <v>325</v>
      </c>
      <c r="F80" s="44"/>
      <c r="G80" s="48">
        <f>COUNTIF(F80,F80)*I80</f>
        <v>0</v>
      </c>
      <c r="H80" s="45"/>
      <c r="I80" s="39">
        <v>15</v>
      </c>
      <c r="K80" s="33" t="s">
        <v>326</v>
      </c>
      <c r="L80" s="32">
        <v>0</v>
      </c>
      <c r="M80" s="32">
        <v>0</v>
      </c>
    </row>
    <row r="81" spans="1:13" ht="26.25" thickBot="1" x14ac:dyDescent="0.25">
      <c r="A81" s="717"/>
      <c r="B81" s="717"/>
      <c r="C81" s="720"/>
      <c r="D81" s="725"/>
      <c r="E81" s="29" t="s">
        <v>327</v>
      </c>
      <c r="F81" s="44"/>
      <c r="G81" s="48">
        <f>COUNTIF(F81,F81)*I81</f>
        <v>0</v>
      </c>
      <c r="H81" s="45"/>
      <c r="I81" s="39">
        <v>15</v>
      </c>
      <c r="K81" s="33" t="s">
        <v>328</v>
      </c>
      <c r="L81" s="32">
        <v>1</v>
      </c>
      <c r="M81" s="32">
        <v>1</v>
      </c>
    </row>
    <row r="82" spans="1:13" ht="26.25" thickBot="1" x14ac:dyDescent="0.25">
      <c r="A82" s="717"/>
      <c r="B82" s="717"/>
      <c r="C82" s="720"/>
      <c r="D82" s="726"/>
      <c r="E82" s="29" t="s">
        <v>329</v>
      </c>
      <c r="F82" s="44"/>
      <c r="G82" s="48">
        <f>COUNTIF(F82,F82)*I82</f>
        <v>0</v>
      </c>
      <c r="H82" s="45"/>
      <c r="I82" s="39">
        <v>30</v>
      </c>
      <c r="K82" s="33" t="s">
        <v>330</v>
      </c>
      <c r="L82" s="32">
        <v>2</v>
      </c>
      <c r="M82" s="32">
        <v>2</v>
      </c>
    </row>
    <row r="83" spans="1:13" ht="26.25" thickBot="1" x14ac:dyDescent="0.25">
      <c r="A83" s="717"/>
      <c r="B83" s="717"/>
      <c r="C83" s="720"/>
      <c r="D83" s="722" t="s">
        <v>331</v>
      </c>
      <c r="E83" s="29" t="s">
        <v>332</v>
      </c>
      <c r="F83" s="44"/>
      <c r="G83" s="48">
        <f>COUNTIF(F83,F83)*I83</f>
        <v>0</v>
      </c>
      <c r="H83" s="45"/>
      <c r="I83" s="39">
        <v>15</v>
      </c>
    </row>
    <row r="84" spans="1:13" ht="26.25" thickBot="1" x14ac:dyDescent="0.25">
      <c r="A84" s="718"/>
      <c r="B84" s="718"/>
      <c r="C84" s="721"/>
      <c r="D84" s="726"/>
      <c r="E84" s="29" t="s">
        <v>333</v>
      </c>
      <c r="F84" s="44"/>
      <c r="G84" s="48">
        <f>COUNTIF(F84,F84)*I84</f>
        <v>0</v>
      </c>
      <c r="H84" s="45"/>
      <c r="I84" s="39">
        <v>25</v>
      </c>
    </row>
    <row r="85" spans="1:13" ht="13.5" thickBot="1" x14ac:dyDescent="0.25">
      <c r="C85" s="34"/>
      <c r="D85" s="34"/>
      <c r="E85" s="35" t="s">
        <v>334</v>
      </c>
      <c r="F85" s="706">
        <f>SUM(G80:G84)</f>
        <v>0</v>
      </c>
      <c r="G85" s="707"/>
      <c r="H85" s="707"/>
      <c r="I85" s="708"/>
    </row>
    <row r="86" spans="1:13" ht="13.5" thickBot="1" x14ac:dyDescent="0.25">
      <c r="E86" s="36" t="s">
        <v>335</v>
      </c>
      <c r="F86" s="40">
        <f>IF(F85&lt;=50,0,IF(AND(F85&gt;50,F85&lt;=75),1,IF(AND(F85&gt;75,F85&lt;=100),2)))</f>
        <v>0</v>
      </c>
      <c r="G86" s="40"/>
      <c r="H86" s="41">
        <f>IF(F78="x","probabilidad",IF(F79="x","impacto",0))</f>
        <v>0</v>
      </c>
      <c r="I86" s="42"/>
    </row>
    <row r="87" spans="1:13" ht="13.5" thickBot="1" x14ac:dyDescent="0.25"/>
    <row r="88" spans="1:13" ht="24.75" customHeight="1" thickBot="1" x14ac:dyDescent="0.25">
      <c r="A88" s="709" t="s">
        <v>223</v>
      </c>
      <c r="B88" s="709" t="s">
        <v>307</v>
      </c>
      <c r="C88" s="709" t="s">
        <v>308</v>
      </c>
      <c r="D88" s="727" t="s">
        <v>309</v>
      </c>
      <c r="E88" s="727" t="s">
        <v>310</v>
      </c>
      <c r="F88" s="729" t="s">
        <v>311</v>
      </c>
      <c r="G88" s="730"/>
      <c r="H88" s="731"/>
      <c r="I88" s="727" t="s">
        <v>312</v>
      </c>
      <c r="K88" s="709" t="s">
        <v>313</v>
      </c>
      <c r="L88" s="712" t="s">
        <v>314</v>
      </c>
      <c r="M88" s="713"/>
    </row>
    <row r="89" spans="1:13" ht="13.5" thickBot="1" x14ac:dyDescent="0.25">
      <c r="A89" s="711"/>
      <c r="B89" s="711"/>
      <c r="C89" s="711"/>
      <c r="D89" s="728"/>
      <c r="E89" s="728"/>
      <c r="F89" s="28" t="s">
        <v>315</v>
      </c>
      <c r="G89" s="28"/>
      <c r="H89" s="28" t="s">
        <v>238</v>
      </c>
      <c r="I89" s="728"/>
      <c r="K89" s="710"/>
      <c r="L89" s="714"/>
      <c r="M89" s="715"/>
    </row>
    <row r="90" spans="1:13" ht="26.25" thickBot="1" x14ac:dyDescent="0.25">
      <c r="A90" s="716" t="e">
        <f>'4. ClCLO DE GESTIÓN'!#REF!</f>
        <v>#REF!</v>
      </c>
      <c r="B90" s="716" t="e">
        <f>'4. ClCLO DE GESTIÓN'!#REF!</f>
        <v>#REF!</v>
      </c>
      <c r="C90" s="719" t="s">
        <v>240</v>
      </c>
      <c r="D90" s="722" t="s">
        <v>316</v>
      </c>
      <c r="E90" s="29" t="s">
        <v>317</v>
      </c>
      <c r="F90" s="44"/>
      <c r="G90" s="48"/>
      <c r="H90" s="45"/>
      <c r="I90" s="38" t="s">
        <v>318</v>
      </c>
      <c r="K90" s="710"/>
      <c r="L90" s="30" t="s">
        <v>319</v>
      </c>
      <c r="M90" s="30" t="s">
        <v>320</v>
      </c>
    </row>
    <row r="91" spans="1:13" ht="26.25" thickBot="1" x14ac:dyDescent="0.25">
      <c r="A91" s="717"/>
      <c r="B91" s="717"/>
      <c r="C91" s="720"/>
      <c r="D91" s="723"/>
      <c r="E91" s="29" t="s">
        <v>321</v>
      </c>
      <c r="F91" s="45"/>
      <c r="G91" s="48"/>
      <c r="H91" s="45"/>
      <c r="I91" s="38" t="s">
        <v>318</v>
      </c>
      <c r="K91" s="711"/>
      <c r="L91" s="31" t="s">
        <v>322</v>
      </c>
      <c r="M91" s="31" t="s">
        <v>323</v>
      </c>
    </row>
    <row r="92" spans="1:13" ht="26.25" customHeight="1" thickBot="1" x14ac:dyDescent="0.25">
      <c r="A92" s="717"/>
      <c r="B92" s="717"/>
      <c r="C92" s="720"/>
      <c r="D92" s="724" t="s">
        <v>324</v>
      </c>
      <c r="E92" s="29" t="s">
        <v>325</v>
      </c>
      <c r="F92" s="44"/>
      <c r="G92" s="48">
        <f>COUNTIF(F92,F92)*I92</f>
        <v>0</v>
      </c>
      <c r="H92" s="45"/>
      <c r="I92" s="39">
        <v>15</v>
      </c>
      <c r="K92" s="33" t="s">
        <v>326</v>
      </c>
      <c r="L92" s="32">
        <v>0</v>
      </c>
      <c r="M92" s="32">
        <v>0</v>
      </c>
    </row>
    <row r="93" spans="1:13" ht="26.25" thickBot="1" x14ac:dyDescent="0.25">
      <c r="A93" s="717"/>
      <c r="B93" s="717"/>
      <c r="C93" s="720"/>
      <c r="D93" s="725"/>
      <c r="E93" s="29" t="s">
        <v>327</v>
      </c>
      <c r="F93" s="44"/>
      <c r="G93" s="48">
        <f>COUNTIF(F93,F93)*I93</f>
        <v>0</v>
      </c>
      <c r="H93" s="45"/>
      <c r="I93" s="39">
        <v>15</v>
      </c>
      <c r="K93" s="33" t="s">
        <v>328</v>
      </c>
      <c r="L93" s="32">
        <v>1</v>
      </c>
      <c r="M93" s="32">
        <v>1</v>
      </c>
    </row>
    <row r="94" spans="1:13" ht="26.25" thickBot="1" x14ac:dyDescent="0.25">
      <c r="A94" s="717"/>
      <c r="B94" s="717"/>
      <c r="C94" s="720"/>
      <c r="D94" s="726"/>
      <c r="E94" s="29" t="s">
        <v>329</v>
      </c>
      <c r="F94" s="44"/>
      <c r="G94" s="48">
        <f>COUNTIF(F94,F94)*I94</f>
        <v>0</v>
      </c>
      <c r="H94" s="45"/>
      <c r="I94" s="39">
        <v>30</v>
      </c>
      <c r="K94" s="33" t="s">
        <v>330</v>
      </c>
      <c r="L94" s="32">
        <v>2</v>
      </c>
      <c r="M94" s="32">
        <v>2</v>
      </c>
    </row>
    <row r="95" spans="1:13" ht="26.25" thickBot="1" x14ac:dyDescent="0.25">
      <c r="A95" s="717"/>
      <c r="B95" s="717"/>
      <c r="C95" s="720"/>
      <c r="D95" s="722" t="s">
        <v>331</v>
      </c>
      <c r="E95" s="29" t="s">
        <v>332</v>
      </c>
      <c r="F95" s="44"/>
      <c r="G95" s="48">
        <f>COUNTIF(F95,F95)*I95</f>
        <v>0</v>
      </c>
      <c r="H95" s="45"/>
      <c r="I95" s="39">
        <v>15</v>
      </c>
    </row>
    <row r="96" spans="1:13" ht="26.25" thickBot="1" x14ac:dyDescent="0.25">
      <c r="A96" s="718"/>
      <c r="B96" s="718"/>
      <c r="C96" s="721"/>
      <c r="D96" s="726"/>
      <c r="E96" s="29" t="s">
        <v>333</v>
      </c>
      <c r="F96" s="44"/>
      <c r="G96" s="48">
        <f>COUNTIF(F96,F96)*I96</f>
        <v>0</v>
      </c>
      <c r="H96" s="45"/>
      <c r="I96" s="39">
        <v>25</v>
      </c>
    </row>
    <row r="97" spans="1:13" ht="13.5" thickBot="1" x14ac:dyDescent="0.25">
      <c r="C97" s="34"/>
      <c r="D97" s="34"/>
      <c r="E97" s="35" t="s">
        <v>334</v>
      </c>
      <c r="F97" s="706">
        <f>SUM(G92:G96)</f>
        <v>0</v>
      </c>
      <c r="G97" s="707"/>
      <c r="H97" s="707"/>
      <c r="I97" s="708"/>
    </row>
    <row r="98" spans="1:13" ht="13.5" thickBot="1" x14ac:dyDescent="0.25">
      <c r="E98" s="36" t="s">
        <v>335</v>
      </c>
      <c r="F98" s="40">
        <f>IF(F97&lt;=50,0,IF(AND(F97&gt;50,F97&lt;=75),1,IF(AND(F97&gt;75,F97&lt;=100),2)))</f>
        <v>0</v>
      </c>
      <c r="G98" s="40"/>
      <c r="H98" s="41">
        <f>IF(F90="x","probabilidad",IF(F91="x","impacto",0))</f>
        <v>0</v>
      </c>
      <c r="I98" s="42"/>
    </row>
    <row r="99" spans="1:13" ht="13.5" thickBot="1" x14ac:dyDescent="0.25"/>
    <row r="100" spans="1:13" ht="24.75" customHeight="1" thickBot="1" x14ac:dyDescent="0.25">
      <c r="A100" s="709" t="s">
        <v>223</v>
      </c>
      <c r="B100" s="709" t="s">
        <v>307</v>
      </c>
      <c r="C100" s="709" t="s">
        <v>308</v>
      </c>
      <c r="D100" s="727" t="s">
        <v>309</v>
      </c>
      <c r="E100" s="727" t="s">
        <v>310</v>
      </c>
      <c r="F100" s="729" t="s">
        <v>311</v>
      </c>
      <c r="G100" s="730"/>
      <c r="H100" s="731"/>
      <c r="I100" s="727" t="s">
        <v>312</v>
      </c>
      <c r="K100" s="709" t="s">
        <v>313</v>
      </c>
      <c r="L100" s="712" t="s">
        <v>314</v>
      </c>
      <c r="M100" s="713"/>
    </row>
    <row r="101" spans="1:13" ht="13.5" thickBot="1" x14ac:dyDescent="0.25">
      <c r="A101" s="711"/>
      <c r="B101" s="711"/>
      <c r="C101" s="711"/>
      <c r="D101" s="728"/>
      <c r="E101" s="728"/>
      <c r="F101" s="28" t="s">
        <v>315</v>
      </c>
      <c r="G101" s="28"/>
      <c r="H101" s="28" t="s">
        <v>238</v>
      </c>
      <c r="I101" s="728"/>
      <c r="K101" s="710"/>
      <c r="L101" s="714"/>
      <c r="M101" s="715"/>
    </row>
    <row r="102" spans="1:13" ht="26.25" thickBot="1" x14ac:dyDescent="0.25">
      <c r="A102" s="716" t="e">
        <f>'4. ClCLO DE GESTIÓN'!#REF!</f>
        <v>#REF!</v>
      </c>
      <c r="B102" s="716" t="e">
        <f>'4. ClCLO DE GESTIÓN'!#REF!</f>
        <v>#REF!</v>
      </c>
      <c r="C102" s="719" t="s">
        <v>240</v>
      </c>
      <c r="D102" s="722" t="s">
        <v>316</v>
      </c>
      <c r="E102" s="29" t="s">
        <v>317</v>
      </c>
      <c r="F102" s="45"/>
      <c r="G102" s="48"/>
      <c r="H102" s="45"/>
      <c r="I102" s="38" t="s">
        <v>318</v>
      </c>
      <c r="K102" s="710"/>
      <c r="L102" s="30" t="s">
        <v>319</v>
      </c>
      <c r="M102" s="30" t="s">
        <v>320</v>
      </c>
    </row>
    <row r="103" spans="1:13" ht="26.25" thickBot="1" x14ac:dyDescent="0.25">
      <c r="A103" s="717"/>
      <c r="B103" s="717"/>
      <c r="C103" s="720"/>
      <c r="D103" s="723"/>
      <c r="E103" s="29" t="s">
        <v>321</v>
      </c>
      <c r="F103" s="44"/>
      <c r="G103" s="48"/>
      <c r="H103" s="45"/>
      <c r="I103" s="38" t="s">
        <v>318</v>
      </c>
      <c r="K103" s="711"/>
      <c r="L103" s="31" t="s">
        <v>322</v>
      </c>
      <c r="M103" s="31" t="s">
        <v>323</v>
      </c>
    </row>
    <row r="104" spans="1:13" ht="26.25" customHeight="1" thickBot="1" x14ac:dyDescent="0.25">
      <c r="A104" s="717"/>
      <c r="B104" s="717"/>
      <c r="C104" s="720"/>
      <c r="D104" s="724" t="s">
        <v>324</v>
      </c>
      <c r="E104" s="29" t="s">
        <v>325</v>
      </c>
      <c r="F104" s="44"/>
      <c r="G104" s="48">
        <f>COUNTIF(F104,F104)*I104</f>
        <v>0</v>
      </c>
      <c r="H104" s="45"/>
      <c r="I104" s="39">
        <v>15</v>
      </c>
      <c r="K104" s="33" t="s">
        <v>326</v>
      </c>
      <c r="L104" s="32">
        <v>0</v>
      </c>
      <c r="M104" s="32">
        <v>0</v>
      </c>
    </row>
    <row r="105" spans="1:13" ht="26.25" thickBot="1" x14ac:dyDescent="0.25">
      <c r="A105" s="717"/>
      <c r="B105" s="717"/>
      <c r="C105" s="720"/>
      <c r="D105" s="725"/>
      <c r="E105" s="29" t="s">
        <v>327</v>
      </c>
      <c r="F105" s="45"/>
      <c r="G105" s="48">
        <f>COUNTIF(F105,F105)*I105</f>
        <v>0</v>
      </c>
      <c r="H105" s="44"/>
      <c r="I105" s="39">
        <v>15</v>
      </c>
      <c r="K105" s="33" t="s">
        <v>328</v>
      </c>
      <c r="L105" s="32">
        <v>1</v>
      </c>
      <c r="M105" s="32">
        <v>1</v>
      </c>
    </row>
    <row r="106" spans="1:13" ht="26.25" thickBot="1" x14ac:dyDescent="0.25">
      <c r="A106" s="717"/>
      <c r="B106" s="717"/>
      <c r="C106" s="720"/>
      <c r="D106" s="726"/>
      <c r="E106" s="29" t="s">
        <v>329</v>
      </c>
      <c r="F106" s="45"/>
      <c r="G106" s="48">
        <f>COUNTIF(F106,F106)*I106</f>
        <v>0</v>
      </c>
      <c r="H106" s="44"/>
      <c r="I106" s="39">
        <v>30</v>
      </c>
      <c r="K106" s="33" t="s">
        <v>330</v>
      </c>
      <c r="L106" s="32">
        <v>2</v>
      </c>
      <c r="M106" s="32">
        <v>2</v>
      </c>
    </row>
    <row r="107" spans="1:13" ht="26.25" thickBot="1" x14ac:dyDescent="0.25">
      <c r="A107" s="717"/>
      <c r="B107" s="717"/>
      <c r="C107" s="720"/>
      <c r="D107" s="722" t="s">
        <v>331</v>
      </c>
      <c r="E107" s="29" t="s">
        <v>332</v>
      </c>
      <c r="F107" s="44"/>
      <c r="G107" s="48">
        <f>COUNTIF(F107,F107)*I107</f>
        <v>0</v>
      </c>
      <c r="H107" s="45"/>
      <c r="I107" s="39">
        <v>15</v>
      </c>
    </row>
    <row r="108" spans="1:13" ht="26.25" thickBot="1" x14ac:dyDescent="0.25">
      <c r="A108" s="718"/>
      <c r="B108" s="718"/>
      <c r="C108" s="721"/>
      <c r="D108" s="726"/>
      <c r="E108" s="29" t="s">
        <v>333</v>
      </c>
      <c r="F108" s="44"/>
      <c r="G108" s="48">
        <f>COUNTIF(F108,F108)*I108</f>
        <v>0</v>
      </c>
      <c r="H108" s="45"/>
      <c r="I108" s="39">
        <v>25</v>
      </c>
    </row>
    <row r="109" spans="1:13" ht="13.5" thickBot="1" x14ac:dyDescent="0.25">
      <c r="C109" s="34"/>
      <c r="D109" s="34"/>
      <c r="E109" s="35" t="s">
        <v>334</v>
      </c>
      <c r="F109" s="706">
        <f>SUM(G104:G108)</f>
        <v>0</v>
      </c>
      <c r="G109" s="707"/>
      <c r="H109" s="707"/>
      <c r="I109" s="708"/>
    </row>
    <row r="110" spans="1:13" ht="13.5" thickBot="1" x14ac:dyDescent="0.25">
      <c r="E110" s="36" t="s">
        <v>335</v>
      </c>
      <c r="F110" s="40">
        <f>IF(F109&lt;=50,0,IF(AND(F109&gt;50,F109&lt;=75),1,IF(AND(F109&gt;75,F109&lt;=100),2)))</f>
        <v>0</v>
      </c>
      <c r="G110" s="40"/>
      <c r="H110" s="41">
        <f>IF(F102="x","probabilidad",IF(F103="x","impacto",0))</f>
        <v>0</v>
      </c>
      <c r="I110" s="42"/>
    </row>
    <row r="111" spans="1:13" ht="13.5" thickBot="1" x14ac:dyDescent="0.25"/>
    <row r="112" spans="1:13" ht="24.75" customHeight="1" thickBot="1" x14ac:dyDescent="0.25">
      <c r="A112" s="709" t="s">
        <v>223</v>
      </c>
      <c r="B112" s="709" t="s">
        <v>307</v>
      </c>
      <c r="C112" s="709" t="s">
        <v>308</v>
      </c>
      <c r="D112" s="727" t="s">
        <v>309</v>
      </c>
      <c r="E112" s="727" t="s">
        <v>310</v>
      </c>
      <c r="F112" s="729" t="s">
        <v>311</v>
      </c>
      <c r="G112" s="730"/>
      <c r="H112" s="731"/>
      <c r="I112" s="727" t="s">
        <v>312</v>
      </c>
      <c r="K112" s="709" t="s">
        <v>313</v>
      </c>
      <c r="L112" s="712" t="s">
        <v>314</v>
      </c>
      <c r="M112" s="713"/>
    </row>
    <row r="113" spans="1:13" ht="13.5" thickBot="1" x14ac:dyDescent="0.25">
      <c r="A113" s="711"/>
      <c r="B113" s="711"/>
      <c r="C113" s="711"/>
      <c r="D113" s="728"/>
      <c r="E113" s="728"/>
      <c r="F113" s="28" t="s">
        <v>315</v>
      </c>
      <c r="G113" s="28"/>
      <c r="H113" s="28" t="s">
        <v>238</v>
      </c>
      <c r="I113" s="728"/>
      <c r="K113" s="710"/>
      <c r="L113" s="714"/>
      <c r="M113" s="715"/>
    </row>
    <row r="114" spans="1:13" ht="26.25" thickBot="1" x14ac:dyDescent="0.25">
      <c r="A114" s="716" t="e">
        <f>'4. ClCLO DE GESTIÓN'!#REF!</f>
        <v>#REF!</v>
      </c>
      <c r="B114" s="716" t="e">
        <f>'4. ClCLO DE GESTIÓN'!#REF!</f>
        <v>#REF!</v>
      </c>
      <c r="C114" s="719" t="s">
        <v>240</v>
      </c>
      <c r="D114" s="722" t="s">
        <v>316</v>
      </c>
      <c r="E114" s="29" t="s">
        <v>317</v>
      </c>
      <c r="F114" s="45"/>
      <c r="G114" s="48"/>
      <c r="H114" s="45"/>
      <c r="I114" s="38" t="s">
        <v>318</v>
      </c>
      <c r="K114" s="710"/>
      <c r="L114" s="30" t="s">
        <v>319</v>
      </c>
      <c r="M114" s="30" t="s">
        <v>320</v>
      </c>
    </row>
    <row r="115" spans="1:13" ht="26.25" thickBot="1" x14ac:dyDescent="0.25">
      <c r="A115" s="717"/>
      <c r="B115" s="717"/>
      <c r="C115" s="720"/>
      <c r="D115" s="723"/>
      <c r="E115" s="29" t="s">
        <v>321</v>
      </c>
      <c r="F115" s="44"/>
      <c r="G115" s="48"/>
      <c r="H115" s="45"/>
      <c r="I115" s="38" t="s">
        <v>318</v>
      </c>
      <c r="K115" s="711"/>
      <c r="L115" s="31" t="s">
        <v>322</v>
      </c>
      <c r="M115" s="31" t="s">
        <v>323</v>
      </c>
    </row>
    <row r="116" spans="1:13" ht="26.25" customHeight="1" thickBot="1" x14ac:dyDescent="0.25">
      <c r="A116" s="717"/>
      <c r="B116" s="717"/>
      <c r="C116" s="720"/>
      <c r="D116" s="724" t="s">
        <v>324</v>
      </c>
      <c r="E116" s="29" t="s">
        <v>325</v>
      </c>
      <c r="F116" s="45"/>
      <c r="G116" s="48">
        <f>COUNTIF(F116,F116)*I116</f>
        <v>0</v>
      </c>
      <c r="H116" s="44"/>
      <c r="I116" s="39">
        <v>15</v>
      </c>
      <c r="K116" s="33" t="s">
        <v>326</v>
      </c>
      <c r="L116" s="32">
        <v>0</v>
      </c>
      <c r="M116" s="32">
        <v>0</v>
      </c>
    </row>
    <row r="117" spans="1:13" ht="26.25" thickBot="1" x14ac:dyDescent="0.25">
      <c r="A117" s="717"/>
      <c r="B117" s="717"/>
      <c r="C117" s="720"/>
      <c r="D117" s="725"/>
      <c r="E117" s="29" t="s">
        <v>327</v>
      </c>
      <c r="F117" s="45"/>
      <c r="G117" s="48">
        <f>COUNTIF(F117,F117)*I117</f>
        <v>0</v>
      </c>
      <c r="H117" s="44"/>
      <c r="I117" s="39">
        <v>15</v>
      </c>
      <c r="K117" s="33" t="s">
        <v>328</v>
      </c>
      <c r="L117" s="32">
        <v>1</v>
      </c>
      <c r="M117" s="32">
        <v>1</v>
      </c>
    </row>
    <row r="118" spans="1:13" ht="26.25" thickBot="1" x14ac:dyDescent="0.25">
      <c r="A118" s="717"/>
      <c r="B118" s="717"/>
      <c r="C118" s="720"/>
      <c r="D118" s="726"/>
      <c r="E118" s="29" t="s">
        <v>329</v>
      </c>
      <c r="F118" s="45"/>
      <c r="G118" s="48">
        <f>COUNTIF(F118,F118)*I118</f>
        <v>0</v>
      </c>
      <c r="H118" s="44"/>
      <c r="I118" s="39">
        <v>30</v>
      </c>
      <c r="K118" s="33" t="s">
        <v>330</v>
      </c>
      <c r="L118" s="32">
        <v>2</v>
      </c>
      <c r="M118" s="32">
        <v>2</v>
      </c>
    </row>
    <row r="119" spans="1:13" ht="26.25" thickBot="1" x14ac:dyDescent="0.25">
      <c r="A119" s="717"/>
      <c r="B119" s="717"/>
      <c r="C119" s="720"/>
      <c r="D119" s="722" t="s">
        <v>331</v>
      </c>
      <c r="E119" s="29" t="s">
        <v>332</v>
      </c>
      <c r="F119" s="44"/>
      <c r="G119" s="48">
        <f>COUNTIF(F119,F119)*I119</f>
        <v>0</v>
      </c>
      <c r="H119" s="45"/>
      <c r="I119" s="39">
        <v>15</v>
      </c>
    </row>
    <row r="120" spans="1:13" ht="26.25" thickBot="1" x14ac:dyDescent="0.25">
      <c r="A120" s="718"/>
      <c r="B120" s="718"/>
      <c r="C120" s="721"/>
      <c r="D120" s="726"/>
      <c r="E120" s="29" t="s">
        <v>333</v>
      </c>
      <c r="F120" s="44"/>
      <c r="G120" s="48">
        <f>COUNTIF(F120,F120)*I120</f>
        <v>0</v>
      </c>
      <c r="H120" s="45"/>
      <c r="I120" s="39">
        <v>25</v>
      </c>
    </row>
    <row r="121" spans="1:13" ht="13.5" thickBot="1" x14ac:dyDescent="0.25">
      <c r="C121" s="34"/>
      <c r="D121" s="34"/>
      <c r="E121" s="35" t="s">
        <v>334</v>
      </c>
      <c r="F121" s="706">
        <f>SUM(G116:G120)</f>
        <v>0</v>
      </c>
      <c r="G121" s="707"/>
      <c r="H121" s="707"/>
      <c r="I121" s="708"/>
    </row>
    <row r="122" spans="1:13" ht="13.5" thickBot="1" x14ac:dyDescent="0.25">
      <c r="E122" s="36" t="s">
        <v>335</v>
      </c>
      <c r="F122" s="40">
        <f>IF(F121&lt;=50,0,IF(AND(F121&gt;50,F121&lt;=75),1,IF(AND(F121&gt;75,F121&lt;=100),2)))</f>
        <v>0</v>
      </c>
      <c r="G122" s="40"/>
      <c r="H122" s="41">
        <f>IF(F114="x","probabilidad",IF(F115="x","impacto",0))</f>
        <v>0</v>
      </c>
      <c r="I122" s="42"/>
    </row>
    <row r="123" spans="1:13" ht="13.5" thickBot="1" x14ac:dyDescent="0.25"/>
    <row r="124" spans="1:13" ht="24.75" customHeight="1" thickBot="1" x14ac:dyDescent="0.25">
      <c r="A124" s="709" t="s">
        <v>223</v>
      </c>
      <c r="B124" s="709" t="s">
        <v>307</v>
      </c>
      <c r="C124" s="709" t="s">
        <v>308</v>
      </c>
      <c r="D124" s="727" t="s">
        <v>309</v>
      </c>
      <c r="E124" s="727" t="s">
        <v>310</v>
      </c>
      <c r="F124" s="729" t="s">
        <v>311</v>
      </c>
      <c r="G124" s="730"/>
      <c r="H124" s="731"/>
      <c r="I124" s="727" t="s">
        <v>312</v>
      </c>
      <c r="K124" s="709" t="s">
        <v>313</v>
      </c>
      <c r="L124" s="712" t="s">
        <v>314</v>
      </c>
      <c r="M124" s="713"/>
    </row>
    <row r="125" spans="1:13" ht="13.5" thickBot="1" x14ac:dyDescent="0.25">
      <c r="A125" s="711"/>
      <c r="B125" s="711"/>
      <c r="C125" s="711"/>
      <c r="D125" s="728"/>
      <c r="E125" s="728"/>
      <c r="F125" s="28" t="s">
        <v>315</v>
      </c>
      <c r="G125" s="28"/>
      <c r="H125" s="28" t="s">
        <v>238</v>
      </c>
      <c r="I125" s="728"/>
      <c r="K125" s="710"/>
      <c r="L125" s="714"/>
      <c r="M125" s="715"/>
    </row>
    <row r="126" spans="1:13" ht="26.25" thickBot="1" x14ac:dyDescent="0.25">
      <c r="A126" s="716" t="e">
        <f>'4. ClCLO DE GESTIÓN'!#REF!</f>
        <v>#REF!</v>
      </c>
      <c r="B126" s="716" t="e">
        <f>'4. ClCLO DE GESTIÓN'!#REF!</f>
        <v>#REF!</v>
      </c>
      <c r="C126" s="719" t="s">
        <v>240</v>
      </c>
      <c r="D126" s="722" t="s">
        <v>316</v>
      </c>
      <c r="E126" s="29" t="s">
        <v>317</v>
      </c>
      <c r="F126" s="45"/>
      <c r="G126" s="48"/>
      <c r="H126" s="45"/>
      <c r="I126" s="38" t="s">
        <v>318</v>
      </c>
      <c r="K126" s="710"/>
      <c r="L126" s="30" t="s">
        <v>319</v>
      </c>
      <c r="M126" s="30" t="s">
        <v>320</v>
      </c>
    </row>
    <row r="127" spans="1:13" ht="26.25" thickBot="1" x14ac:dyDescent="0.25">
      <c r="A127" s="717"/>
      <c r="B127" s="717"/>
      <c r="C127" s="720"/>
      <c r="D127" s="723"/>
      <c r="E127" s="29" t="s">
        <v>321</v>
      </c>
      <c r="F127" s="44"/>
      <c r="G127" s="48"/>
      <c r="H127" s="45"/>
      <c r="I127" s="38" t="s">
        <v>318</v>
      </c>
      <c r="K127" s="711"/>
      <c r="L127" s="31" t="s">
        <v>322</v>
      </c>
      <c r="M127" s="31" t="s">
        <v>323</v>
      </c>
    </row>
    <row r="128" spans="1:13" ht="26.25" customHeight="1" thickBot="1" x14ac:dyDescent="0.25">
      <c r="A128" s="717"/>
      <c r="B128" s="717"/>
      <c r="C128" s="720"/>
      <c r="D128" s="724" t="s">
        <v>324</v>
      </c>
      <c r="E128" s="29" t="s">
        <v>325</v>
      </c>
      <c r="F128" s="44"/>
      <c r="G128" s="48">
        <f>COUNTIF(F128,F128)*I128</f>
        <v>0</v>
      </c>
      <c r="H128" s="45"/>
      <c r="I128" s="39">
        <v>15</v>
      </c>
      <c r="K128" s="33" t="s">
        <v>326</v>
      </c>
      <c r="L128" s="32">
        <v>0</v>
      </c>
      <c r="M128" s="32">
        <v>0</v>
      </c>
    </row>
    <row r="129" spans="1:13" ht="26.25" thickBot="1" x14ac:dyDescent="0.25">
      <c r="A129" s="717"/>
      <c r="B129" s="717"/>
      <c r="C129" s="720"/>
      <c r="D129" s="725"/>
      <c r="E129" s="29" t="s">
        <v>327</v>
      </c>
      <c r="F129" s="44"/>
      <c r="G129" s="48">
        <f>COUNTIF(F129,F129)*I129</f>
        <v>0</v>
      </c>
      <c r="H129" s="45"/>
      <c r="I129" s="39">
        <v>15</v>
      </c>
      <c r="K129" s="33" t="s">
        <v>328</v>
      </c>
      <c r="L129" s="32">
        <v>1</v>
      </c>
      <c r="M129" s="32">
        <v>1</v>
      </c>
    </row>
    <row r="130" spans="1:13" ht="26.25" thickBot="1" x14ac:dyDescent="0.25">
      <c r="A130" s="717"/>
      <c r="B130" s="717"/>
      <c r="C130" s="720"/>
      <c r="D130" s="726"/>
      <c r="E130" s="29" t="s">
        <v>329</v>
      </c>
      <c r="F130" s="44"/>
      <c r="G130" s="48">
        <f>COUNTIF(F130,F130)*I130</f>
        <v>0</v>
      </c>
      <c r="H130" s="45"/>
      <c r="I130" s="39">
        <v>30</v>
      </c>
      <c r="K130" s="33" t="s">
        <v>330</v>
      </c>
      <c r="L130" s="32">
        <v>2</v>
      </c>
      <c r="M130" s="32">
        <v>2</v>
      </c>
    </row>
    <row r="131" spans="1:13" ht="26.25" thickBot="1" x14ac:dyDescent="0.25">
      <c r="A131" s="717"/>
      <c r="B131" s="717"/>
      <c r="C131" s="720"/>
      <c r="D131" s="722" t="s">
        <v>331</v>
      </c>
      <c r="E131" s="29" t="s">
        <v>332</v>
      </c>
      <c r="F131" s="44"/>
      <c r="G131" s="48">
        <f>COUNTIF(F131,F131)*I131</f>
        <v>0</v>
      </c>
      <c r="H131" s="45"/>
      <c r="I131" s="39">
        <v>15</v>
      </c>
    </row>
    <row r="132" spans="1:13" ht="26.25" thickBot="1" x14ac:dyDescent="0.25">
      <c r="A132" s="718"/>
      <c r="B132" s="718"/>
      <c r="C132" s="721"/>
      <c r="D132" s="726"/>
      <c r="E132" s="29" t="s">
        <v>333</v>
      </c>
      <c r="F132" s="44"/>
      <c r="G132" s="48">
        <f>COUNTIF(F132,F132)*I132</f>
        <v>0</v>
      </c>
      <c r="H132" s="45"/>
      <c r="I132" s="39">
        <v>25</v>
      </c>
    </row>
    <row r="133" spans="1:13" ht="13.5" thickBot="1" x14ac:dyDescent="0.25">
      <c r="C133" s="34"/>
      <c r="D133" s="34"/>
      <c r="E133" s="35" t="s">
        <v>334</v>
      </c>
      <c r="F133" s="706">
        <f>SUM(G128:G132)</f>
        <v>0</v>
      </c>
      <c r="G133" s="707"/>
      <c r="H133" s="707"/>
      <c r="I133" s="708"/>
    </row>
    <row r="134" spans="1:13" ht="13.5" thickBot="1" x14ac:dyDescent="0.25">
      <c r="E134" s="36" t="s">
        <v>335</v>
      </c>
      <c r="F134" s="40">
        <f>IF(F133&lt;=50,0,IF(AND(F133&gt;50,F133&lt;=75),1,IF(AND(F133&gt;75,F133&lt;=100),2)))</f>
        <v>0</v>
      </c>
      <c r="G134" s="40"/>
      <c r="H134" s="41">
        <f>IF(F126="x","probabilidad",IF(F127="x","impacto",0))</f>
        <v>0</v>
      </c>
      <c r="I134" s="42"/>
    </row>
    <row r="135" spans="1:13" ht="13.5" thickBot="1" x14ac:dyDescent="0.25"/>
    <row r="136" spans="1:13" ht="24.75" customHeight="1" thickBot="1" x14ac:dyDescent="0.25">
      <c r="A136" s="709" t="s">
        <v>223</v>
      </c>
      <c r="B136" s="709" t="s">
        <v>307</v>
      </c>
      <c r="C136" s="709" t="s">
        <v>308</v>
      </c>
      <c r="D136" s="727" t="s">
        <v>309</v>
      </c>
      <c r="E136" s="727" t="s">
        <v>310</v>
      </c>
      <c r="F136" s="729" t="s">
        <v>311</v>
      </c>
      <c r="G136" s="730"/>
      <c r="H136" s="731"/>
      <c r="I136" s="727" t="s">
        <v>312</v>
      </c>
      <c r="K136" s="709" t="s">
        <v>313</v>
      </c>
      <c r="L136" s="712" t="s">
        <v>314</v>
      </c>
      <c r="M136" s="713"/>
    </row>
    <row r="137" spans="1:13" ht="13.5" thickBot="1" x14ac:dyDescent="0.25">
      <c r="A137" s="711"/>
      <c r="B137" s="711"/>
      <c r="C137" s="711"/>
      <c r="D137" s="728"/>
      <c r="E137" s="728"/>
      <c r="F137" s="28" t="s">
        <v>315</v>
      </c>
      <c r="G137" s="28"/>
      <c r="H137" s="28" t="s">
        <v>238</v>
      </c>
      <c r="I137" s="728"/>
      <c r="K137" s="710"/>
      <c r="L137" s="714"/>
      <c r="M137" s="715"/>
    </row>
    <row r="138" spans="1:13" ht="26.25" thickBot="1" x14ac:dyDescent="0.25">
      <c r="A138" s="716" t="e">
        <f>'4. ClCLO DE GESTIÓN'!#REF!</f>
        <v>#REF!</v>
      </c>
      <c r="B138" s="716" t="e">
        <f>'4. ClCLO DE GESTIÓN'!#REF!</f>
        <v>#REF!</v>
      </c>
      <c r="C138" s="719" t="s">
        <v>240</v>
      </c>
      <c r="D138" s="722" t="s">
        <v>316</v>
      </c>
      <c r="E138" s="29" t="s">
        <v>317</v>
      </c>
      <c r="F138" s="44"/>
      <c r="G138" s="48"/>
      <c r="H138" s="45"/>
      <c r="I138" s="38" t="s">
        <v>318</v>
      </c>
      <c r="K138" s="710"/>
      <c r="L138" s="30" t="s">
        <v>319</v>
      </c>
      <c r="M138" s="30" t="s">
        <v>320</v>
      </c>
    </row>
    <row r="139" spans="1:13" ht="26.25" thickBot="1" x14ac:dyDescent="0.25">
      <c r="A139" s="717"/>
      <c r="B139" s="717"/>
      <c r="C139" s="720"/>
      <c r="D139" s="723"/>
      <c r="E139" s="29" t="s">
        <v>321</v>
      </c>
      <c r="F139" s="45"/>
      <c r="G139" s="48"/>
      <c r="H139" s="45"/>
      <c r="I139" s="38" t="s">
        <v>318</v>
      </c>
      <c r="K139" s="711"/>
      <c r="L139" s="31" t="s">
        <v>322</v>
      </c>
      <c r="M139" s="31" t="s">
        <v>323</v>
      </c>
    </row>
    <row r="140" spans="1:13" ht="26.25" customHeight="1" thickBot="1" x14ac:dyDescent="0.25">
      <c r="A140" s="717"/>
      <c r="B140" s="717"/>
      <c r="C140" s="720"/>
      <c r="D140" s="724" t="s">
        <v>324</v>
      </c>
      <c r="E140" s="29" t="s">
        <v>325</v>
      </c>
      <c r="F140" s="45"/>
      <c r="G140" s="48">
        <f>COUNTIF(F140,F140)*I140</f>
        <v>0</v>
      </c>
      <c r="H140" s="44"/>
      <c r="I140" s="39">
        <v>15</v>
      </c>
      <c r="K140" s="33" t="s">
        <v>326</v>
      </c>
      <c r="L140" s="32">
        <v>0</v>
      </c>
      <c r="M140" s="32">
        <v>0</v>
      </c>
    </row>
    <row r="141" spans="1:13" ht="26.25" thickBot="1" x14ac:dyDescent="0.25">
      <c r="A141" s="717"/>
      <c r="B141" s="717"/>
      <c r="C141" s="720"/>
      <c r="D141" s="725"/>
      <c r="E141" s="29" t="s">
        <v>327</v>
      </c>
      <c r="F141" s="45"/>
      <c r="G141" s="48">
        <f>COUNTIF(F141,F141)*I141</f>
        <v>0</v>
      </c>
      <c r="H141" s="44"/>
      <c r="I141" s="39">
        <v>15</v>
      </c>
      <c r="K141" s="33" t="s">
        <v>328</v>
      </c>
      <c r="L141" s="32">
        <v>1</v>
      </c>
      <c r="M141" s="32">
        <v>1</v>
      </c>
    </row>
    <row r="142" spans="1:13" ht="26.25" thickBot="1" x14ac:dyDescent="0.25">
      <c r="A142" s="717"/>
      <c r="B142" s="717"/>
      <c r="C142" s="720"/>
      <c r="D142" s="726"/>
      <c r="E142" s="29" t="s">
        <v>329</v>
      </c>
      <c r="F142" s="45"/>
      <c r="G142" s="48">
        <f>COUNTIF(F142,F142)*I142</f>
        <v>0</v>
      </c>
      <c r="H142" s="44"/>
      <c r="I142" s="39">
        <v>30</v>
      </c>
      <c r="K142" s="33" t="s">
        <v>330</v>
      </c>
      <c r="L142" s="32">
        <v>2</v>
      </c>
      <c r="M142" s="32">
        <v>2</v>
      </c>
    </row>
    <row r="143" spans="1:13" ht="26.25" thickBot="1" x14ac:dyDescent="0.25">
      <c r="A143" s="717"/>
      <c r="B143" s="717"/>
      <c r="C143" s="720"/>
      <c r="D143" s="722" t="s">
        <v>331</v>
      </c>
      <c r="E143" s="29" t="s">
        <v>332</v>
      </c>
      <c r="F143" s="44"/>
      <c r="G143" s="48">
        <f>COUNTIF(F143,F143)*I143</f>
        <v>0</v>
      </c>
      <c r="H143" s="45"/>
      <c r="I143" s="39">
        <v>15</v>
      </c>
    </row>
    <row r="144" spans="1:13" ht="26.25" thickBot="1" x14ac:dyDescent="0.25">
      <c r="A144" s="718"/>
      <c r="B144" s="718"/>
      <c r="C144" s="721"/>
      <c r="D144" s="726"/>
      <c r="E144" s="29" t="s">
        <v>333</v>
      </c>
      <c r="F144" s="44"/>
      <c r="G144" s="48">
        <f>COUNTIF(F144,F144)*I144</f>
        <v>0</v>
      </c>
      <c r="H144" s="45"/>
      <c r="I144" s="39">
        <v>25</v>
      </c>
    </row>
    <row r="145" spans="1:13" ht="13.5" thickBot="1" x14ac:dyDescent="0.25">
      <c r="C145" s="34"/>
      <c r="D145" s="34"/>
      <c r="E145" s="35" t="s">
        <v>334</v>
      </c>
      <c r="F145" s="706">
        <f>SUM(G140:G144)</f>
        <v>0</v>
      </c>
      <c r="G145" s="707"/>
      <c r="H145" s="707"/>
      <c r="I145" s="708"/>
    </row>
    <row r="146" spans="1:13" ht="13.5" thickBot="1" x14ac:dyDescent="0.25">
      <c r="E146" s="36" t="s">
        <v>335</v>
      </c>
      <c r="F146" s="40">
        <f>IF(F145&lt;=50,0,IF(AND(F145&gt;50,F145&lt;=75),1,IF(AND(F145&gt;75,F145&lt;=100),2)))</f>
        <v>0</v>
      </c>
      <c r="G146" s="40"/>
      <c r="H146" s="41">
        <f>IF(F138="x","probabilidad",IF(F139="x","impacto",0))</f>
        <v>0</v>
      </c>
      <c r="I146" s="42"/>
    </row>
    <row r="147" spans="1:13" ht="13.5" thickBot="1" x14ac:dyDescent="0.25"/>
    <row r="148" spans="1:13" ht="24.75" customHeight="1" thickBot="1" x14ac:dyDescent="0.25">
      <c r="A148" s="709" t="s">
        <v>223</v>
      </c>
      <c r="B148" s="709" t="s">
        <v>307</v>
      </c>
      <c r="C148" s="709" t="s">
        <v>308</v>
      </c>
      <c r="D148" s="727" t="s">
        <v>309</v>
      </c>
      <c r="E148" s="727" t="s">
        <v>310</v>
      </c>
      <c r="F148" s="729" t="s">
        <v>311</v>
      </c>
      <c r="G148" s="730"/>
      <c r="H148" s="731"/>
      <c r="I148" s="727" t="s">
        <v>312</v>
      </c>
      <c r="K148" s="709" t="s">
        <v>313</v>
      </c>
      <c r="L148" s="712" t="s">
        <v>314</v>
      </c>
      <c r="M148" s="713"/>
    </row>
    <row r="149" spans="1:13" ht="13.5" thickBot="1" x14ac:dyDescent="0.25">
      <c r="A149" s="711"/>
      <c r="B149" s="711"/>
      <c r="C149" s="711"/>
      <c r="D149" s="728"/>
      <c r="E149" s="728"/>
      <c r="F149" s="28" t="s">
        <v>315</v>
      </c>
      <c r="G149" s="28"/>
      <c r="H149" s="28" t="s">
        <v>238</v>
      </c>
      <c r="I149" s="728"/>
      <c r="K149" s="710"/>
      <c r="L149" s="714"/>
      <c r="M149" s="715"/>
    </row>
    <row r="150" spans="1:13" ht="26.25" thickBot="1" x14ac:dyDescent="0.25">
      <c r="A150" s="716" t="e">
        <f>'4. ClCLO DE GESTIÓN'!#REF!</f>
        <v>#REF!</v>
      </c>
      <c r="B150" s="716" t="e">
        <f>'4. ClCLO DE GESTIÓN'!#REF!</f>
        <v>#REF!</v>
      </c>
      <c r="C150" s="719" t="s">
        <v>240</v>
      </c>
      <c r="D150" s="722" t="s">
        <v>316</v>
      </c>
      <c r="E150" s="29" t="s">
        <v>317</v>
      </c>
      <c r="F150" s="45"/>
      <c r="G150" s="48"/>
      <c r="H150" s="45"/>
      <c r="I150" s="38" t="s">
        <v>318</v>
      </c>
      <c r="K150" s="710"/>
      <c r="L150" s="30" t="s">
        <v>319</v>
      </c>
      <c r="M150" s="30" t="s">
        <v>320</v>
      </c>
    </row>
    <row r="151" spans="1:13" ht="26.25" thickBot="1" x14ac:dyDescent="0.25">
      <c r="A151" s="717"/>
      <c r="B151" s="717"/>
      <c r="C151" s="720"/>
      <c r="D151" s="723"/>
      <c r="E151" s="29" t="s">
        <v>321</v>
      </c>
      <c r="F151" s="44"/>
      <c r="G151" s="48"/>
      <c r="H151" s="45"/>
      <c r="I151" s="38" t="s">
        <v>318</v>
      </c>
      <c r="K151" s="711"/>
      <c r="L151" s="31" t="s">
        <v>322</v>
      </c>
      <c r="M151" s="31" t="s">
        <v>323</v>
      </c>
    </row>
    <row r="152" spans="1:13" ht="26.25" customHeight="1" thickBot="1" x14ac:dyDescent="0.25">
      <c r="A152" s="717"/>
      <c r="B152" s="717"/>
      <c r="C152" s="720"/>
      <c r="D152" s="724" t="s">
        <v>324</v>
      </c>
      <c r="E152" s="29" t="s">
        <v>325</v>
      </c>
      <c r="F152" s="44"/>
      <c r="G152" s="48">
        <f>COUNTIF(F152,F152)*I152</f>
        <v>0</v>
      </c>
      <c r="H152" s="45"/>
      <c r="I152" s="39">
        <v>15</v>
      </c>
      <c r="K152" s="33" t="s">
        <v>326</v>
      </c>
      <c r="L152" s="32">
        <v>0</v>
      </c>
      <c r="M152" s="32">
        <v>0</v>
      </c>
    </row>
    <row r="153" spans="1:13" ht="26.25" thickBot="1" x14ac:dyDescent="0.25">
      <c r="A153" s="717"/>
      <c r="B153" s="717"/>
      <c r="C153" s="720"/>
      <c r="D153" s="725"/>
      <c r="E153" s="29" t="s">
        <v>327</v>
      </c>
      <c r="F153" s="44"/>
      <c r="G153" s="48">
        <f>COUNTIF(F153,F153)*I153</f>
        <v>0</v>
      </c>
      <c r="H153" s="45"/>
      <c r="I153" s="39">
        <v>15</v>
      </c>
      <c r="K153" s="33" t="s">
        <v>328</v>
      </c>
      <c r="L153" s="32">
        <v>1</v>
      </c>
      <c r="M153" s="32">
        <v>1</v>
      </c>
    </row>
    <row r="154" spans="1:13" ht="26.25" thickBot="1" x14ac:dyDescent="0.25">
      <c r="A154" s="717"/>
      <c r="B154" s="717"/>
      <c r="C154" s="720"/>
      <c r="D154" s="726"/>
      <c r="E154" s="29" t="s">
        <v>329</v>
      </c>
      <c r="F154" s="45"/>
      <c r="G154" s="48">
        <f>COUNTIF(F154,F154)*I154</f>
        <v>0</v>
      </c>
      <c r="H154" s="44"/>
      <c r="I154" s="39">
        <v>30</v>
      </c>
      <c r="K154" s="33" t="s">
        <v>330</v>
      </c>
      <c r="L154" s="32">
        <v>2</v>
      </c>
      <c r="M154" s="32">
        <v>2</v>
      </c>
    </row>
    <row r="155" spans="1:13" ht="26.25" thickBot="1" x14ac:dyDescent="0.25">
      <c r="A155" s="717"/>
      <c r="B155" s="717"/>
      <c r="C155" s="720"/>
      <c r="D155" s="722" t="s">
        <v>331</v>
      </c>
      <c r="E155" s="29" t="s">
        <v>332</v>
      </c>
      <c r="F155" s="45"/>
      <c r="G155" s="48">
        <f>COUNTIF(F155,F155)*I155</f>
        <v>0</v>
      </c>
      <c r="H155" s="44"/>
      <c r="I155" s="39">
        <v>15</v>
      </c>
    </row>
    <row r="156" spans="1:13" ht="26.25" thickBot="1" x14ac:dyDescent="0.25">
      <c r="A156" s="718"/>
      <c r="B156" s="718"/>
      <c r="C156" s="721"/>
      <c r="D156" s="726"/>
      <c r="E156" s="29" t="s">
        <v>333</v>
      </c>
      <c r="F156" s="45"/>
      <c r="G156" s="48">
        <f>COUNTIF(F156,F156)*I156</f>
        <v>0</v>
      </c>
      <c r="H156" s="44"/>
      <c r="I156" s="39">
        <v>25</v>
      </c>
    </row>
    <row r="157" spans="1:13" ht="13.5" thickBot="1" x14ac:dyDescent="0.25">
      <c r="C157" s="34"/>
      <c r="D157" s="34"/>
      <c r="E157" s="35" t="s">
        <v>334</v>
      </c>
      <c r="F157" s="706">
        <f>SUM(G152:G156)</f>
        <v>0</v>
      </c>
      <c r="G157" s="707"/>
      <c r="H157" s="707"/>
      <c r="I157" s="708"/>
    </row>
    <row r="158" spans="1:13" ht="13.5" thickBot="1" x14ac:dyDescent="0.25">
      <c r="E158" s="36" t="s">
        <v>335</v>
      </c>
      <c r="F158" s="40">
        <f>IF(F157&lt;=50,0,IF(AND(F157&gt;50,F157&lt;=75),1,IF(AND(F157&gt;75,F157&lt;=100),2)))</f>
        <v>0</v>
      </c>
      <c r="G158" s="40"/>
      <c r="H158" s="41">
        <f>IF(F150="x","probabilidad",IF(F151="x","impacto",0))</f>
        <v>0</v>
      </c>
      <c r="I158" s="42"/>
    </row>
    <row r="159" spans="1:13" ht="13.5" thickBot="1" x14ac:dyDescent="0.25"/>
    <row r="160" spans="1:13" ht="24.75" customHeight="1" thickBot="1" x14ac:dyDescent="0.25">
      <c r="A160" s="709" t="s">
        <v>223</v>
      </c>
      <c r="B160" s="709" t="s">
        <v>307</v>
      </c>
      <c r="C160" s="709" t="s">
        <v>308</v>
      </c>
      <c r="D160" s="727" t="s">
        <v>309</v>
      </c>
      <c r="E160" s="727" t="s">
        <v>310</v>
      </c>
      <c r="F160" s="729" t="s">
        <v>311</v>
      </c>
      <c r="G160" s="730"/>
      <c r="H160" s="731"/>
      <c r="I160" s="727" t="s">
        <v>312</v>
      </c>
      <c r="K160" s="709" t="s">
        <v>313</v>
      </c>
      <c r="L160" s="712" t="s">
        <v>314</v>
      </c>
      <c r="M160" s="713"/>
    </row>
    <row r="161" spans="1:13" ht="13.5" thickBot="1" x14ac:dyDescent="0.25">
      <c r="A161" s="711"/>
      <c r="B161" s="711"/>
      <c r="C161" s="711"/>
      <c r="D161" s="728"/>
      <c r="E161" s="728"/>
      <c r="F161" s="28" t="s">
        <v>315</v>
      </c>
      <c r="G161" s="28"/>
      <c r="H161" s="28" t="s">
        <v>238</v>
      </c>
      <c r="I161" s="728"/>
      <c r="K161" s="710"/>
      <c r="L161" s="714"/>
      <c r="M161" s="715"/>
    </row>
    <row r="162" spans="1:13" ht="26.25" thickBot="1" x14ac:dyDescent="0.25">
      <c r="A162" s="716" t="e">
        <f>'4. ClCLO DE GESTIÓN'!#REF!</f>
        <v>#REF!</v>
      </c>
      <c r="B162" s="716" t="e">
        <f>'4. ClCLO DE GESTIÓN'!#REF!</f>
        <v>#REF!</v>
      </c>
      <c r="C162" s="719" t="s">
        <v>240</v>
      </c>
      <c r="D162" s="722" t="s">
        <v>316</v>
      </c>
      <c r="E162" s="29" t="s">
        <v>317</v>
      </c>
      <c r="F162" s="45"/>
      <c r="G162" s="48"/>
      <c r="H162" s="45"/>
      <c r="I162" s="38" t="s">
        <v>318</v>
      </c>
      <c r="K162" s="710"/>
      <c r="L162" s="30" t="s">
        <v>319</v>
      </c>
      <c r="M162" s="30" t="s">
        <v>320</v>
      </c>
    </row>
    <row r="163" spans="1:13" ht="26.25" thickBot="1" x14ac:dyDescent="0.25">
      <c r="A163" s="717"/>
      <c r="B163" s="717"/>
      <c r="C163" s="720"/>
      <c r="D163" s="723"/>
      <c r="E163" s="29" t="s">
        <v>321</v>
      </c>
      <c r="F163" s="44"/>
      <c r="G163" s="48"/>
      <c r="H163" s="45"/>
      <c r="I163" s="38" t="s">
        <v>318</v>
      </c>
      <c r="K163" s="711"/>
      <c r="L163" s="31" t="s">
        <v>322</v>
      </c>
      <c r="M163" s="31" t="s">
        <v>323</v>
      </c>
    </row>
    <row r="164" spans="1:13" ht="26.25" customHeight="1" thickBot="1" x14ac:dyDescent="0.25">
      <c r="A164" s="717"/>
      <c r="B164" s="717"/>
      <c r="C164" s="720"/>
      <c r="D164" s="724" t="s">
        <v>324</v>
      </c>
      <c r="E164" s="29" t="s">
        <v>325</v>
      </c>
      <c r="F164" s="44"/>
      <c r="G164" s="48">
        <f>COUNTIF(F164,F164)*I164</f>
        <v>0</v>
      </c>
      <c r="H164" s="45"/>
      <c r="I164" s="39">
        <v>15</v>
      </c>
      <c r="K164" s="33" t="s">
        <v>326</v>
      </c>
      <c r="L164" s="32">
        <v>0</v>
      </c>
      <c r="M164" s="32">
        <v>0</v>
      </c>
    </row>
    <row r="165" spans="1:13" ht="26.25" thickBot="1" x14ac:dyDescent="0.25">
      <c r="A165" s="717"/>
      <c r="B165" s="717"/>
      <c r="C165" s="720"/>
      <c r="D165" s="725"/>
      <c r="E165" s="29" t="s">
        <v>327</v>
      </c>
      <c r="F165" s="44"/>
      <c r="G165" s="48">
        <f>COUNTIF(F165,F165)*I165</f>
        <v>0</v>
      </c>
      <c r="H165" s="45"/>
      <c r="I165" s="39">
        <v>15</v>
      </c>
      <c r="K165" s="33" t="s">
        <v>328</v>
      </c>
      <c r="L165" s="32">
        <v>1</v>
      </c>
      <c r="M165" s="32">
        <v>1</v>
      </c>
    </row>
    <row r="166" spans="1:13" ht="26.25" thickBot="1" x14ac:dyDescent="0.25">
      <c r="A166" s="717"/>
      <c r="B166" s="717"/>
      <c r="C166" s="720"/>
      <c r="D166" s="726"/>
      <c r="E166" s="29" t="s">
        <v>329</v>
      </c>
      <c r="F166" s="44"/>
      <c r="G166" s="48">
        <f>COUNTIF(F166,F166)*I166</f>
        <v>0</v>
      </c>
      <c r="H166" s="45"/>
      <c r="I166" s="39">
        <v>30</v>
      </c>
      <c r="K166" s="33" t="s">
        <v>330</v>
      </c>
      <c r="L166" s="32">
        <v>2</v>
      </c>
      <c r="M166" s="32">
        <v>2</v>
      </c>
    </row>
    <row r="167" spans="1:13" ht="26.25" thickBot="1" x14ac:dyDescent="0.25">
      <c r="A167" s="717"/>
      <c r="B167" s="717"/>
      <c r="C167" s="720"/>
      <c r="D167" s="722" t="s">
        <v>331</v>
      </c>
      <c r="E167" s="29" t="s">
        <v>332</v>
      </c>
      <c r="F167" s="44"/>
      <c r="G167" s="48">
        <f>COUNTIF(F167,F167)*I167</f>
        <v>0</v>
      </c>
      <c r="H167" s="45"/>
      <c r="I167" s="39">
        <v>15</v>
      </c>
    </row>
    <row r="168" spans="1:13" ht="26.25" thickBot="1" x14ac:dyDescent="0.25">
      <c r="A168" s="718"/>
      <c r="B168" s="718"/>
      <c r="C168" s="721"/>
      <c r="D168" s="726"/>
      <c r="E168" s="29" t="s">
        <v>333</v>
      </c>
      <c r="F168" s="44"/>
      <c r="G168" s="48">
        <f>COUNTIF(F168,F168)*I168</f>
        <v>0</v>
      </c>
      <c r="H168" s="45"/>
      <c r="I168" s="39">
        <v>25</v>
      </c>
    </row>
    <row r="169" spans="1:13" ht="13.5" thickBot="1" x14ac:dyDescent="0.25">
      <c r="C169" s="34"/>
      <c r="D169" s="34"/>
      <c r="E169" s="35" t="s">
        <v>334</v>
      </c>
      <c r="F169" s="706">
        <f>SUM(G164:G168)</f>
        <v>0</v>
      </c>
      <c r="G169" s="707"/>
      <c r="H169" s="707"/>
      <c r="I169" s="708"/>
    </row>
    <row r="170" spans="1:13" ht="13.5" thickBot="1" x14ac:dyDescent="0.25">
      <c r="E170" s="36" t="s">
        <v>335</v>
      </c>
      <c r="F170" s="40">
        <f>IF(F169&lt;=50,0,IF(AND(F169&gt;50,F169&lt;=75),1,IF(AND(F169&gt;75,F169&lt;=100),2)))</f>
        <v>0</v>
      </c>
      <c r="G170" s="40"/>
      <c r="H170" s="41">
        <f>IF(F162="x","probabilidad",IF(F163="x","impacto",0))</f>
        <v>0</v>
      </c>
      <c r="I170" s="42"/>
    </row>
    <row r="171" spans="1:13" ht="13.5" thickBot="1" x14ac:dyDescent="0.25"/>
    <row r="172" spans="1:13" ht="24.75" customHeight="1" thickBot="1" x14ac:dyDescent="0.25">
      <c r="A172" s="709" t="s">
        <v>223</v>
      </c>
      <c r="B172" s="709" t="s">
        <v>307</v>
      </c>
      <c r="C172" s="709" t="s">
        <v>308</v>
      </c>
      <c r="D172" s="727" t="s">
        <v>309</v>
      </c>
      <c r="E172" s="727" t="s">
        <v>310</v>
      </c>
      <c r="F172" s="729" t="s">
        <v>311</v>
      </c>
      <c r="G172" s="730"/>
      <c r="H172" s="731"/>
      <c r="I172" s="727" t="s">
        <v>312</v>
      </c>
      <c r="K172" s="709" t="s">
        <v>313</v>
      </c>
      <c r="L172" s="712" t="s">
        <v>314</v>
      </c>
      <c r="M172" s="713"/>
    </row>
    <row r="173" spans="1:13" ht="13.5" thickBot="1" x14ac:dyDescent="0.25">
      <c r="A173" s="711"/>
      <c r="B173" s="711"/>
      <c r="C173" s="711"/>
      <c r="D173" s="728"/>
      <c r="E173" s="728"/>
      <c r="F173" s="28" t="s">
        <v>315</v>
      </c>
      <c r="G173" s="28"/>
      <c r="H173" s="28" t="s">
        <v>238</v>
      </c>
      <c r="I173" s="728"/>
      <c r="K173" s="710"/>
      <c r="L173" s="714"/>
      <c r="M173" s="715"/>
    </row>
    <row r="174" spans="1:13" ht="26.25" thickBot="1" x14ac:dyDescent="0.25">
      <c r="A174" s="716" t="e">
        <f>'4. ClCLO DE GESTIÓN'!#REF!</f>
        <v>#REF!</v>
      </c>
      <c r="B174" s="716" t="e">
        <f>'4. ClCLO DE GESTIÓN'!#REF!</f>
        <v>#REF!</v>
      </c>
      <c r="C174" s="719" t="s">
        <v>240</v>
      </c>
      <c r="D174" s="722" t="s">
        <v>316</v>
      </c>
      <c r="E174" s="29" t="s">
        <v>317</v>
      </c>
      <c r="F174" s="44"/>
      <c r="G174" s="48"/>
      <c r="H174" s="45"/>
      <c r="I174" s="38" t="s">
        <v>318</v>
      </c>
      <c r="K174" s="710"/>
      <c r="L174" s="30" t="s">
        <v>319</v>
      </c>
      <c r="M174" s="30" t="s">
        <v>320</v>
      </c>
    </row>
    <row r="175" spans="1:13" ht="26.25" thickBot="1" x14ac:dyDescent="0.25">
      <c r="A175" s="717"/>
      <c r="B175" s="717"/>
      <c r="C175" s="720"/>
      <c r="D175" s="723"/>
      <c r="E175" s="29" t="s">
        <v>321</v>
      </c>
      <c r="F175" s="44"/>
      <c r="G175" s="48"/>
      <c r="H175" s="45"/>
      <c r="I175" s="38" t="s">
        <v>318</v>
      </c>
      <c r="K175" s="711"/>
      <c r="L175" s="31" t="s">
        <v>322</v>
      </c>
      <c r="M175" s="31" t="s">
        <v>323</v>
      </c>
    </row>
    <row r="176" spans="1:13" ht="26.25" customHeight="1" thickBot="1" x14ac:dyDescent="0.25">
      <c r="A176" s="717"/>
      <c r="B176" s="717"/>
      <c r="C176" s="720"/>
      <c r="D176" s="724" t="s">
        <v>324</v>
      </c>
      <c r="E176" s="29" t="s">
        <v>325</v>
      </c>
      <c r="F176" s="44"/>
      <c r="G176" s="48">
        <f>COUNTIF(F176,F176)*I176</f>
        <v>0</v>
      </c>
      <c r="H176" s="45"/>
      <c r="I176" s="39">
        <v>15</v>
      </c>
      <c r="K176" s="33" t="s">
        <v>326</v>
      </c>
      <c r="L176" s="32">
        <v>0</v>
      </c>
      <c r="M176" s="32">
        <v>0</v>
      </c>
    </row>
    <row r="177" spans="1:13" ht="26.25" thickBot="1" x14ac:dyDescent="0.25">
      <c r="A177" s="717"/>
      <c r="B177" s="717"/>
      <c r="C177" s="720"/>
      <c r="D177" s="725"/>
      <c r="E177" s="29" t="s">
        <v>327</v>
      </c>
      <c r="F177" s="44"/>
      <c r="G177" s="48">
        <f>COUNTIF(F177,F177)*I177</f>
        <v>0</v>
      </c>
      <c r="H177" s="45"/>
      <c r="I177" s="39">
        <v>15</v>
      </c>
      <c r="K177" s="33" t="s">
        <v>328</v>
      </c>
      <c r="L177" s="32">
        <v>1</v>
      </c>
      <c r="M177" s="32">
        <v>1</v>
      </c>
    </row>
    <row r="178" spans="1:13" ht="26.25" thickBot="1" x14ac:dyDescent="0.25">
      <c r="A178" s="717"/>
      <c r="B178" s="717"/>
      <c r="C178" s="720"/>
      <c r="D178" s="726"/>
      <c r="E178" s="29" t="s">
        <v>329</v>
      </c>
      <c r="F178" s="44"/>
      <c r="G178" s="48">
        <f>COUNTIF(F178,F178)*I178</f>
        <v>0</v>
      </c>
      <c r="H178" s="45"/>
      <c r="I178" s="39">
        <v>30</v>
      </c>
      <c r="K178" s="33" t="s">
        <v>330</v>
      </c>
      <c r="L178" s="32">
        <v>2</v>
      </c>
      <c r="M178" s="32">
        <v>2</v>
      </c>
    </row>
    <row r="179" spans="1:13" ht="26.25" thickBot="1" x14ac:dyDescent="0.25">
      <c r="A179" s="717"/>
      <c r="B179" s="717"/>
      <c r="C179" s="720"/>
      <c r="D179" s="722" t="s">
        <v>331</v>
      </c>
      <c r="E179" s="29" t="s">
        <v>332</v>
      </c>
      <c r="F179" s="44"/>
      <c r="G179" s="48">
        <f>COUNTIF(F179,F179)*I179</f>
        <v>0</v>
      </c>
      <c r="H179" s="45"/>
      <c r="I179" s="39">
        <v>15</v>
      </c>
    </row>
    <row r="180" spans="1:13" ht="26.25" thickBot="1" x14ac:dyDescent="0.25">
      <c r="A180" s="718"/>
      <c r="B180" s="718"/>
      <c r="C180" s="721"/>
      <c r="D180" s="726"/>
      <c r="E180" s="29" t="s">
        <v>333</v>
      </c>
      <c r="F180" s="44"/>
      <c r="G180" s="48">
        <f>COUNTIF(F180,F180)*I180</f>
        <v>0</v>
      </c>
      <c r="H180" s="45"/>
      <c r="I180" s="39">
        <v>25</v>
      </c>
    </row>
    <row r="181" spans="1:13" ht="13.5" thickBot="1" x14ac:dyDescent="0.25">
      <c r="C181" s="34"/>
      <c r="D181" s="34"/>
      <c r="E181" s="35" t="s">
        <v>334</v>
      </c>
      <c r="F181" s="706">
        <f>SUM(G176:G180)</f>
        <v>0</v>
      </c>
      <c r="G181" s="707"/>
      <c r="H181" s="707"/>
      <c r="I181" s="708"/>
    </row>
    <row r="182" spans="1:13" ht="13.5" thickBot="1" x14ac:dyDescent="0.25">
      <c r="E182" s="36" t="s">
        <v>335</v>
      </c>
      <c r="F182" s="40">
        <f>IF(F181&lt;=50,0,IF(AND(F181&gt;50,F181&lt;=75),1,IF(AND(F181&gt;75,F181&lt;=100),2)))</f>
        <v>0</v>
      </c>
      <c r="G182" s="40"/>
      <c r="H182" s="41">
        <f>IF(F174="x","probabilidad",IF(F175="x","impacto",0))</f>
        <v>0</v>
      </c>
      <c r="I182" s="42"/>
    </row>
  </sheetData>
  <mergeCells count="241">
    <mergeCell ref="K4:K7"/>
    <mergeCell ref="L4:M5"/>
    <mergeCell ref="A6:A12"/>
    <mergeCell ref="B6:B12"/>
    <mergeCell ref="C6:C12"/>
    <mergeCell ref="D6:D7"/>
    <mergeCell ref="D8:D10"/>
    <mergeCell ref="D11:D12"/>
    <mergeCell ref="A1:I2"/>
    <mergeCell ref="A4:A5"/>
    <mergeCell ref="B4:B5"/>
    <mergeCell ref="C4:C5"/>
    <mergeCell ref="D4:D5"/>
    <mergeCell ref="E4:E5"/>
    <mergeCell ref="F4:H4"/>
    <mergeCell ref="I4:I5"/>
    <mergeCell ref="K16:K19"/>
    <mergeCell ref="L16:M17"/>
    <mergeCell ref="A18:A24"/>
    <mergeCell ref="B18:B24"/>
    <mergeCell ref="C18:C24"/>
    <mergeCell ref="D18:D19"/>
    <mergeCell ref="D20:D22"/>
    <mergeCell ref="D23:D24"/>
    <mergeCell ref="F13:I13"/>
    <mergeCell ref="A16:A17"/>
    <mergeCell ref="B16:B17"/>
    <mergeCell ref="C16:C17"/>
    <mergeCell ref="D16:D17"/>
    <mergeCell ref="E16:E17"/>
    <mergeCell ref="F16:H16"/>
    <mergeCell ref="I16:I17"/>
    <mergeCell ref="K28:K31"/>
    <mergeCell ref="L28:M29"/>
    <mergeCell ref="A30:A36"/>
    <mergeCell ref="B30:B36"/>
    <mergeCell ref="C30:C36"/>
    <mergeCell ref="D30:D31"/>
    <mergeCell ref="D32:D34"/>
    <mergeCell ref="D35:D36"/>
    <mergeCell ref="F25:I25"/>
    <mergeCell ref="A28:A29"/>
    <mergeCell ref="B28:B29"/>
    <mergeCell ref="C28:C29"/>
    <mergeCell ref="D28:D29"/>
    <mergeCell ref="E28:E29"/>
    <mergeCell ref="F28:H28"/>
    <mergeCell ref="I28:I29"/>
    <mergeCell ref="K40:K43"/>
    <mergeCell ref="L40:M41"/>
    <mergeCell ref="A42:A48"/>
    <mergeCell ref="B42:B48"/>
    <mergeCell ref="C42:C48"/>
    <mergeCell ref="D42:D43"/>
    <mergeCell ref="D44:D46"/>
    <mergeCell ref="D47:D48"/>
    <mergeCell ref="F37:I37"/>
    <mergeCell ref="A40:A41"/>
    <mergeCell ref="B40:B41"/>
    <mergeCell ref="C40:C41"/>
    <mergeCell ref="D40:D41"/>
    <mergeCell ref="E40:E41"/>
    <mergeCell ref="F40:H40"/>
    <mergeCell ref="I40:I41"/>
    <mergeCell ref="K52:K55"/>
    <mergeCell ref="L52:M53"/>
    <mergeCell ref="A54:A60"/>
    <mergeCell ref="B54:B60"/>
    <mergeCell ref="C54:C60"/>
    <mergeCell ref="D54:D55"/>
    <mergeCell ref="D56:D58"/>
    <mergeCell ref="D59:D60"/>
    <mergeCell ref="F49:I49"/>
    <mergeCell ref="A52:A53"/>
    <mergeCell ref="B52:B53"/>
    <mergeCell ref="C52:C53"/>
    <mergeCell ref="D52:D53"/>
    <mergeCell ref="E52:E53"/>
    <mergeCell ref="F52:H52"/>
    <mergeCell ref="I52:I53"/>
    <mergeCell ref="K64:K67"/>
    <mergeCell ref="L64:M65"/>
    <mergeCell ref="A66:A72"/>
    <mergeCell ref="B66:B72"/>
    <mergeCell ref="C66:C72"/>
    <mergeCell ref="D66:D67"/>
    <mergeCell ref="D68:D70"/>
    <mergeCell ref="D71:D72"/>
    <mergeCell ref="F61:I61"/>
    <mergeCell ref="A64:A65"/>
    <mergeCell ref="B64:B65"/>
    <mergeCell ref="C64:C65"/>
    <mergeCell ref="D64:D65"/>
    <mergeCell ref="E64:E65"/>
    <mergeCell ref="F64:H64"/>
    <mergeCell ref="I64:I65"/>
    <mergeCell ref="K76:K79"/>
    <mergeCell ref="L76:M77"/>
    <mergeCell ref="A78:A84"/>
    <mergeCell ref="B78:B84"/>
    <mergeCell ref="C78:C84"/>
    <mergeCell ref="D78:D79"/>
    <mergeCell ref="D80:D82"/>
    <mergeCell ref="D83:D84"/>
    <mergeCell ref="F73:I73"/>
    <mergeCell ref="A76:A77"/>
    <mergeCell ref="B76:B77"/>
    <mergeCell ref="C76:C77"/>
    <mergeCell ref="D76:D77"/>
    <mergeCell ref="E76:E77"/>
    <mergeCell ref="F76:H76"/>
    <mergeCell ref="I76:I77"/>
    <mergeCell ref="K88:K91"/>
    <mergeCell ref="L88:M89"/>
    <mergeCell ref="A90:A96"/>
    <mergeCell ref="B90:B96"/>
    <mergeCell ref="C90:C96"/>
    <mergeCell ref="D90:D91"/>
    <mergeCell ref="D92:D94"/>
    <mergeCell ref="D95:D96"/>
    <mergeCell ref="F85:I85"/>
    <mergeCell ref="A88:A89"/>
    <mergeCell ref="B88:B89"/>
    <mergeCell ref="C88:C89"/>
    <mergeCell ref="D88:D89"/>
    <mergeCell ref="E88:E89"/>
    <mergeCell ref="F88:H88"/>
    <mergeCell ref="I88:I89"/>
    <mergeCell ref="K100:K103"/>
    <mergeCell ref="L100:M101"/>
    <mergeCell ref="A102:A108"/>
    <mergeCell ref="B102:B108"/>
    <mergeCell ref="C102:C108"/>
    <mergeCell ref="D102:D103"/>
    <mergeCell ref="D104:D106"/>
    <mergeCell ref="D107:D108"/>
    <mergeCell ref="F97:I97"/>
    <mergeCell ref="A100:A101"/>
    <mergeCell ref="B100:B101"/>
    <mergeCell ref="C100:C101"/>
    <mergeCell ref="D100:D101"/>
    <mergeCell ref="E100:E101"/>
    <mergeCell ref="F100:H100"/>
    <mergeCell ref="I100:I101"/>
    <mergeCell ref="K112:K115"/>
    <mergeCell ref="L112:M113"/>
    <mergeCell ref="A114:A120"/>
    <mergeCell ref="B114:B120"/>
    <mergeCell ref="C114:C120"/>
    <mergeCell ref="D114:D115"/>
    <mergeCell ref="D116:D118"/>
    <mergeCell ref="D119:D120"/>
    <mergeCell ref="F109:I109"/>
    <mergeCell ref="A112:A113"/>
    <mergeCell ref="B112:B113"/>
    <mergeCell ref="C112:C113"/>
    <mergeCell ref="D112:D113"/>
    <mergeCell ref="E112:E113"/>
    <mergeCell ref="F112:H112"/>
    <mergeCell ref="I112:I113"/>
    <mergeCell ref="K124:K127"/>
    <mergeCell ref="L124:M125"/>
    <mergeCell ref="A126:A132"/>
    <mergeCell ref="B126:B132"/>
    <mergeCell ref="C126:C132"/>
    <mergeCell ref="D126:D127"/>
    <mergeCell ref="D128:D130"/>
    <mergeCell ref="D131:D132"/>
    <mergeCell ref="F121:I121"/>
    <mergeCell ref="A124:A125"/>
    <mergeCell ref="B124:B125"/>
    <mergeCell ref="C124:C125"/>
    <mergeCell ref="D124:D125"/>
    <mergeCell ref="E124:E125"/>
    <mergeCell ref="F124:H124"/>
    <mergeCell ref="I124:I125"/>
    <mergeCell ref="K136:K139"/>
    <mergeCell ref="L136:M137"/>
    <mergeCell ref="A138:A144"/>
    <mergeCell ref="B138:B144"/>
    <mergeCell ref="C138:C144"/>
    <mergeCell ref="D138:D139"/>
    <mergeCell ref="D140:D142"/>
    <mergeCell ref="D143:D144"/>
    <mergeCell ref="F133:I133"/>
    <mergeCell ref="A136:A137"/>
    <mergeCell ref="B136:B137"/>
    <mergeCell ref="C136:C137"/>
    <mergeCell ref="D136:D137"/>
    <mergeCell ref="E136:E137"/>
    <mergeCell ref="F136:H136"/>
    <mergeCell ref="I136:I137"/>
    <mergeCell ref="K148:K151"/>
    <mergeCell ref="L148:M149"/>
    <mergeCell ref="A150:A156"/>
    <mergeCell ref="B150:B156"/>
    <mergeCell ref="C150:C156"/>
    <mergeCell ref="D150:D151"/>
    <mergeCell ref="D152:D154"/>
    <mergeCell ref="D155:D156"/>
    <mergeCell ref="F145:I145"/>
    <mergeCell ref="A148:A149"/>
    <mergeCell ref="B148:B149"/>
    <mergeCell ref="C148:C149"/>
    <mergeCell ref="D148:D149"/>
    <mergeCell ref="E148:E149"/>
    <mergeCell ref="F148:H148"/>
    <mergeCell ref="I148:I149"/>
    <mergeCell ref="L160:M161"/>
    <mergeCell ref="A162:A168"/>
    <mergeCell ref="B162:B168"/>
    <mergeCell ref="C162:C168"/>
    <mergeCell ref="D162:D163"/>
    <mergeCell ref="D164:D166"/>
    <mergeCell ref="D167:D168"/>
    <mergeCell ref="F157:I157"/>
    <mergeCell ref="A160:A161"/>
    <mergeCell ref="B160:B161"/>
    <mergeCell ref="C160:C161"/>
    <mergeCell ref="D160:D161"/>
    <mergeCell ref="E160:E161"/>
    <mergeCell ref="F160:H160"/>
    <mergeCell ref="I160:I161"/>
    <mergeCell ref="F169:I169"/>
    <mergeCell ref="A172:A173"/>
    <mergeCell ref="B172:B173"/>
    <mergeCell ref="C172:C173"/>
    <mergeCell ref="D172:D173"/>
    <mergeCell ref="E172:E173"/>
    <mergeCell ref="F172:H172"/>
    <mergeCell ref="I172:I173"/>
    <mergeCell ref="K160:K163"/>
    <mergeCell ref="F181:I181"/>
    <mergeCell ref="K172:K175"/>
    <mergeCell ref="L172:M173"/>
    <mergeCell ref="A174:A180"/>
    <mergeCell ref="B174:B180"/>
    <mergeCell ref="C174:C180"/>
    <mergeCell ref="D174:D175"/>
    <mergeCell ref="D176:D178"/>
    <mergeCell ref="D179:D18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M182"/>
  <sheetViews>
    <sheetView workbookViewId="0">
      <selection activeCell="F6" sqref="F6"/>
    </sheetView>
  </sheetViews>
  <sheetFormatPr baseColWidth="10" defaultColWidth="11.42578125" defaultRowHeight="12.75" x14ac:dyDescent="0.2"/>
  <cols>
    <col min="1" max="1" width="11.42578125" style="27"/>
    <col min="2" max="2" width="45.85546875" style="27" customWidth="1"/>
    <col min="3" max="3" width="17.140625" style="27" customWidth="1"/>
    <col min="4" max="4" width="15" style="27" customWidth="1"/>
    <col min="5" max="5" width="41.42578125" style="27" customWidth="1"/>
    <col min="6" max="6" width="12.7109375" style="27" bestFit="1" customWidth="1"/>
    <col min="7" max="7" width="11.42578125" style="27" hidden="1" customWidth="1"/>
    <col min="8" max="8" width="11.42578125" style="27"/>
    <col min="9" max="9" width="12.28515625" style="27" bestFit="1" customWidth="1"/>
    <col min="10" max="10" width="11.42578125" style="27"/>
    <col min="11" max="11" width="20.85546875" style="27" customWidth="1"/>
    <col min="12" max="12" width="27.85546875" style="27" customWidth="1"/>
    <col min="13" max="13" width="28.140625" style="27" customWidth="1"/>
    <col min="14" max="16384" width="11.42578125" style="27"/>
  </cols>
  <sheetData>
    <row r="1" spans="1:13" ht="15" customHeight="1" x14ac:dyDescent="0.2">
      <c r="A1" s="733" t="s">
        <v>306</v>
      </c>
      <c r="B1" s="733"/>
      <c r="C1" s="733"/>
      <c r="D1" s="733"/>
      <c r="E1" s="733"/>
      <c r="F1" s="733"/>
      <c r="G1" s="733"/>
      <c r="H1" s="733"/>
      <c r="I1" s="733"/>
    </row>
    <row r="2" spans="1:13" x14ac:dyDescent="0.2">
      <c r="A2" s="733"/>
      <c r="B2" s="733"/>
      <c r="C2" s="733"/>
      <c r="D2" s="733"/>
      <c r="E2" s="733"/>
      <c r="F2" s="733"/>
      <c r="G2" s="733"/>
      <c r="H2" s="733"/>
      <c r="I2" s="733"/>
    </row>
    <row r="3" spans="1:13" ht="13.5" thickBot="1" x14ac:dyDescent="0.25"/>
    <row r="4" spans="1:13" ht="24.75" customHeight="1" thickBot="1" x14ac:dyDescent="0.25">
      <c r="A4" s="709" t="s">
        <v>223</v>
      </c>
      <c r="B4" s="709" t="s">
        <v>307</v>
      </c>
      <c r="C4" s="709" t="s">
        <v>308</v>
      </c>
      <c r="D4" s="727" t="s">
        <v>309</v>
      </c>
      <c r="E4" s="727" t="s">
        <v>310</v>
      </c>
      <c r="F4" s="729" t="s">
        <v>311</v>
      </c>
      <c r="G4" s="730"/>
      <c r="H4" s="731"/>
      <c r="I4" s="727" t="s">
        <v>312</v>
      </c>
      <c r="K4" s="709" t="s">
        <v>313</v>
      </c>
      <c r="L4" s="712" t="s">
        <v>314</v>
      </c>
      <c r="M4" s="713"/>
    </row>
    <row r="5" spans="1:13" ht="13.5" customHeight="1" thickBot="1" x14ac:dyDescent="0.25">
      <c r="A5" s="711"/>
      <c r="B5" s="711"/>
      <c r="C5" s="711"/>
      <c r="D5" s="728"/>
      <c r="E5" s="728"/>
      <c r="F5" s="28" t="s">
        <v>315</v>
      </c>
      <c r="G5" s="28"/>
      <c r="H5" s="28" t="s">
        <v>238</v>
      </c>
      <c r="I5" s="728"/>
      <c r="K5" s="710"/>
      <c r="L5" s="714"/>
      <c r="M5" s="715"/>
    </row>
    <row r="6" spans="1:13" ht="27.75" customHeight="1" thickBot="1" x14ac:dyDescent="0.25">
      <c r="A6" s="716">
        <f>'4. ClCLO DE GESTIÓN'!C21</f>
        <v>0</v>
      </c>
      <c r="B6" s="716" t="e">
        <f>'4. ClCLO DE GESTIÓN'!#REF!</f>
        <v>#REF!</v>
      </c>
      <c r="C6" s="732" t="s">
        <v>240</v>
      </c>
      <c r="D6" s="722" t="s">
        <v>316</v>
      </c>
      <c r="E6" s="29" t="s">
        <v>317</v>
      </c>
      <c r="F6" s="44"/>
      <c r="G6" s="48"/>
      <c r="H6" s="44"/>
      <c r="I6" s="38" t="s">
        <v>318</v>
      </c>
      <c r="K6" s="710"/>
      <c r="L6" s="30" t="s">
        <v>319</v>
      </c>
      <c r="M6" s="30" t="s">
        <v>320</v>
      </c>
    </row>
    <row r="7" spans="1:13" ht="27.75" customHeight="1" thickBot="1" x14ac:dyDescent="0.25">
      <c r="A7" s="717"/>
      <c r="B7" s="717"/>
      <c r="C7" s="720"/>
      <c r="D7" s="723"/>
      <c r="E7" s="43" t="s">
        <v>321</v>
      </c>
      <c r="F7" s="44"/>
      <c r="G7" s="48"/>
      <c r="H7" s="45"/>
      <c r="I7" s="38" t="s">
        <v>318</v>
      </c>
      <c r="K7" s="711"/>
      <c r="L7" s="31" t="s">
        <v>322</v>
      </c>
      <c r="M7" s="31" t="s">
        <v>323</v>
      </c>
    </row>
    <row r="8" spans="1:13" ht="27.75" customHeight="1" thickBot="1" x14ac:dyDescent="0.25">
      <c r="A8" s="717"/>
      <c r="B8" s="717"/>
      <c r="C8" s="720"/>
      <c r="D8" s="724" t="s">
        <v>324</v>
      </c>
      <c r="E8" s="29" t="s">
        <v>325</v>
      </c>
      <c r="F8" s="44"/>
      <c r="G8" s="48">
        <f>COUNTIF(F8,F8)*I8</f>
        <v>0</v>
      </c>
      <c r="H8" s="44"/>
      <c r="I8" s="39">
        <v>15</v>
      </c>
      <c r="K8" s="33" t="s">
        <v>326</v>
      </c>
      <c r="L8" s="32">
        <v>0</v>
      </c>
      <c r="M8" s="32">
        <v>0</v>
      </c>
    </row>
    <row r="9" spans="1:13" ht="26.25" thickBot="1" x14ac:dyDescent="0.25">
      <c r="A9" s="717"/>
      <c r="B9" s="717"/>
      <c r="C9" s="720"/>
      <c r="D9" s="725"/>
      <c r="E9" s="29" t="s">
        <v>327</v>
      </c>
      <c r="F9" s="44"/>
      <c r="G9" s="48">
        <f>COUNTIF(F9,F9)*I9</f>
        <v>0</v>
      </c>
      <c r="H9" s="44"/>
      <c r="I9" s="39">
        <v>15</v>
      </c>
      <c r="K9" s="33" t="s">
        <v>328</v>
      </c>
      <c r="L9" s="32">
        <v>1</v>
      </c>
      <c r="M9" s="32">
        <v>1</v>
      </c>
    </row>
    <row r="10" spans="1:13" ht="26.25" thickBot="1" x14ac:dyDescent="0.25">
      <c r="A10" s="717"/>
      <c r="B10" s="717"/>
      <c r="C10" s="720"/>
      <c r="D10" s="726"/>
      <c r="E10" s="29" t="s">
        <v>329</v>
      </c>
      <c r="F10" s="44"/>
      <c r="G10" s="48">
        <f>COUNTIF(F10,F10)*I10</f>
        <v>0</v>
      </c>
      <c r="H10" s="45"/>
      <c r="I10" s="39">
        <v>30</v>
      </c>
      <c r="K10" s="33" t="s">
        <v>330</v>
      </c>
      <c r="L10" s="32">
        <v>2</v>
      </c>
      <c r="M10" s="32">
        <v>2</v>
      </c>
    </row>
    <row r="11" spans="1:13" ht="26.25" thickBot="1" x14ac:dyDescent="0.25">
      <c r="A11" s="717"/>
      <c r="B11" s="717"/>
      <c r="C11" s="720"/>
      <c r="D11" s="722" t="s">
        <v>331</v>
      </c>
      <c r="E11" s="29" t="s">
        <v>332</v>
      </c>
      <c r="F11" s="44"/>
      <c r="G11" s="48">
        <f>COUNTIF(F11,F11)*I11</f>
        <v>0</v>
      </c>
      <c r="H11" s="44"/>
      <c r="I11" s="39">
        <v>15</v>
      </c>
    </row>
    <row r="12" spans="1:13" ht="26.25" thickBot="1" x14ac:dyDescent="0.25">
      <c r="A12" s="718"/>
      <c r="B12" s="718"/>
      <c r="C12" s="721"/>
      <c r="D12" s="726"/>
      <c r="E12" s="29" t="s">
        <v>333</v>
      </c>
      <c r="F12" s="44"/>
      <c r="G12" s="48">
        <f>COUNTIF(F12,F12)*I12</f>
        <v>0</v>
      </c>
      <c r="H12" s="44"/>
      <c r="I12" s="39">
        <v>25</v>
      </c>
    </row>
    <row r="13" spans="1:13" ht="13.5" thickBot="1" x14ac:dyDescent="0.25">
      <c r="C13" s="34"/>
      <c r="D13" s="34"/>
      <c r="E13" s="35" t="s">
        <v>334</v>
      </c>
      <c r="F13" s="706">
        <f>SUM(G8:G12)</f>
        <v>0</v>
      </c>
      <c r="G13" s="707"/>
      <c r="H13" s="707"/>
      <c r="I13" s="708"/>
    </row>
    <row r="14" spans="1:13" ht="13.5" thickBot="1" x14ac:dyDescent="0.25">
      <c r="E14" s="36" t="s">
        <v>335</v>
      </c>
      <c r="F14" s="40">
        <f>IF(F13&lt;=50,0,IF(AND(F13&gt;50,F13&lt;=75),1,IF(AND(F13&gt;75,F13&lt;=100),2)))</f>
        <v>0</v>
      </c>
      <c r="G14" s="40"/>
      <c r="H14" s="41">
        <f>IF(F6="x","probabilidad",IF(F7="x","impacto",0))</f>
        <v>0</v>
      </c>
      <c r="I14" s="42"/>
    </row>
    <row r="15" spans="1:13" ht="13.5" thickBot="1" x14ac:dyDescent="0.25"/>
    <row r="16" spans="1:13" ht="24.75" customHeight="1" thickBot="1" x14ac:dyDescent="0.25">
      <c r="A16" s="709" t="s">
        <v>223</v>
      </c>
      <c r="B16" s="709" t="s">
        <v>307</v>
      </c>
      <c r="C16" s="709" t="s">
        <v>308</v>
      </c>
      <c r="D16" s="727" t="s">
        <v>309</v>
      </c>
      <c r="E16" s="727" t="s">
        <v>310</v>
      </c>
      <c r="F16" s="729" t="s">
        <v>311</v>
      </c>
      <c r="G16" s="730"/>
      <c r="H16" s="731"/>
      <c r="I16" s="727" t="s">
        <v>312</v>
      </c>
      <c r="K16" s="709" t="s">
        <v>313</v>
      </c>
      <c r="L16" s="712" t="s">
        <v>314</v>
      </c>
      <c r="M16" s="713"/>
    </row>
    <row r="17" spans="1:13" ht="13.5" thickBot="1" x14ac:dyDescent="0.25">
      <c r="A17" s="711"/>
      <c r="B17" s="711"/>
      <c r="C17" s="711"/>
      <c r="D17" s="728"/>
      <c r="E17" s="728"/>
      <c r="F17" s="28" t="s">
        <v>315</v>
      </c>
      <c r="G17" s="28"/>
      <c r="H17" s="28" t="s">
        <v>238</v>
      </c>
      <c r="I17" s="728"/>
      <c r="K17" s="710"/>
      <c r="L17" s="714"/>
      <c r="M17" s="715"/>
    </row>
    <row r="18" spans="1:13" ht="26.25" thickBot="1" x14ac:dyDescent="0.25">
      <c r="A18" s="716">
        <f>'4. ClCLO DE GESTIÓN'!C22</f>
        <v>0</v>
      </c>
      <c r="B18" s="716" t="e">
        <f>'4. ClCLO DE GESTIÓN'!#REF!</f>
        <v>#REF!</v>
      </c>
      <c r="C18" s="732" t="s">
        <v>240</v>
      </c>
      <c r="D18" s="722" t="s">
        <v>316</v>
      </c>
      <c r="E18" s="29" t="s">
        <v>317</v>
      </c>
      <c r="F18" s="44"/>
      <c r="G18" s="48"/>
      <c r="H18" s="45"/>
      <c r="I18" s="38" t="s">
        <v>318</v>
      </c>
      <c r="K18" s="710"/>
      <c r="L18" s="30" t="s">
        <v>319</v>
      </c>
      <c r="M18" s="30" t="s">
        <v>320</v>
      </c>
    </row>
    <row r="19" spans="1:13" ht="26.25" thickBot="1" x14ac:dyDescent="0.25">
      <c r="A19" s="717"/>
      <c r="B19" s="717"/>
      <c r="C19" s="720"/>
      <c r="D19" s="723"/>
      <c r="E19" s="29" t="s">
        <v>321</v>
      </c>
      <c r="F19" s="44"/>
      <c r="G19" s="48"/>
      <c r="H19" s="45"/>
      <c r="I19" s="38" t="s">
        <v>318</v>
      </c>
      <c r="K19" s="711"/>
      <c r="L19" s="31" t="s">
        <v>322</v>
      </c>
      <c r="M19" s="31" t="s">
        <v>323</v>
      </c>
    </row>
    <row r="20" spans="1:13" ht="26.25" customHeight="1" thickBot="1" x14ac:dyDescent="0.25">
      <c r="A20" s="717"/>
      <c r="B20" s="717"/>
      <c r="C20" s="720"/>
      <c r="D20" s="724" t="s">
        <v>324</v>
      </c>
      <c r="E20" s="29" t="s">
        <v>325</v>
      </c>
      <c r="F20" s="44"/>
      <c r="G20" s="48">
        <f>COUNTIF(F20,F20)*I20</f>
        <v>0</v>
      </c>
      <c r="H20" s="44"/>
      <c r="I20" s="39">
        <v>15</v>
      </c>
      <c r="K20" s="33" t="s">
        <v>326</v>
      </c>
      <c r="L20" s="32">
        <v>0</v>
      </c>
      <c r="M20" s="32">
        <v>0</v>
      </c>
    </row>
    <row r="21" spans="1:13" ht="26.25" thickBot="1" x14ac:dyDescent="0.25">
      <c r="A21" s="717"/>
      <c r="B21" s="717"/>
      <c r="C21" s="720"/>
      <c r="D21" s="725"/>
      <c r="E21" s="29" t="s">
        <v>327</v>
      </c>
      <c r="F21" s="44"/>
      <c r="G21" s="48">
        <f>COUNTIF(F21,F21)*I21</f>
        <v>0</v>
      </c>
      <c r="H21" s="45"/>
      <c r="I21" s="39">
        <v>15</v>
      </c>
      <c r="K21" s="33" t="s">
        <v>328</v>
      </c>
      <c r="L21" s="32">
        <v>1</v>
      </c>
      <c r="M21" s="32">
        <v>1</v>
      </c>
    </row>
    <row r="22" spans="1:13" ht="26.25" thickBot="1" x14ac:dyDescent="0.25">
      <c r="A22" s="717"/>
      <c r="B22" s="717"/>
      <c r="C22" s="720"/>
      <c r="D22" s="726"/>
      <c r="E22" s="29" t="s">
        <v>329</v>
      </c>
      <c r="F22" s="44"/>
      <c r="G22" s="48">
        <f>COUNTIF(F22,F22)*I22</f>
        <v>0</v>
      </c>
      <c r="H22" s="44"/>
      <c r="I22" s="39">
        <v>30</v>
      </c>
      <c r="K22" s="33" t="s">
        <v>330</v>
      </c>
      <c r="L22" s="32">
        <v>2</v>
      </c>
      <c r="M22" s="32">
        <v>2</v>
      </c>
    </row>
    <row r="23" spans="1:13" ht="26.25" thickBot="1" x14ac:dyDescent="0.25">
      <c r="A23" s="717"/>
      <c r="B23" s="717"/>
      <c r="C23" s="720"/>
      <c r="D23" s="722" t="s">
        <v>331</v>
      </c>
      <c r="E23" s="29" t="s">
        <v>332</v>
      </c>
      <c r="F23" s="44"/>
      <c r="G23" s="48">
        <f>COUNTIF(F23,F23)*I23</f>
        <v>0</v>
      </c>
      <c r="H23" s="44"/>
      <c r="I23" s="39">
        <v>15</v>
      </c>
    </row>
    <row r="24" spans="1:13" ht="26.25" thickBot="1" x14ac:dyDescent="0.25">
      <c r="A24" s="718"/>
      <c r="B24" s="718"/>
      <c r="C24" s="721"/>
      <c r="D24" s="726"/>
      <c r="E24" s="37" t="s">
        <v>333</v>
      </c>
      <c r="F24" s="46"/>
      <c r="G24" s="49">
        <f>COUNTIF(F24,F24)*I24</f>
        <v>0</v>
      </c>
      <c r="H24" s="47"/>
      <c r="I24" s="39">
        <v>25</v>
      </c>
    </row>
    <row r="25" spans="1:13" ht="13.5" thickBot="1" x14ac:dyDescent="0.25">
      <c r="C25" s="34"/>
      <c r="D25" s="34"/>
      <c r="E25" s="35" t="s">
        <v>334</v>
      </c>
      <c r="F25" s="706">
        <f>SUM(G20:G24)</f>
        <v>0</v>
      </c>
      <c r="G25" s="707"/>
      <c r="H25" s="707"/>
      <c r="I25" s="708"/>
    </row>
    <row r="26" spans="1:13" ht="13.5" thickBot="1" x14ac:dyDescent="0.25">
      <c r="E26" s="36" t="s">
        <v>335</v>
      </c>
      <c r="F26" s="40">
        <f>IF(F25&lt;=50,0,IF(AND(F25&gt;50,F25&lt;=75),1,IF(AND(F25&gt;75,F25&lt;=100),2)))</f>
        <v>0</v>
      </c>
      <c r="G26" s="40"/>
      <c r="H26" s="41">
        <f>IF(F18="x","probabilidad",IF(F19="x","impacto",0))</f>
        <v>0</v>
      </c>
      <c r="I26" s="42"/>
    </row>
    <row r="27" spans="1:13" ht="13.5" thickBot="1" x14ac:dyDescent="0.25"/>
    <row r="28" spans="1:13" ht="24.75" customHeight="1" thickBot="1" x14ac:dyDescent="0.25">
      <c r="A28" s="709" t="s">
        <v>223</v>
      </c>
      <c r="B28" s="709" t="s">
        <v>307</v>
      </c>
      <c r="C28" s="709" t="s">
        <v>308</v>
      </c>
      <c r="D28" s="727" t="s">
        <v>309</v>
      </c>
      <c r="E28" s="727" t="s">
        <v>310</v>
      </c>
      <c r="F28" s="729" t="s">
        <v>311</v>
      </c>
      <c r="G28" s="730"/>
      <c r="H28" s="731"/>
      <c r="I28" s="727" t="s">
        <v>312</v>
      </c>
      <c r="K28" s="709" t="s">
        <v>313</v>
      </c>
      <c r="L28" s="712" t="s">
        <v>314</v>
      </c>
      <c r="M28" s="713"/>
    </row>
    <row r="29" spans="1:13" ht="13.5" thickBot="1" x14ac:dyDescent="0.25">
      <c r="A29" s="711"/>
      <c r="B29" s="711"/>
      <c r="C29" s="711"/>
      <c r="D29" s="728"/>
      <c r="E29" s="728"/>
      <c r="F29" s="28" t="s">
        <v>315</v>
      </c>
      <c r="G29" s="28"/>
      <c r="H29" s="28" t="s">
        <v>238</v>
      </c>
      <c r="I29" s="728"/>
      <c r="K29" s="710"/>
      <c r="L29" s="714"/>
      <c r="M29" s="715"/>
    </row>
    <row r="30" spans="1:13" ht="26.25" thickBot="1" x14ac:dyDescent="0.25">
      <c r="A30" s="716" t="e">
        <f>'4. ClCLO DE GESTIÓN'!#REF!</f>
        <v>#REF!</v>
      </c>
      <c r="B30" s="716" t="e">
        <f>'4. ClCLO DE GESTIÓN'!#REF!</f>
        <v>#REF!</v>
      </c>
      <c r="C30" s="732" t="s">
        <v>240</v>
      </c>
      <c r="D30" s="722" t="s">
        <v>316</v>
      </c>
      <c r="E30" s="29" t="s">
        <v>317</v>
      </c>
      <c r="F30" s="45"/>
      <c r="G30" s="48"/>
      <c r="H30" s="45"/>
      <c r="I30" s="38" t="s">
        <v>318</v>
      </c>
      <c r="K30" s="710"/>
      <c r="L30" s="30" t="s">
        <v>319</v>
      </c>
      <c r="M30" s="30" t="s">
        <v>320</v>
      </c>
    </row>
    <row r="31" spans="1:13" ht="26.25" thickBot="1" x14ac:dyDescent="0.25">
      <c r="A31" s="717"/>
      <c r="B31" s="717"/>
      <c r="C31" s="720"/>
      <c r="D31" s="723"/>
      <c r="E31" s="29" t="s">
        <v>321</v>
      </c>
      <c r="F31" s="44"/>
      <c r="G31" s="48"/>
      <c r="H31" s="45"/>
      <c r="I31" s="38" t="s">
        <v>318</v>
      </c>
      <c r="K31" s="711"/>
      <c r="L31" s="31" t="s">
        <v>322</v>
      </c>
      <c r="M31" s="31" t="s">
        <v>323</v>
      </c>
    </row>
    <row r="32" spans="1:13" ht="26.25" customHeight="1" thickBot="1" x14ac:dyDescent="0.25">
      <c r="A32" s="717"/>
      <c r="B32" s="717"/>
      <c r="C32" s="720"/>
      <c r="D32" s="724" t="s">
        <v>324</v>
      </c>
      <c r="E32" s="29" t="s">
        <v>325</v>
      </c>
      <c r="F32" s="44"/>
      <c r="G32" s="48">
        <f>COUNTIF(F32,F32)*I32</f>
        <v>0</v>
      </c>
      <c r="H32" s="44"/>
      <c r="I32" s="39">
        <v>15</v>
      </c>
      <c r="K32" s="33" t="s">
        <v>326</v>
      </c>
      <c r="L32" s="32">
        <v>0</v>
      </c>
      <c r="M32" s="32">
        <v>0</v>
      </c>
    </row>
    <row r="33" spans="1:13" ht="26.25" thickBot="1" x14ac:dyDescent="0.25">
      <c r="A33" s="717"/>
      <c r="B33" s="717"/>
      <c r="C33" s="720"/>
      <c r="D33" s="725"/>
      <c r="E33" s="29" t="s">
        <v>327</v>
      </c>
      <c r="F33" s="44"/>
      <c r="G33" s="48">
        <f>COUNTIF(F33,F33)*I33</f>
        <v>0</v>
      </c>
      <c r="H33" s="45"/>
      <c r="I33" s="39">
        <v>15</v>
      </c>
      <c r="K33" s="33" t="s">
        <v>328</v>
      </c>
      <c r="L33" s="32">
        <v>1</v>
      </c>
      <c r="M33" s="32">
        <v>1</v>
      </c>
    </row>
    <row r="34" spans="1:13" ht="26.25" thickBot="1" x14ac:dyDescent="0.25">
      <c r="A34" s="717"/>
      <c r="B34" s="717"/>
      <c r="C34" s="720"/>
      <c r="D34" s="726"/>
      <c r="E34" s="29" t="s">
        <v>329</v>
      </c>
      <c r="F34" s="44"/>
      <c r="G34" s="48">
        <f>COUNTIF(F34,F34)*I34</f>
        <v>0</v>
      </c>
      <c r="H34" s="45"/>
      <c r="I34" s="39">
        <v>30</v>
      </c>
      <c r="K34" s="33" t="s">
        <v>330</v>
      </c>
      <c r="L34" s="32">
        <v>2</v>
      </c>
      <c r="M34" s="32">
        <v>2</v>
      </c>
    </row>
    <row r="35" spans="1:13" ht="26.25" thickBot="1" x14ac:dyDescent="0.25">
      <c r="A35" s="717"/>
      <c r="B35" s="717"/>
      <c r="C35" s="720"/>
      <c r="D35" s="722" t="s">
        <v>331</v>
      </c>
      <c r="E35" s="29" t="s">
        <v>332</v>
      </c>
      <c r="F35" s="44"/>
      <c r="G35" s="48">
        <f>COUNTIF(F35,F35)*I35</f>
        <v>0</v>
      </c>
      <c r="H35" s="45"/>
      <c r="I35" s="39">
        <v>15</v>
      </c>
    </row>
    <row r="36" spans="1:13" ht="26.25" thickBot="1" x14ac:dyDescent="0.25">
      <c r="A36" s="718"/>
      <c r="B36" s="718"/>
      <c r="C36" s="721"/>
      <c r="D36" s="726"/>
      <c r="E36" s="29" t="s">
        <v>333</v>
      </c>
      <c r="F36" s="44"/>
      <c r="G36" s="48">
        <f>COUNTIF(F36,F36)*I36</f>
        <v>0</v>
      </c>
      <c r="H36" s="44"/>
      <c r="I36" s="39">
        <v>25</v>
      </c>
    </row>
    <row r="37" spans="1:13" ht="13.5" thickBot="1" x14ac:dyDescent="0.25">
      <c r="C37" s="34"/>
      <c r="D37" s="34"/>
      <c r="E37" s="35" t="s">
        <v>334</v>
      </c>
      <c r="F37" s="706">
        <f>SUM(G32:G36)</f>
        <v>0</v>
      </c>
      <c r="G37" s="707"/>
      <c r="H37" s="707"/>
      <c r="I37" s="708"/>
    </row>
    <row r="38" spans="1:13" ht="13.5" thickBot="1" x14ac:dyDescent="0.25">
      <c r="E38" s="36" t="s">
        <v>335</v>
      </c>
      <c r="F38" s="40">
        <f>IF(F37&lt;=50,0,IF(AND(F37&gt;50,F37&lt;=75),1,IF(AND(F37&gt;75,F37&lt;=100),2)))</f>
        <v>0</v>
      </c>
      <c r="G38" s="40"/>
      <c r="H38" s="41">
        <f>IF(F30="x","probabilidad",IF(F31="x","impacto",0))</f>
        <v>0</v>
      </c>
      <c r="I38" s="42"/>
    </row>
    <row r="39" spans="1:13" ht="13.5" thickBot="1" x14ac:dyDescent="0.25"/>
    <row r="40" spans="1:13" ht="24.75" customHeight="1" thickBot="1" x14ac:dyDescent="0.25">
      <c r="A40" s="709" t="s">
        <v>223</v>
      </c>
      <c r="B40" s="709" t="s">
        <v>307</v>
      </c>
      <c r="C40" s="709" t="s">
        <v>308</v>
      </c>
      <c r="D40" s="727" t="s">
        <v>309</v>
      </c>
      <c r="E40" s="727" t="s">
        <v>310</v>
      </c>
      <c r="F40" s="729" t="s">
        <v>311</v>
      </c>
      <c r="G40" s="730"/>
      <c r="H40" s="731"/>
      <c r="I40" s="727" t="s">
        <v>312</v>
      </c>
      <c r="K40" s="709" t="s">
        <v>313</v>
      </c>
      <c r="L40" s="712" t="s">
        <v>314</v>
      </c>
      <c r="M40" s="713"/>
    </row>
    <row r="41" spans="1:13" ht="13.5" thickBot="1" x14ac:dyDescent="0.25">
      <c r="A41" s="711"/>
      <c r="B41" s="711"/>
      <c r="C41" s="711"/>
      <c r="D41" s="728"/>
      <c r="E41" s="728"/>
      <c r="F41" s="28" t="s">
        <v>315</v>
      </c>
      <c r="G41" s="28"/>
      <c r="H41" s="28" t="s">
        <v>238</v>
      </c>
      <c r="I41" s="728"/>
      <c r="K41" s="710"/>
      <c r="L41" s="714"/>
      <c r="M41" s="715"/>
    </row>
    <row r="42" spans="1:13" ht="26.25" thickBot="1" x14ac:dyDescent="0.25">
      <c r="A42" s="716" t="e">
        <f>'4. ClCLO DE GESTIÓN'!#REF!</f>
        <v>#REF!</v>
      </c>
      <c r="B42" s="716" t="e">
        <f>'4. ClCLO DE GESTIÓN'!#REF!</f>
        <v>#REF!</v>
      </c>
      <c r="C42" s="732" t="s">
        <v>240</v>
      </c>
      <c r="D42" s="722" t="s">
        <v>316</v>
      </c>
      <c r="E42" s="29" t="s">
        <v>317</v>
      </c>
      <c r="F42" s="44"/>
      <c r="G42" s="48"/>
      <c r="H42" s="45"/>
      <c r="I42" s="38" t="s">
        <v>318</v>
      </c>
      <c r="K42" s="710"/>
      <c r="L42" s="30" t="s">
        <v>319</v>
      </c>
      <c r="M42" s="30" t="s">
        <v>320</v>
      </c>
    </row>
    <row r="43" spans="1:13" ht="26.25" thickBot="1" x14ac:dyDescent="0.25">
      <c r="A43" s="717"/>
      <c r="B43" s="717"/>
      <c r="C43" s="720"/>
      <c r="D43" s="723"/>
      <c r="E43" s="29" t="s">
        <v>321</v>
      </c>
      <c r="F43" s="45"/>
      <c r="G43" s="48"/>
      <c r="H43" s="45"/>
      <c r="I43" s="38" t="s">
        <v>318</v>
      </c>
      <c r="K43" s="711"/>
      <c r="L43" s="31" t="s">
        <v>322</v>
      </c>
      <c r="M43" s="31" t="s">
        <v>323</v>
      </c>
    </row>
    <row r="44" spans="1:13" ht="26.25" customHeight="1" thickBot="1" x14ac:dyDescent="0.25">
      <c r="A44" s="717"/>
      <c r="B44" s="717"/>
      <c r="C44" s="720"/>
      <c r="D44" s="724" t="s">
        <v>324</v>
      </c>
      <c r="E44" s="29" t="s">
        <v>325</v>
      </c>
      <c r="F44" s="44"/>
      <c r="G44" s="48">
        <f>COUNTIF(F44,F44)*I44</f>
        <v>0</v>
      </c>
      <c r="H44" s="44"/>
      <c r="I44" s="39">
        <v>15</v>
      </c>
      <c r="K44" s="33" t="s">
        <v>326</v>
      </c>
      <c r="L44" s="32">
        <v>0</v>
      </c>
      <c r="M44" s="32">
        <v>0</v>
      </c>
    </row>
    <row r="45" spans="1:13" ht="26.25" thickBot="1" x14ac:dyDescent="0.25">
      <c r="A45" s="717"/>
      <c r="B45" s="717"/>
      <c r="C45" s="720"/>
      <c r="D45" s="725"/>
      <c r="E45" s="29" t="s">
        <v>327</v>
      </c>
      <c r="F45" s="44"/>
      <c r="G45" s="48">
        <f>COUNTIF(F45,F45)*I45</f>
        <v>0</v>
      </c>
      <c r="H45" s="45"/>
      <c r="I45" s="39">
        <v>15</v>
      </c>
      <c r="K45" s="33" t="s">
        <v>328</v>
      </c>
      <c r="L45" s="32">
        <v>1</v>
      </c>
      <c r="M45" s="32">
        <v>1</v>
      </c>
    </row>
    <row r="46" spans="1:13" ht="26.25" thickBot="1" x14ac:dyDescent="0.25">
      <c r="A46" s="717"/>
      <c r="B46" s="717"/>
      <c r="C46" s="720"/>
      <c r="D46" s="726"/>
      <c r="E46" s="29" t="s">
        <v>329</v>
      </c>
      <c r="F46" s="44"/>
      <c r="G46" s="48">
        <f>COUNTIF(F46,F46)*I46</f>
        <v>0</v>
      </c>
      <c r="H46" s="45"/>
      <c r="I46" s="39">
        <v>30</v>
      </c>
      <c r="K46" s="33" t="s">
        <v>330</v>
      </c>
      <c r="L46" s="32">
        <v>2</v>
      </c>
      <c r="M46" s="32">
        <v>2</v>
      </c>
    </row>
    <row r="47" spans="1:13" ht="26.25" thickBot="1" x14ac:dyDescent="0.25">
      <c r="A47" s="717"/>
      <c r="B47" s="717"/>
      <c r="C47" s="720"/>
      <c r="D47" s="722" t="s">
        <v>331</v>
      </c>
      <c r="E47" s="29" t="s">
        <v>332</v>
      </c>
      <c r="F47" s="44"/>
      <c r="G47" s="48">
        <f>COUNTIF(F47,F47)*I47</f>
        <v>0</v>
      </c>
      <c r="H47" s="45"/>
      <c r="I47" s="39">
        <v>15</v>
      </c>
    </row>
    <row r="48" spans="1:13" ht="26.25" thickBot="1" x14ac:dyDescent="0.25">
      <c r="A48" s="718"/>
      <c r="B48" s="718"/>
      <c r="C48" s="721"/>
      <c r="D48" s="726"/>
      <c r="E48" s="29" t="s">
        <v>333</v>
      </c>
      <c r="F48" s="44"/>
      <c r="G48" s="48">
        <f>COUNTIF(F48,F48)*I48</f>
        <v>0</v>
      </c>
      <c r="H48" s="45"/>
      <c r="I48" s="39">
        <v>25</v>
      </c>
    </row>
    <row r="49" spans="1:13" ht="13.5" thickBot="1" x14ac:dyDescent="0.25">
      <c r="C49" s="34"/>
      <c r="D49" s="34"/>
      <c r="E49" s="35" t="s">
        <v>334</v>
      </c>
      <c r="F49" s="706">
        <f>SUM(G44:G48)</f>
        <v>0</v>
      </c>
      <c r="G49" s="707"/>
      <c r="H49" s="707"/>
      <c r="I49" s="708"/>
    </row>
    <row r="50" spans="1:13" ht="13.5" thickBot="1" x14ac:dyDescent="0.25">
      <c r="E50" s="36" t="s">
        <v>335</v>
      </c>
      <c r="F50" s="40">
        <f>IF(F49&lt;=50,0,IF(AND(F49&gt;50,F49&lt;=75),1,IF(AND(F49&gt;75,F49&lt;=100),2)))</f>
        <v>0</v>
      </c>
      <c r="G50" s="40"/>
      <c r="H50" s="41">
        <f>IF(F42="x","probabilidad",IF(F43="x","impacto",0))</f>
        <v>0</v>
      </c>
      <c r="I50" s="42"/>
    </row>
    <row r="51" spans="1:13" ht="13.5" thickBot="1" x14ac:dyDescent="0.25"/>
    <row r="52" spans="1:13" ht="24.75" customHeight="1" thickBot="1" x14ac:dyDescent="0.25">
      <c r="A52" s="709" t="s">
        <v>223</v>
      </c>
      <c r="B52" s="709" t="s">
        <v>307</v>
      </c>
      <c r="C52" s="709" t="s">
        <v>308</v>
      </c>
      <c r="D52" s="727" t="s">
        <v>309</v>
      </c>
      <c r="E52" s="727" t="s">
        <v>310</v>
      </c>
      <c r="F52" s="729" t="s">
        <v>311</v>
      </c>
      <c r="G52" s="730"/>
      <c r="H52" s="731"/>
      <c r="I52" s="727" t="s">
        <v>312</v>
      </c>
      <c r="K52" s="709" t="s">
        <v>313</v>
      </c>
      <c r="L52" s="712" t="s">
        <v>314</v>
      </c>
      <c r="M52" s="713"/>
    </row>
    <row r="53" spans="1:13" ht="13.5" thickBot="1" x14ac:dyDescent="0.25">
      <c r="A53" s="711"/>
      <c r="B53" s="711"/>
      <c r="C53" s="711"/>
      <c r="D53" s="728"/>
      <c r="E53" s="728"/>
      <c r="F53" s="28" t="s">
        <v>315</v>
      </c>
      <c r="G53" s="28"/>
      <c r="H53" s="28" t="s">
        <v>238</v>
      </c>
      <c r="I53" s="728"/>
      <c r="K53" s="710"/>
      <c r="L53" s="714"/>
      <c r="M53" s="715"/>
    </row>
    <row r="54" spans="1:13" ht="26.25" thickBot="1" x14ac:dyDescent="0.25">
      <c r="A54" s="716" t="e">
        <f>'4. ClCLO DE GESTIÓN'!#REF!</f>
        <v>#REF!</v>
      </c>
      <c r="B54" s="716" t="e">
        <f>'4. ClCLO DE GESTIÓN'!#REF!</f>
        <v>#REF!</v>
      </c>
      <c r="C54" s="719" t="s">
        <v>240</v>
      </c>
      <c r="D54" s="722" t="s">
        <v>316</v>
      </c>
      <c r="E54" s="29" t="s">
        <v>317</v>
      </c>
      <c r="F54" s="44"/>
      <c r="G54" s="48"/>
      <c r="H54" s="45"/>
      <c r="I54" s="38" t="s">
        <v>318</v>
      </c>
      <c r="K54" s="710"/>
      <c r="L54" s="30" t="s">
        <v>319</v>
      </c>
      <c r="M54" s="30" t="s">
        <v>320</v>
      </c>
    </row>
    <row r="55" spans="1:13" ht="26.25" thickBot="1" x14ac:dyDescent="0.25">
      <c r="A55" s="717"/>
      <c r="B55" s="717"/>
      <c r="C55" s="720"/>
      <c r="D55" s="723"/>
      <c r="E55" s="29" t="s">
        <v>321</v>
      </c>
      <c r="F55" s="44"/>
      <c r="G55" s="48"/>
      <c r="H55" s="45"/>
      <c r="I55" s="38" t="s">
        <v>318</v>
      </c>
      <c r="K55" s="711"/>
      <c r="L55" s="31" t="s">
        <v>322</v>
      </c>
      <c r="M55" s="31" t="s">
        <v>323</v>
      </c>
    </row>
    <row r="56" spans="1:13" ht="26.25" customHeight="1" thickBot="1" x14ac:dyDescent="0.25">
      <c r="A56" s="717"/>
      <c r="B56" s="717"/>
      <c r="C56" s="720"/>
      <c r="D56" s="724" t="s">
        <v>324</v>
      </c>
      <c r="E56" s="29" t="s">
        <v>325</v>
      </c>
      <c r="F56" s="44"/>
      <c r="G56" s="48">
        <f>COUNTIF(F56,F56)*I56</f>
        <v>0</v>
      </c>
      <c r="H56" s="45"/>
      <c r="I56" s="39">
        <v>15</v>
      </c>
      <c r="K56" s="33" t="s">
        <v>326</v>
      </c>
      <c r="L56" s="32">
        <v>0</v>
      </c>
      <c r="M56" s="32">
        <v>0</v>
      </c>
    </row>
    <row r="57" spans="1:13" ht="26.25" thickBot="1" x14ac:dyDescent="0.25">
      <c r="A57" s="717"/>
      <c r="B57" s="717"/>
      <c r="C57" s="720"/>
      <c r="D57" s="725"/>
      <c r="E57" s="29" t="s">
        <v>327</v>
      </c>
      <c r="F57" s="44"/>
      <c r="G57" s="48">
        <f>COUNTIF(F57,F57)*I57</f>
        <v>0</v>
      </c>
      <c r="H57" s="45"/>
      <c r="I57" s="39">
        <v>15</v>
      </c>
      <c r="K57" s="33" t="s">
        <v>328</v>
      </c>
      <c r="L57" s="32">
        <v>1</v>
      </c>
      <c r="M57" s="32">
        <v>1</v>
      </c>
    </row>
    <row r="58" spans="1:13" ht="26.25" thickBot="1" x14ac:dyDescent="0.25">
      <c r="A58" s="717"/>
      <c r="B58" s="717"/>
      <c r="C58" s="720"/>
      <c r="D58" s="726"/>
      <c r="E58" s="29" t="s">
        <v>329</v>
      </c>
      <c r="F58" s="44"/>
      <c r="G58" s="48">
        <f>COUNTIF(F58,F58)*I58</f>
        <v>0</v>
      </c>
      <c r="H58" s="45"/>
      <c r="I58" s="39">
        <v>30</v>
      </c>
      <c r="K58" s="33" t="s">
        <v>330</v>
      </c>
      <c r="L58" s="32">
        <v>2</v>
      </c>
      <c r="M58" s="32">
        <v>2</v>
      </c>
    </row>
    <row r="59" spans="1:13" ht="26.25" thickBot="1" x14ac:dyDescent="0.25">
      <c r="A59" s="717"/>
      <c r="B59" s="717"/>
      <c r="C59" s="720"/>
      <c r="D59" s="722" t="s">
        <v>331</v>
      </c>
      <c r="E59" s="29" t="s">
        <v>332</v>
      </c>
      <c r="F59" s="44"/>
      <c r="G59" s="48">
        <f>COUNTIF(F59,F59)*I59</f>
        <v>0</v>
      </c>
      <c r="H59" s="45"/>
      <c r="I59" s="39">
        <v>15</v>
      </c>
    </row>
    <row r="60" spans="1:13" ht="26.25" thickBot="1" x14ac:dyDescent="0.25">
      <c r="A60" s="718"/>
      <c r="B60" s="718"/>
      <c r="C60" s="721"/>
      <c r="D60" s="726"/>
      <c r="E60" s="29" t="s">
        <v>333</v>
      </c>
      <c r="F60" s="44"/>
      <c r="G60" s="48">
        <f>COUNTIF(F60,F60)*I60</f>
        <v>0</v>
      </c>
      <c r="H60" s="44"/>
      <c r="I60" s="39">
        <v>25</v>
      </c>
    </row>
    <row r="61" spans="1:13" ht="13.5" thickBot="1" x14ac:dyDescent="0.25">
      <c r="C61" s="34"/>
      <c r="D61" s="34"/>
      <c r="E61" s="35" t="s">
        <v>334</v>
      </c>
      <c r="F61" s="706">
        <f>SUM(G56:G60)</f>
        <v>0</v>
      </c>
      <c r="G61" s="707"/>
      <c r="H61" s="707"/>
      <c r="I61" s="708"/>
    </row>
    <row r="62" spans="1:13" ht="13.5" thickBot="1" x14ac:dyDescent="0.25">
      <c r="E62" s="36" t="s">
        <v>335</v>
      </c>
      <c r="F62" s="40">
        <f>IF(F61&lt;=50,0,IF(AND(F61&gt;50,F61&lt;=75),1,IF(AND(F61&gt;75,F61&lt;=100),2)))</f>
        <v>0</v>
      </c>
      <c r="G62" s="40"/>
      <c r="H62" s="41">
        <f>IF(F54="x","probabilidad",IF(F55="x","impacto",0))</f>
        <v>0</v>
      </c>
      <c r="I62" s="42"/>
    </row>
    <row r="63" spans="1:13" ht="13.5" thickBot="1" x14ac:dyDescent="0.25"/>
    <row r="64" spans="1:13" ht="24.75" customHeight="1" thickBot="1" x14ac:dyDescent="0.25">
      <c r="A64" s="709" t="s">
        <v>223</v>
      </c>
      <c r="B64" s="709" t="s">
        <v>307</v>
      </c>
      <c r="C64" s="709" t="s">
        <v>308</v>
      </c>
      <c r="D64" s="727" t="s">
        <v>309</v>
      </c>
      <c r="E64" s="727" t="s">
        <v>310</v>
      </c>
      <c r="F64" s="729" t="s">
        <v>311</v>
      </c>
      <c r="G64" s="730"/>
      <c r="H64" s="731"/>
      <c r="I64" s="727" t="s">
        <v>312</v>
      </c>
      <c r="K64" s="709" t="s">
        <v>313</v>
      </c>
      <c r="L64" s="712" t="s">
        <v>314</v>
      </c>
      <c r="M64" s="713"/>
    </row>
    <row r="65" spans="1:13" ht="13.5" thickBot="1" x14ac:dyDescent="0.25">
      <c r="A65" s="711"/>
      <c r="B65" s="711"/>
      <c r="C65" s="711"/>
      <c r="D65" s="728"/>
      <c r="E65" s="728"/>
      <c r="F65" s="28" t="s">
        <v>315</v>
      </c>
      <c r="G65" s="28"/>
      <c r="H65" s="28" t="s">
        <v>238</v>
      </c>
      <c r="I65" s="728"/>
      <c r="K65" s="710"/>
      <c r="L65" s="714"/>
      <c r="M65" s="715"/>
    </row>
    <row r="66" spans="1:13" ht="26.25" thickBot="1" x14ac:dyDescent="0.25">
      <c r="A66" s="716" t="e">
        <f>'4. ClCLO DE GESTIÓN'!#REF!</f>
        <v>#REF!</v>
      </c>
      <c r="B66" s="716" t="e">
        <f>'4. ClCLO DE GESTIÓN'!#REF!</f>
        <v>#REF!</v>
      </c>
      <c r="C66" s="719" t="s">
        <v>240</v>
      </c>
      <c r="D66" s="722" t="s">
        <v>316</v>
      </c>
      <c r="E66" s="29" t="s">
        <v>317</v>
      </c>
      <c r="F66" s="44"/>
      <c r="G66" s="48"/>
      <c r="H66" s="45"/>
      <c r="I66" s="38" t="s">
        <v>318</v>
      </c>
      <c r="K66" s="710"/>
      <c r="L66" s="30" t="s">
        <v>319</v>
      </c>
      <c r="M66" s="30" t="s">
        <v>320</v>
      </c>
    </row>
    <row r="67" spans="1:13" ht="26.25" thickBot="1" x14ac:dyDescent="0.25">
      <c r="A67" s="717"/>
      <c r="B67" s="717"/>
      <c r="C67" s="720"/>
      <c r="D67" s="723"/>
      <c r="E67" s="29" t="s">
        <v>321</v>
      </c>
      <c r="F67" s="45"/>
      <c r="G67" s="48"/>
      <c r="H67" s="45"/>
      <c r="I67" s="38" t="s">
        <v>318</v>
      </c>
      <c r="K67" s="711"/>
      <c r="L67" s="31" t="s">
        <v>322</v>
      </c>
      <c r="M67" s="31" t="s">
        <v>323</v>
      </c>
    </row>
    <row r="68" spans="1:13" ht="26.25" customHeight="1" thickBot="1" x14ac:dyDescent="0.25">
      <c r="A68" s="717"/>
      <c r="B68" s="717"/>
      <c r="C68" s="720"/>
      <c r="D68" s="724" t="s">
        <v>324</v>
      </c>
      <c r="E68" s="29" t="s">
        <v>325</v>
      </c>
      <c r="F68" s="44"/>
      <c r="G68" s="48">
        <f>COUNTIF(F68,F68)*I68</f>
        <v>0</v>
      </c>
      <c r="H68" s="45"/>
      <c r="I68" s="39">
        <v>15</v>
      </c>
      <c r="K68" s="33" t="s">
        <v>326</v>
      </c>
      <c r="L68" s="32">
        <v>0</v>
      </c>
      <c r="M68" s="32">
        <v>0</v>
      </c>
    </row>
    <row r="69" spans="1:13" ht="26.25" thickBot="1" x14ac:dyDescent="0.25">
      <c r="A69" s="717"/>
      <c r="B69" s="717"/>
      <c r="C69" s="720"/>
      <c r="D69" s="725"/>
      <c r="E69" s="29" t="s">
        <v>327</v>
      </c>
      <c r="F69" s="44"/>
      <c r="G69" s="48">
        <f>COUNTIF(F69,F69)*I69</f>
        <v>0</v>
      </c>
      <c r="H69" s="45"/>
      <c r="I69" s="39">
        <v>15</v>
      </c>
      <c r="K69" s="33" t="s">
        <v>328</v>
      </c>
      <c r="L69" s="32">
        <v>1</v>
      </c>
      <c r="M69" s="32">
        <v>1</v>
      </c>
    </row>
    <row r="70" spans="1:13" ht="26.25" thickBot="1" x14ac:dyDescent="0.25">
      <c r="A70" s="717"/>
      <c r="B70" s="717"/>
      <c r="C70" s="720"/>
      <c r="D70" s="726"/>
      <c r="E70" s="29" t="s">
        <v>329</v>
      </c>
      <c r="F70" s="44"/>
      <c r="G70" s="48">
        <f>COUNTIF(F70,F70)*I70</f>
        <v>0</v>
      </c>
      <c r="H70" s="45"/>
      <c r="I70" s="39">
        <v>30</v>
      </c>
      <c r="K70" s="33" t="s">
        <v>330</v>
      </c>
      <c r="L70" s="32">
        <v>2</v>
      </c>
      <c r="M70" s="32">
        <v>2</v>
      </c>
    </row>
    <row r="71" spans="1:13" ht="26.25" thickBot="1" x14ac:dyDescent="0.25">
      <c r="A71" s="717"/>
      <c r="B71" s="717"/>
      <c r="C71" s="720"/>
      <c r="D71" s="722" t="s">
        <v>331</v>
      </c>
      <c r="E71" s="29" t="s">
        <v>332</v>
      </c>
      <c r="F71" s="44"/>
      <c r="G71" s="48">
        <f>COUNTIF(F71,F71)*I71</f>
        <v>0</v>
      </c>
      <c r="H71" s="45"/>
      <c r="I71" s="39">
        <v>15</v>
      </c>
    </row>
    <row r="72" spans="1:13" ht="26.25" thickBot="1" x14ac:dyDescent="0.25">
      <c r="A72" s="718"/>
      <c r="B72" s="718"/>
      <c r="C72" s="721"/>
      <c r="D72" s="726"/>
      <c r="E72" s="29" t="s">
        <v>333</v>
      </c>
      <c r="F72" s="44"/>
      <c r="G72" s="48">
        <f>COUNTIF(F72,F72)*I72</f>
        <v>0</v>
      </c>
      <c r="H72" s="45"/>
      <c r="I72" s="39">
        <v>25</v>
      </c>
    </row>
    <row r="73" spans="1:13" ht="13.5" thickBot="1" x14ac:dyDescent="0.25">
      <c r="C73" s="34"/>
      <c r="D73" s="34"/>
      <c r="E73" s="35" t="s">
        <v>334</v>
      </c>
      <c r="F73" s="706">
        <f>SUM(G68:G72)</f>
        <v>0</v>
      </c>
      <c r="G73" s="707"/>
      <c r="H73" s="707"/>
      <c r="I73" s="708"/>
    </row>
    <row r="74" spans="1:13" ht="13.5" thickBot="1" x14ac:dyDescent="0.25">
      <c r="E74" s="36" t="s">
        <v>335</v>
      </c>
      <c r="F74" s="40">
        <f>IF(F73&lt;=50,0,IF(AND(F73&gt;50,F73&lt;=75),1,IF(AND(F73&gt;75,F73&lt;=100),2)))</f>
        <v>0</v>
      </c>
      <c r="G74" s="40"/>
      <c r="H74" s="41">
        <f>IF(F66="x","probabilidad",IF(F67="x","impacto",0))</f>
        <v>0</v>
      </c>
      <c r="I74" s="42"/>
    </row>
    <row r="75" spans="1:13" ht="13.5" thickBot="1" x14ac:dyDescent="0.25"/>
    <row r="76" spans="1:13" ht="24.75" customHeight="1" thickBot="1" x14ac:dyDescent="0.25">
      <c r="A76" s="709" t="s">
        <v>223</v>
      </c>
      <c r="B76" s="709" t="s">
        <v>307</v>
      </c>
      <c r="C76" s="709" t="s">
        <v>308</v>
      </c>
      <c r="D76" s="727" t="s">
        <v>309</v>
      </c>
      <c r="E76" s="727" t="s">
        <v>310</v>
      </c>
      <c r="F76" s="729" t="s">
        <v>311</v>
      </c>
      <c r="G76" s="730"/>
      <c r="H76" s="731"/>
      <c r="I76" s="727" t="s">
        <v>312</v>
      </c>
      <c r="K76" s="709" t="s">
        <v>313</v>
      </c>
      <c r="L76" s="712" t="s">
        <v>314</v>
      </c>
      <c r="M76" s="713"/>
    </row>
    <row r="77" spans="1:13" ht="13.5" thickBot="1" x14ac:dyDescent="0.25">
      <c r="A77" s="711"/>
      <c r="B77" s="711"/>
      <c r="C77" s="711"/>
      <c r="D77" s="728"/>
      <c r="E77" s="728"/>
      <c r="F77" s="28" t="s">
        <v>315</v>
      </c>
      <c r="G77" s="28"/>
      <c r="H77" s="28" t="s">
        <v>238</v>
      </c>
      <c r="I77" s="728"/>
      <c r="K77" s="710"/>
      <c r="L77" s="714"/>
      <c r="M77" s="715"/>
    </row>
    <row r="78" spans="1:13" ht="26.25" thickBot="1" x14ac:dyDescent="0.25">
      <c r="A78" s="716" t="e">
        <f>'4. ClCLO DE GESTIÓN'!#REF!</f>
        <v>#REF!</v>
      </c>
      <c r="B78" s="716" t="e">
        <f>'4. ClCLO DE GESTIÓN'!#REF!</f>
        <v>#REF!</v>
      </c>
      <c r="C78" s="719" t="s">
        <v>240</v>
      </c>
      <c r="D78" s="722" t="s">
        <v>316</v>
      </c>
      <c r="E78" s="29" t="s">
        <v>317</v>
      </c>
      <c r="F78" s="45"/>
      <c r="G78" s="48"/>
      <c r="H78" s="45"/>
      <c r="I78" s="38" t="s">
        <v>318</v>
      </c>
      <c r="K78" s="710"/>
      <c r="L78" s="30" t="s">
        <v>319</v>
      </c>
      <c r="M78" s="30" t="s">
        <v>320</v>
      </c>
    </row>
    <row r="79" spans="1:13" ht="26.25" thickBot="1" x14ac:dyDescent="0.25">
      <c r="A79" s="717"/>
      <c r="B79" s="717"/>
      <c r="C79" s="720"/>
      <c r="D79" s="723"/>
      <c r="E79" s="29" t="s">
        <v>321</v>
      </c>
      <c r="F79" s="44"/>
      <c r="G79" s="48"/>
      <c r="H79" s="45"/>
      <c r="I79" s="38" t="s">
        <v>318</v>
      </c>
      <c r="K79" s="711"/>
      <c r="L79" s="31" t="s">
        <v>322</v>
      </c>
      <c r="M79" s="31" t="s">
        <v>323</v>
      </c>
    </row>
    <row r="80" spans="1:13" ht="26.25" customHeight="1" thickBot="1" x14ac:dyDescent="0.25">
      <c r="A80" s="717"/>
      <c r="B80" s="717"/>
      <c r="C80" s="720"/>
      <c r="D80" s="724" t="s">
        <v>324</v>
      </c>
      <c r="E80" s="29" t="s">
        <v>325</v>
      </c>
      <c r="F80" s="44"/>
      <c r="G80" s="48">
        <f>COUNTIF(F80,F80)*I80</f>
        <v>0</v>
      </c>
      <c r="H80" s="45"/>
      <c r="I80" s="39">
        <v>15</v>
      </c>
      <c r="K80" s="33" t="s">
        <v>326</v>
      </c>
      <c r="L80" s="32">
        <v>0</v>
      </c>
      <c r="M80" s="32">
        <v>0</v>
      </c>
    </row>
    <row r="81" spans="1:13" ht="26.25" thickBot="1" x14ac:dyDescent="0.25">
      <c r="A81" s="717"/>
      <c r="B81" s="717"/>
      <c r="C81" s="720"/>
      <c r="D81" s="725"/>
      <c r="E81" s="29" t="s">
        <v>327</v>
      </c>
      <c r="F81" s="44"/>
      <c r="G81" s="48">
        <f>COUNTIF(F81,F81)*I81</f>
        <v>0</v>
      </c>
      <c r="H81" s="45"/>
      <c r="I81" s="39">
        <v>15</v>
      </c>
      <c r="K81" s="33" t="s">
        <v>328</v>
      </c>
      <c r="L81" s="32">
        <v>1</v>
      </c>
      <c r="M81" s="32">
        <v>1</v>
      </c>
    </row>
    <row r="82" spans="1:13" ht="26.25" thickBot="1" x14ac:dyDescent="0.25">
      <c r="A82" s="717"/>
      <c r="B82" s="717"/>
      <c r="C82" s="720"/>
      <c r="D82" s="726"/>
      <c r="E82" s="29" t="s">
        <v>329</v>
      </c>
      <c r="F82" s="44"/>
      <c r="G82" s="48">
        <f>COUNTIF(F82,F82)*I82</f>
        <v>0</v>
      </c>
      <c r="H82" s="45"/>
      <c r="I82" s="39">
        <v>30</v>
      </c>
      <c r="K82" s="33" t="s">
        <v>330</v>
      </c>
      <c r="L82" s="32">
        <v>2</v>
      </c>
      <c r="M82" s="32">
        <v>2</v>
      </c>
    </row>
    <row r="83" spans="1:13" ht="26.25" thickBot="1" x14ac:dyDescent="0.25">
      <c r="A83" s="717"/>
      <c r="B83" s="717"/>
      <c r="C83" s="720"/>
      <c r="D83" s="722" t="s">
        <v>331</v>
      </c>
      <c r="E83" s="29" t="s">
        <v>332</v>
      </c>
      <c r="F83" s="44"/>
      <c r="G83" s="48">
        <f>COUNTIF(F83,F83)*I83</f>
        <v>0</v>
      </c>
      <c r="H83" s="45"/>
      <c r="I83" s="39">
        <v>15</v>
      </c>
    </row>
    <row r="84" spans="1:13" ht="26.25" thickBot="1" x14ac:dyDescent="0.25">
      <c r="A84" s="718"/>
      <c r="B84" s="718"/>
      <c r="C84" s="721"/>
      <c r="D84" s="726"/>
      <c r="E84" s="29" t="s">
        <v>333</v>
      </c>
      <c r="F84" s="44"/>
      <c r="G84" s="48">
        <f>COUNTIF(F84,F84)*I84</f>
        <v>0</v>
      </c>
      <c r="H84" s="45"/>
      <c r="I84" s="39">
        <v>25</v>
      </c>
    </row>
    <row r="85" spans="1:13" ht="13.5" thickBot="1" x14ac:dyDescent="0.25">
      <c r="C85" s="34"/>
      <c r="D85" s="34"/>
      <c r="E85" s="35" t="s">
        <v>334</v>
      </c>
      <c r="F85" s="706">
        <f>SUM(G80:G84)</f>
        <v>0</v>
      </c>
      <c r="G85" s="707"/>
      <c r="H85" s="707"/>
      <c r="I85" s="708"/>
    </row>
    <row r="86" spans="1:13" ht="13.5" thickBot="1" x14ac:dyDescent="0.25">
      <c r="E86" s="36" t="s">
        <v>335</v>
      </c>
      <c r="F86" s="40">
        <f>IF(F85&lt;=50,0,IF(AND(F85&gt;50,F85&lt;=75),1,IF(AND(F85&gt;75,F85&lt;=100),2)))</f>
        <v>0</v>
      </c>
      <c r="G86" s="40"/>
      <c r="H86" s="41">
        <f>IF(F78="x","probabilidad",IF(F79="x","impacto",0))</f>
        <v>0</v>
      </c>
      <c r="I86" s="42"/>
    </row>
    <row r="87" spans="1:13" ht="13.5" thickBot="1" x14ac:dyDescent="0.25"/>
    <row r="88" spans="1:13" ht="24.75" customHeight="1" thickBot="1" x14ac:dyDescent="0.25">
      <c r="A88" s="709" t="s">
        <v>223</v>
      </c>
      <c r="B88" s="709" t="s">
        <v>307</v>
      </c>
      <c r="C88" s="709" t="s">
        <v>308</v>
      </c>
      <c r="D88" s="727" t="s">
        <v>309</v>
      </c>
      <c r="E88" s="727" t="s">
        <v>310</v>
      </c>
      <c r="F88" s="729" t="s">
        <v>311</v>
      </c>
      <c r="G88" s="730"/>
      <c r="H88" s="731"/>
      <c r="I88" s="727" t="s">
        <v>312</v>
      </c>
      <c r="K88" s="709" t="s">
        <v>313</v>
      </c>
      <c r="L88" s="712" t="s">
        <v>314</v>
      </c>
      <c r="M88" s="713"/>
    </row>
    <row r="89" spans="1:13" ht="13.5" thickBot="1" x14ac:dyDescent="0.25">
      <c r="A89" s="711"/>
      <c r="B89" s="711"/>
      <c r="C89" s="711"/>
      <c r="D89" s="728"/>
      <c r="E89" s="728"/>
      <c r="F89" s="28" t="s">
        <v>315</v>
      </c>
      <c r="G89" s="28"/>
      <c r="H89" s="28" t="s">
        <v>238</v>
      </c>
      <c r="I89" s="728"/>
      <c r="K89" s="710"/>
      <c r="L89" s="714"/>
      <c r="M89" s="715"/>
    </row>
    <row r="90" spans="1:13" ht="26.25" thickBot="1" x14ac:dyDescent="0.25">
      <c r="A90" s="716" t="e">
        <f>'4. ClCLO DE GESTIÓN'!#REF!</f>
        <v>#REF!</v>
      </c>
      <c r="B90" s="716" t="e">
        <f>'4. ClCLO DE GESTIÓN'!#REF!</f>
        <v>#REF!</v>
      </c>
      <c r="C90" s="719" t="s">
        <v>240</v>
      </c>
      <c r="D90" s="722" t="s">
        <v>316</v>
      </c>
      <c r="E90" s="29" t="s">
        <v>317</v>
      </c>
      <c r="F90" s="44"/>
      <c r="G90" s="48"/>
      <c r="H90" s="45"/>
      <c r="I90" s="38" t="s">
        <v>318</v>
      </c>
      <c r="K90" s="710"/>
      <c r="L90" s="30" t="s">
        <v>319</v>
      </c>
      <c r="M90" s="30" t="s">
        <v>320</v>
      </c>
    </row>
    <row r="91" spans="1:13" ht="26.25" thickBot="1" x14ac:dyDescent="0.25">
      <c r="A91" s="717"/>
      <c r="B91" s="717"/>
      <c r="C91" s="720"/>
      <c r="D91" s="723"/>
      <c r="E91" s="29" t="s">
        <v>321</v>
      </c>
      <c r="F91" s="45"/>
      <c r="G91" s="48"/>
      <c r="H91" s="45"/>
      <c r="I91" s="38" t="s">
        <v>318</v>
      </c>
      <c r="K91" s="711"/>
      <c r="L91" s="31" t="s">
        <v>322</v>
      </c>
      <c r="M91" s="31" t="s">
        <v>323</v>
      </c>
    </row>
    <row r="92" spans="1:13" ht="26.25" customHeight="1" thickBot="1" x14ac:dyDescent="0.25">
      <c r="A92" s="717"/>
      <c r="B92" s="717"/>
      <c r="C92" s="720"/>
      <c r="D92" s="724" t="s">
        <v>324</v>
      </c>
      <c r="E92" s="29" t="s">
        <v>325</v>
      </c>
      <c r="F92" s="44"/>
      <c r="G92" s="48">
        <f>COUNTIF(F92,F92)*I92</f>
        <v>0</v>
      </c>
      <c r="H92" s="45"/>
      <c r="I92" s="39">
        <v>15</v>
      </c>
      <c r="K92" s="33" t="s">
        <v>326</v>
      </c>
      <c r="L92" s="32">
        <v>0</v>
      </c>
      <c r="M92" s="32">
        <v>0</v>
      </c>
    </row>
    <row r="93" spans="1:13" ht="26.25" thickBot="1" x14ac:dyDescent="0.25">
      <c r="A93" s="717"/>
      <c r="B93" s="717"/>
      <c r="C93" s="720"/>
      <c r="D93" s="725"/>
      <c r="E93" s="29" t="s">
        <v>327</v>
      </c>
      <c r="F93" s="44"/>
      <c r="G93" s="48">
        <f>COUNTIF(F93,F93)*I93</f>
        <v>0</v>
      </c>
      <c r="H93" s="45"/>
      <c r="I93" s="39">
        <v>15</v>
      </c>
      <c r="K93" s="33" t="s">
        <v>328</v>
      </c>
      <c r="L93" s="32">
        <v>1</v>
      </c>
      <c r="M93" s="32">
        <v>1</v>
      </c>
    </row>
    <row r="94" spans="1:13" ht="26.25" thickBot="1" x14ac:dyDescent="0.25">
      <c r="A94" s="717"/>
      <c r="B94" s="717"/>
      <c r="C94" s="720"/>
      <c r="D94" s="726"/>
      <c r="E94" s="29" t="s">
        <v>329</v>
      </c>
      <c r="F94" s="44"/>
      <c r="G94" s="48">
        <f>COUNTIF(F94,F94)*I94</f>
        <v>0</v>
      </c>
      <c r="H94" s="45"/>
      <c r="I94" s="39">
        <v>30</v>
      </c>
      <c r="K94" s="33" t="s">
        <v>330</v>
      </c>
      <c r="L94" s="32">
        <v>2</v>
      </c>
      <c r="M94" s="32">
        <v>2</v>
      </c>
    </row>
    <row r="95" spans="1:13" ht="26.25" thickBot="1" x14ac:dyDescent="0.25">
      <c r="A95" s="717"/>
      <c r="B95" s="717"/>
      <c r="C95" s="720"/>
      <c r="D95" s="722" t="s">
        <v>331</v>
      </c>
      <c r="E95" s="29" t="s">
        <v>332</v>
      </c>
      <c r="F95" s="44"/>
      <c r="G95" s="48">
        <f>COUNTIF(F95,F95)*I95</f>
        <v>0</v>
      </c>
      <c r="H95" s="45"/>
      <c r="I95" s="39">
        <v>15</v>
      </c>
    </row>
    <row r="96" spans="1:13" ht="26.25" thickBot="1" x14ac:dyDescent="0.25">
      <c r="A96" s="718"/>
      <c r="B96" s="718"/>
      <c r="C96" s="721"/>
      <c r="D96" s="726"/>
      <c r="E96" s="29" t="s">
        <v>333</v>
      </c>
      <c r="F96" s="44"/>
      <c r="G96" s="48">
        <f>COUNTIF(F96,F96)*I96</f>
        <v>0</v>
      </c>
      <c r="H96" s="45"/>
      <c r="I96" s="39">
        <v>25</v>
      </c>
    </row>
    <row r="97" spans="1:13" ht="13.5" thickBot="1" x14ac:dyDescent="0.25">
      <c r="C97" s="34"/>
      <c r="D97" s="34"/>
      <c r="E97" s="35" t="s">
        <v>334</v>
      </c>
      <c r="F97" s="706">
        <f>SUM(G92:G96)</f>
        <v>0</v>
      </c>
      <c r="G97" s="707"/>
      <c r="H97" s="707"/>
      <c r="I97" s="708"/>
    </row>
    <row r="98" spans="1:13" ht="13.5" thickBot="1" x14ac:dyDescent="0.25">
      <c r="E98" s="36" t="s">
        <v>335</v>
      </c>
      <c r="F98" s="40">
        <f>IF(F97&lt;=50,0,IF(AND(F97&gt;50,F97&lt;=75),1,IF(AND(F97&gt;75,F97&lt;=100),2)))</f>
        <v>0</v>
      </c>
      <c r="G98" s="40"/>
      <c r="H98" s="41">
        <f>IF(F90="x","probabilidad",IF(F91="x","impacto",0))</f>
        <v>0</v>
      </c>
      <c r="I98" s="42"/>
    </row>
    <row r="99" spans="1:13" ht="13.5" thickBot="1" x14ac:dyDescent="0.25"/>
    <row r="100" spans="1:13" ht="24.75" customHeight="1" thickBot="1" x14ac:dyDescent="0.25">
      <c r="A100" s="709" t="s">
        <v>223</v>
      </c>
      <c r="B100" s="709" t="s">
        <v>307</v>
      </c>
      <c r="C100" s="709" t="s">
        <v>308</v>
      </c>
      <c r="D100" s="727" t="s">
        <v>309</v>
      </c>
      <c r="E100" s="727" t="s">
        <v>310</v>
      </c>
      <c r="F100" s="729" t="s">
        <v>311</v>
      </c>
      <c r="G100" s="730"/>
      <c r="H100" s="731"/>
      <c r="I100" s="727" t="s">
        <v>312</v>
      </c>
      <c r="K100" s="709" t="s">
        <v>313</v>
      </c>
      <c r="L100" s="712" t="s">
        <v>314</v>
      </c>
      <c r="M100" s="713"/>
    </row>
    <row r="101" spans="1:13" ht="13.5" thickBot="1" x14ac:dyDescent="0.25">
      <c r="A101" s="711"/>
      <c r="B101" s="711"/>
      <c r="C101" s="711"/>
      <c r="D101" s="728"/>
      <c r="E101" s="728"/>
      <c r="F101" s="28" t="s">
        <v>315</v>
      </c>
      <c r="G101" s="28"/>
      <c r="H101" s="28" t="s">
        <v>238</v>
      </c>
      <c r="I101" s="728"/>
      <c r="K101" s="710"/>
      <c r="L101" s="714"/>
      <c r="M101" s="715"/>
    </row>
    <row r="102" spans="1:13" ht="26.25" thickBot="1" x14ac:dyDescent="0.25">
      <c r="A102" s="716" t="e">
        <f>'4. ClCLO DE GESTIÓN'!#REF!</f>
        <v>#REF!</v>
      </c>
      <c r="B102" s="716" t="e">
        <f>'4. ClCLO DE GESTIÓN'!#REF!</f>
        <v>#REF!</v>
      </c>
      <c r="C102" s="719" t="s">
        <v>240</v>
      </c>
      <c r="D102" s="722" t="s">
        <v>316</v>
      </c>
      <c r="E102" s="29" t="s">
        <v>317</v>
      </c>
      <c r="F102" s="45"/>
      <c r="G102" s="48"/>
      <c r="H102" s="45"/>
      <c r="I102" s="38" t="s">
        <v>318</v>
      </c>
      <c r="K102" s="710"/>
      <c r="L102" s="30" t="s">
        <v>319</v>
      </c>
      <c r="M102" s="30" t="s">
        <v>320</v>
      </c>
    </row>
    <row r="103" spans="1:13" ht="26.25" thickBot="1" x14ac:dyDescent="0.25">
      <c r="A103" s="717"/>
      <c r="B103" s="717"/>
      <c r="C103" s="720"/>
      <c r="D103" s="723"/>
      <c r="E103" s="29" t="s">
        <v>321</v>
      </c>
      <c r="F103" s="44"/>
      <c r="G103" s="48"/>
      <c r="H103" s="45"/>
      <c r="I103" s="38" t="s">
        <v>318</v>
      </c>
      <c r="K103" s="711"/>
      <c r="L103" s="31" t="s">
        <v>322</v>
      </c>
      <c r="M103" s="31" t="s">
        <v>323</v>
      </c>
    </row>
    <row r="104" spans="1:13" ht="26.25" customHeight="1" thickBot="1" x14ac:dyDescent="0.25">
      <c r="A104" s="717"/>
      <c r="B104" s="717"/>
      <c r="C104" s="720"/>
      <c r="D104" s="724" t="s">
        <v>324</v>
      </c>
      <c r="E104" s="29" t="s">
        <v>325</v>
      </c>
      <c r="F104" s="44"/>
      <c r="G104" s="48">
        <f>COUNTIF(F104,F104)*I104</f>
        <v>0</v>
      </c>
      <c r="H104" s="45"/>
      <c r="I104" s="39">
        <v>15</v>
      </c>
      <c r="K104" s="33" t="s">
        <v>326</v>
      </c>
      <c r="L104" s="32">
        <v>0</v>
      </c>
      <c r="M104" s="32">
        <v>0</v>
      </c>
    </row>
    <row r="105" spans="1:13" ht="26.25" thickBot="1" x14ac:dyDescent="0.25">
      <c r="A105" s="717"/>
      <c r="B105" s="717"/>
      <c r="C105" s="720"/>
      <c r="D105" s="725"/>
      <c r="E105" s="29" t="s">
        <v>327</v>
      </c>
      <c r="F105" s="45"/>
      <c r="G105" s="48">
        <f>COUNTIF(F105,F105)*I105</f>
        <v>0</v>
      </c>
      <c r="H105" s="44"/>
      <c r="I105" s="39">
        <v>15</v>
      </c>
      <c r="K105" s="33" t="s">
        <v>328</v>
      </c>
      <c r="L105" s="32">
        <v>1</v>
      </c>
      <c r="M105" s="32">
        <v>1</v>
      </c>
    </row>
    <row r="106" spans="1:13" ht="26.25" thickBot="1" x14ac:dyDescent="0.25">
      <c r="A106" s="717"/>
      <c r="B106" s="717"/>
      <c r="C106" s="720"/>
      <c r="D106" s="726"/>
      <c r="E106" s="29" t="s">
        <v>329</v>
      </c>
      <c r="F106" s="45"/>
      <c r="G106" s="48">
        <f>COUNTIF(F106,F106)*I106</f>
        <v>0</v>
      </c>
      <c r="H106" s="44"/>
      <c r="I106" s="39">
        <v>30</v>
      </c>
      <c r="K106" s="33" t="s">
        <v>330</v>
      </c>
      <c r="L106" s="32">
        <v>2</v>
      </c>
      <c r="M106" s="32">
        <v>2</v>
      </c>
    </row>
    <row r="107" spans="1:13" ht="26.25" thickBot="1" x14ac:dyDescent="0.25">
      <c r="A107" s="717"/>
      <c r="B107" s="717"/>
      <c r="C107" s="720"/>
      <c r="D107" s="722" t="s">
        <v>331</v>
      </c>
      <c r="E107" s="29" t="s">
        <v>332</v>
      </c>
      <c r="F107" s="44"/>
      <c r="G107" s="48">
        <f>COUNTIF(F107,F107)*I107</f>
        <v>0</v>
      </c>
      <c r="H107" s="45"/>
      <c r="I107" s="39">
        <v>15</v>
      </c>
    </row>
    <row r="108" spans="1:13" ht="26.25" thickBot="1" x14ac:dyDescent="0.25">
      <c r="A108" s="718"/>
      <c r="B108" s="718"/>
      <c r="C108" s="721"/>
      <c r="D108" s="726"/>
      <c r="E108" s="29" t="s">
        <v>333</v>
      </c>
      <c r="F108" s="44"/>
      <c r="G108" s="48">
        <f>COUNTIF(F108,F108)*I108</f>
        <v>0</v>
      </c>
      <c r="H108" s="45"/>
      <c r="I108" s="39">
        <v>25</v>
      </c>
    </row>
    <row r="109" spans="1:13" ht="13.5" thickBot="1" x14ac:dyDescent="0.25">
      <c r="C109" s="34"/>
      <c r="D109" s="34"/>
      <c r="E109" s="35" t="s">
        <v>334</v>
      </c>
      <c r="F109" s="706">
        <f>SUM(G104:G108)</f>
        <v>0</v>
      </c>
      <c r="G109" s="707"/>
      <c r="H109" s="707"/>
      <c r="I109" s="708"/>
    </row>
    <row r="110" spans="1:13" ht="13.5" thickBot="1" x14ac:dyDescent="0.25">
      <c r="E110" s="36" t="s">
        <v>335</v>
      </c>
      <c r="F110" s="40">
        <f>IF(F109&lt;=50,0,IF(AND(F109&gt;50,F109&lt;=75),1,IF(AND(F109&gt;75,F109&lt;=100),2)))</f>
        <v>0</v>
      </c>
      <c r="G110" s="40"/>
      <c r="H110" s="41">
        <f>IF(F102="x","probabilidad",IF(F103="x","impacto",0))</f>
        <v>0</v>
      </c>
      <c r="I110" s="42"/>
    </row>
    <row r="111" spans="1:13" ht="13.5" thickBot="1" x14ac:dyDescent="0.25"/>
    <row r="112" spans="1:13" ht="24.75" customHeight="1" thickBot="1" x14ac:dyDescent="0.25">
      <c r="A112" s="709" t="s">
        <v>223</v>
      </c>
      <c r="B112" s="709" t="s">
        <v>307</v>
      </c>
      <c r="C112" s="709" t="s">
        <v>308</v>
      </c>
      <c r="D112" s="727" t="s">
        <v>309</v>
      </c>
      <c r="E112" s="727" t="s">
        <v>310</v>
      </c>
      <c r="F112" s="729" t="s">
        <v>311</v>
      </c>
      <c r="G112" s="730"/>
      <c r="H112" s="731"/>
      <c r="I112" s="727" t="s">
        <v>312</v>
      </c>
      <c r="K112" s="709" t="s">
        <v>313</v>
      </c>
      <c r="L112" s="712" t="s">
        <v>314</v>
      </c>
      <c r="M112" s="713"/>
    </row>
    <row r="113" spans="1:13" ht="13.5" thickBot="1" x14ac:dyDescent="0.25">
      <c r="A113" s="711"/>
      <c r="B113" s="711"/>
      <c r="C113" s="711"/>
      <c r="D113" s="728"/>
      <c r="E113" s="728"/>
      <c r="F113" s="28" t="s">
        <v>315</v>
      </c>
      <c r="G113" s="28"/>
      <c r="H113" s="28" t="s">
        <v>238</v>
      </c>
      <c r="I113" s="728"/>
      <c r="K113" s="710"/>
      <c r="L113" s="714"/>
      <c r="M113" s="715"/>
    </row>
    <row r="114" spans="1:13" ht="26.25" thickBot="1" x14ac:dyDescent="0.25">
      <c r="A114" s="716" t="e">
        <f>'4. ClCLO DE GESTIÓN'!#REF!</f>
        <v>#REF!</v>
      </c>
      <c r="B114" s="716" t="e">
        <f>'4. ClCLO DE GESTIÓN'!#REF!</f>
        <v>#REF!</v>
      </c>
      <c r="C114" s="719" t="s">
        <v>240</v>
      </c>
      <c r="D114" s="722" t="s">
        <v>316</v>
      </c>
      <c r="E114" s="29" t="s">
        <v>317</v>
      </c>
      <c r="F114" s="45"/>
      <c r="G114" s="48"/>
      <c r="H114" s="45"/>
      <c r="I114" s="38" t="s">
        <v>318</v>
      </c>
      <c r="K114" s="710"/>
      <c r="L114" s="30" t="s">
        <v>319</v>
      </c>
      <c r="M114" s="30" t="s">
        <v>320</v>
      </c>
    </row>
    <row r="115" spans="1:13" ht="26.25" thickBot="1" x14ac:dyDescent="0.25">
      <c r="A115" s="717"/>
      <c r="B115" s="717"/>
      <c r="C115" s="720"/>
      <c r="D115" s="723"/>
      <c r="E115" s="29" t="s">
        <v>321</v>
      </c>
      <c r="F115" s="44"/>
      <c r="G115" s="48"/>
      <c r="H115" s="45"/>
      <c r="I115" s="38" t="s">
        <v>318</v>
      </c>
      <c r="K115" s="711"/>
      <c r="L115" s="31" t="s">
        <v>322</v>
      </c>
      <c r="M115" s="31" t="s">
        <v>323</v>
      </c>
    </row>
    <row r="116" spans="1:13" ht="26.25" customHeight="1" thickBot="1" x14ac:dyDescent="0.25">
      <c r="A116" s="717"/>
      <c r="B116" s="717"/>
      <c r="C116" s="720"/>
      <c r="D116" s="724" t="s">
        <v>324</v>
      </c>
      <c r="E116" s="29" t="s">
        <v>325</v>
      </c>
      <c r="F116" s="44"/>
      <c r="G116" s="48">
        <f>COUNTIF(F116,F116)*I116</f>
        <v>0</v>
      </c>
      <c r="H116" s="44"/>
      <c r="I116" s="39">
        <v>15</v>
      </c>
      <c r="K116" s="33" t="s">
        <v>326</v>
      </c>
      <c r="L116" s="32">
        <v>0</v>
      </c>
      <c r="M116" s="32">
        <v>0</v>
      </c>
    </row>
    <row r="117" spans="1:13" ht="26.25" thickBot="1" x14ac:dyDescent="0.25">
      <c r="A117" s="717"/>
      <c r="B117" s="717"/>
      <c r="C117" s="720"/>
      <c r="D117" s="725"/>
      <c r="E117" s="29" t="s">
        <v>327</v>
      </c>
      <c r="F117" s="44"/>
      <c r="G117" s="48">
        <f>COUNTIF(F117,F117)*I117</f>
        <v>0</v>
      </c>
      <c r="H117" s="44"/>
      <c r="I117" s="39">
        <v>15</v>
      </c>
      <c r="K117" s="33" t="s">
        <v>328</v>
      </c>
      <c r="L117" s="32">
        <v>1</v>
      </c>
      <c r="M117" s="32">
        <v>1</v>
      </c>
    </row>
    <row r="118" spans="1:13" ht="26.25" thickBot="1" x14ac:dyDescent="0.25">
      <c r="A118" s="717"/>
      <c r="B118" s="717"/>
      <c r="C118" s="720"/>
      <c r="D118" s="726"/>
      <c r="E118" s="29" t="s">
        <v>329</v>
      </c>
      <c r="F118" s="44"/>
      <c r="G118" s="48">
        <f>COUNTIF(F118,F118)*I118</f>
        <v>0</v>
      </c>
      <c r="H118" s="44"/>
      <c r="I118" s="39">
        <v>30</v>
      </c>
      <c r="K118" s="33" t="s">
        <v>330</v>
      </c>
      <c r="L118" s="32">
        <v>2</v>
      </c>
      <c r="M118" s="32">
        <v>2</v>
      </c>
    </row>
    <row r="119" spans="1:13" ht="26.25" thickBot="1" x14ac:dyDescent="0.25">
      <c r="A119" s="717"/>
      <c r="B119" s="717"/>
      <c r="C119" s="720"/>
      <c r="D119" s="722" t="s">
        <v>331</v>
      </c>
      <c r="E119" s="29" t="s">
        <v>332</v>
      </c>
      <c r="F119" s="44"/>
      <c r="G119" s="48">
        <f>COUNTIF(F119,F119)*I119</f>
        <v>0</v>
      </c>
      <c r="H119" s="44"/>
      <c r="I119" s="39">
        <v>15</v>
      </c>
    </row>
    <row r="120" spans="1:13" ht="26.25" thickBot="1" x14ac:dyDescent="0.25">
      <c r="A120" s="718"/>
      <c r="B120" s="718"/>
      <c r="C120" s="721"/>
      <c r="D120" s="726"/>
      <c r="E120" s="29" t="s">
        <v>333</v>
      </c>
      <c r="F120" s="44"/>
      <c r="G120" s="48">
        <f>COUNTIF(F120,F120)*I120</f>
        <v>0</v>
      </c>
      <c r="H120" s="45"/>
      <c r="I120" s="39">
        <v>25</v>
      </c>
    </row>
    <row r="121" spans="1:13" ht="13.5" thickBot="1" x14ac:dyDescent="0.25">
      <c r="C121" s="34"/>
      <c r="D121" s="34"/>
      <c r="E121" s="35" t="s">
        <v>334</v>
      </c>
      <c r="F121" s="706">
        <f>SUM(G116:G120)</f>
        <v>0</v>
      </c>
      <c r="G121" s="707"/>
      <c r="H121" s="707"/>
      <c r="I121" s="708"/>
    </row>
    <row r="122" spans="1:13" ht="13.5" thickBot="1" x14ac:dyDescent="0.25">
      <c r="E122" s="36" t="s">
        <v>335</v>
      </c>
      <c r="F122" s="40">
        <f>IF(F121&lt;=50,0,IF(AND(F121&gt;50,F121&lt;=75),1,IF(AND(F121&gt;75,F121&lt;=100),2)))</f>
        <v>0</v>
      </c>
      <c r="G122" s="40"/>
      <c r="H122" s="41">
        <f>IF(F114="x","probabilidad",IF(F115="x","impacto",0))</f>
        <v>0</v>
      </c>
      <c r="I122" s="42"/>
    </row>
    <row r="123" spans="1:13" ht="13.5" thickBot="1" x14ac:dyDescent="0.25"/>
    <row r="124" spans="1:13" ht="24.75" customHeight="1" thickBot="1" x14ac:dyDescent="0.25">
      <c r="A124" s="709" t="s">
        <v>223</v>
      </c>
      <c r="B124" s="709" t="s">
        <v>307</v>
      </c>
      <c r="C124" s="709" t="s">
        <v>308</v>
      </c>
      <c r="D124" s="727" t="s">
        <v>309</v>
      </c>
      <c r="E124" s="727" t="s">
        <v>310</v>
      </c>
      <c r="F124" s="729" t="s">
        <v>311</v>
      </c>
      <c r="G124" s="730"/>
      <c r="H124" s="731"/>
      <c r="I124" s="727" t="s">
        <v>312</v>
      </c>
      <c r="K124" s="709" t="s">
        <v>313</v>
      </c>
      <c r="L124" s="712" t="s">
        <v>314</v>
      </c>
      <c r="M124" s="713"/>
    </row>
    <row r="125" spans="1:13" ht="13.5" thickBot="1" x14ac:dyDescent="0.25">
      <c r="A125" s="711"/>
      <c r="B125" s="711"/>
      <c r="C125" s="711"/>
      <c r="D125" s="728"/>
      <c r="E125" s="728"/>
      <c r="F125" s="28" t="s">
        <v>315</v>
      </c>
      <c r="G125" s="28"/>
      <c r="H125" s="28" t="s">
        <v>238</v>
      </c>
      <c r="I125" s="728"/>
      <c r="K125" s="710"/>
      <c r="L125" s="714"/>
      <c r="M125" s="715"/>
    </row>
    <row r="126" spans="1:13" ht="26.25" thickBot="1" x14ac:dyDescent="0.25">
      <c r="A126" s="716" t="e">
        <f>'4. ClCLO DE GESTIÓN'!#REF!</f>
        <v>#REF!</v>
      </c>
      <c r="B126" s="716" t="e">
        <f>'4. ClCLO DE GESTIÓN'!#REF!</f>
        <v>#REF!</v>
      </c>
      <c r="C126" s="719" t="s">
        <v>240</v>
      </c>
      <c r="D126" s="722" t="s">
        <v>316</v>
      </c>
      <c r="E126" s="29" t="s">
        <v>317</v>
      </c>
      <c r="F126" s="45"/>
      <c r="G126" s="48"/>
      <c r="H126" s="45"/>
      <c r="I126" s="38" t="s">
        <v>318</v>
      </c>
      <c r="K126" s="710"/>
      <c r="L126" s="30" t="s">
        <v>319</v>
      </c>
      <c r="M126" s="30" t="s">
        <v>320</v>
      </c>
    </row>
    <row r="127" spans="1:13" ht="26.25" thickBot="1" x14ac:dyDescent="0.25">
      <c r="A127" s="717"/>
      <c r="B127" s="717"/>
      <c r="C127" s="720"/>
      <c r="D127" s="723"/>
      <c r="E127" s="29" t="s">
        <v>321</v>
      </c>
      <c r="F127" s="44"/>
      <c r="G127" s="48"/>
      <c r="H127" s="45"/>
      <c r="I127" s="38" t="s">
        <v>318</v>
      </c>
      <c r="K127" s="711"/>
      <c r="L127" s="31" t="s">
        <v>322</v>
      </c>
      <c r="M127" s="31" t="s">
        <v>323</v>
      </c>
    </row>
    <row r="128" spans="1:13" ht="26.25" customHeight="1" thickBot="1" x14ac:dyDescent="0.25">
      <c r="A128" s="717"/>
      <c r="B128" s="717"/>
      <c r="C128" s="720"/>
      <c r="D128" s="724" t="s">
        <v>324</v>
      </c>
      <c r="E128" s="29" t="s">
        <v>325</v>
      </c>
      <c r="F128" s="44"/>
      <c r="G128" s="48">
        <f>COUNTIF(F128,F128)*I128</f>
        <v>0</v>
      </c>
      <c r="H128" s="45"/>
      <c r="I128" s="39">
        <v>15</v>
      </c>
      <c r="K128" s="33" t="s">
        <v>326</v>
      </c>
      <c r="L128" s="32">
        <v>0</v>
      </c>
      <c r="M128" s="32">
        <v>0</v>
      </c>
    </row>
    <row r="129" spans="1:13" ht="26.25" thickBot="1" x14ac:dyDescent="0.25">
      <c r="A129" s="717"/>
      <c r="B129" s="717"/>
      <c r="C129" s="720"/>
      <c r="D129" s="725"/>
      <c r="E129" s="29" t="s">
        <v>327</v>
      </c>
      <c r="F129" s="44"/>
      <c r="G129" s="48">
        <f>COUNTIF(F129,F129)*I129</f>
        <v>0</v>
      </c>
      <c r="H129" s="45"/>
      <c r="I129" s="39">
        <v>15</v>
      </c>
      <c r="K129" s="33" t="s">
        <v>328</v>
      </c>
      <c r="L129" s="32">
        <v>1</v>
      </c>
      <c r="M129" s="32">
        <v>1</v>
      </c>
    </row>
    <row r="130" spans="1:13" ht="26.25" thickBot="1" x14ac:dyDescent="0.25">
      <c r="A130" s="717"/>
      <c r="B130" s="717"/>
      <c r="C130" s="720"/>
      <c r="D130" s="726"/>
      <c r="E130" s="29" t="s">
        <v>329</v>
      </c>
      <c r="F130" s="44"/>
      <c r="G130" s="48">
        <f>COUNTIF(F130,F130)*I130</f>
        <v>0</v>
      </c>
      <c r="H130" s="45"/>
      <c r="I130" s="39">
        <v>30</v>
      </c>
      <c r="K130" s="33" t="s">
        <v>330</v>
      </c>
      <c r="L130" s="32">
        <v>2</v>
      </c>
      <c r="M130" s="32">
        <v>2</v>
      </c>
    </row>
    <row r="131" spans="1:13" ht="26.25" thickBot="1" x14ac:dyDescent="0.25">
      <c r="A131" s="717"/>
      <c r="B131" s="717"/>
      <c r="C131" s="720"/>
      <c r="D131" s="722" t="s">
        <v>331</v>
      </c>
      <c r="E131" s="29" t="s">
        <v>332</v>
      </c>
      <c r="F131" s="44"/>
      <c r="G131" s="48">
        <f>COUNTIF(F131,F131)*I131</f>
        <v>0</v>
      </c>
      <c r="H131" s="45"/>
      <c r="I131" s="39">
        <v>15</v>
      </c>
    </row>
    <row r="132" spans="1:13" ht="26.25" thickBot="1" x14ac:dyDescent="0.25">
      <c r="A132" s="718"/>
      <c r="B132" s="718"/>
      <c r="C132" s="721"/>
      <c r="D132" s="726"/>
      <c r="E132" s="29" t="s">
        <v>333</v>
      </c>
      <c r="F132" s="44"/>
      <c r="G132" s="48">
        <f>COUNTIF(F132,F132)*I132</f>
        <v>0</v>
      </c>
      <c r="H132" s="45"/>
      <c r="I132" s="39">
        <v>25</v>
      </c>
    </row>
    <row r="133" spans="1:13" ht="13.5" thickBot="1" x14ac:dyDescent="0.25">
      <c r="C133" s="34"/>
      <c r="D133" s="34"/>
      <c r="E133" s="35" t="s">
        <v>334</v>
      </c>
      <c r="F133" s="706">
        <f>SUM(G128:G132)</f>
        <v>0</v>
      </c>
      <c r="G133" s="707"/>
      <c r="H133" s="707"/>
      <c r="I133" s="708"/>
    </row>
    <row r="134" spans="1:13" ht="13.5" thickBot="1" x14ac:dyDescent="0.25">
      <c r="E134" s="36" t="s">
        <v>335</v>
      </c>
      <c r="F134" s="40">
        <f>IF(F133&lt;=50,0,IF(AND(F133&gt;50,F133&lt;=75),1,IF(AND(F133&gt;75,F133&lt;=100),2)))</f>
        <v>0</v>
      </c>
      <c r="G134" s="40"/>
      <c r="H134" s="41">
        <f>IF(F126="x","probabilidad",IF(F127="x","impacto",0))</f>
        <v>0</v>
      </c>
      <c r="I134" s="42"/>
    </row>
    <row r="135" spans="1:13" ht="13.5" thickBot="1" x14ac:dyDescent="0.25"/>
    <row r="136" spans="1:13" ht="24.75" customHeight="1" thickBot="1" x14ac:dyDescent="0.25">
      <c r="A136" s="709" t="s">
        <v>223</v>
      </c>
      <c r="B136" s="709" t="s">
        <v>307</v>
      </c>
      <c r="C136" s="709" t="s">
        <v>308</v>
      </c>
      <c r="D136" s="727" t="s">
        <v>309</v>
      </c>
      <c r="E136" s="727" t="s">
        <v>310</v>
      </c>
      <c r="F136" s="729" t="s">
        <v>311</v>
      </c>
      <c r="G136" s="730"/>
      <c r="H136" s="731"/>
      <c r="I136" s="727" t="s">
        <v>312</v>
      </c>
      <c r="K136" s="709" t="s">
        <v>313</v>
      </c>
      <c r="L136" s="712" t="s">
        <v>314</v>
      </c>
      <c r="M136" s="713"/>
    </row>
    <row r="137" spans="1:13" ht="13.5" thickBot="1" x14ac:dyDescent="0.25">
      <c r="A137" s="711"/>
      <c r="B137" s="711"/>
      <c r="C137" s="711"/>
      <c r="D137" s="728"/>
      <c r="E137" s="728"/>
      <c r="F137" s="28" t="s">
        <v>315</v>
      </c>
      <c r="G137" s="28"/>
      <c r="H137" s="28" t="s">
        <v>238</v>
      </c>
      <c r="I137" s="728"/>
      <c r="K137" s="710"/>
      <c r="L137" s="714"/>
      <c r="M137" s="715"/>
    </row>
    <row r="138" spans="1:13" ht="26.25" thickBot="1" x14ac:dyDescent="0.25">
      <c r="A138" s="716" t="e">
        <f>'4. ClCLO DE GESTIÓN'!#REF!</f>
        <v>#REF!</v>
      </c>
      <c r="B138" s="716" t="e">
        <f>'4. ClCLO DE GESTIÓN'!#REF!</f>
        <v>#REF!</v>
      </c>
      <c r="C138" s="719" t="s">
        <v>240</v>
      </c>
      <c r="D138" s="722" t="s">
        <v>316</v>
      </c>
      <c r="E138" s="29" t="s">
        <v>317</v>
      </c>
      <c r="F138" s="44"/>
      <c r="G138" s="48"/>
      <c r="H138" s="45"/>
      <c r="I138" s="38" t="s">
        <v>318</v>
      </c>
      <c r="K138" s="710"/>
      <c r="L138" s="30" t="s">
        <v>319</v>
      </c>
      <c r="M138" s="30" t="s">
        <v>320</v>
      </c>
    </row>
    <row r="139" spans="1:13" ht="26.25" thickBot="1" x14ac:dyDescent="0.25">
      <c r="A139" s="717"/>
      <c r="B139" s="717"/>
      <c r="C139" s="720"/>
      <c r="D139" s="723"/>
      <c r="E139" s="29" t="s">
        <v>321</v>
      </c>
      <c r="F139" s="45"/>
      <c r="G139" s="48"/>
      <c r="H139" s="45"/>
      <c r="I139" s="38" t="s">
        <v>318</v>
      </c>
      <c r="K139" s="711"/>
      <c r="L139" s="31" t="s">
        <v>322</v>
      </c>
      <c r="M139" s="31" t="s">
        <v>323</v>
      </c>
    </row>
    <row r="140" spans="1:13" ht="26.25" customHeight="1" thickBot="1" x14ac:dyDescent="0.25">
      <c r="A140" s="717"/>
      <c r="B140" s="717"/>
      <c r="C140" s="720"/>
      <c r="D140" s="724" t="s">
        <v>324</v>
      </c>
      <c r="E140" s="29" t="s">
        <v>325</v>
      </c>
      <c r="F140" s="45"/>
      <c r="G140" s="48">
        <f>COUNTIF(F140,F140)*I140</f>
        <v>0</v>
      </c>
      <c r="H140" s="44"/>
      <c r="I140" s="39">
        <v>15</v>
      </c>
      <c r="K140" s="33" t="s">
        <v>326</v>
      </c>
      <c r="L140" s="32">
        <v>0</v>
      </c>
      <c r="M140" s="32">
        <v>0</v>
      </c>
    </row>
    <row r="141" spans="1:13" ht="26.25" thickBot="1" x14ac:dyDescent="0.25">
      <c r="A141" s="717"/>
      <c r="B141" s="717"/>
      <c r="C141" s="720"/>
      <c r="D141" s="725"/>
      <c r="E141" s="29" t="s">
        <v>327</v>
      </c>
      <c r="F141" s="45"/>
      <c r="G141" s="48">
        <f>COUNTIF(F141,F141)*I141</f>
        <v>0</v>
      </c>
      <c r="H141" s="44"/>
      <c r="I141" s="39">
        <v>15</v>
      </c>
      <c r="K141" s="33" t="s">
        <v>328</v>
      </c>
      <c r="L141" s="32">
        <v>1</v>
      </c>
      <c r="M141" s="32">
        <v>1</v>
      </c>
    </row>
    <row r="142" spans="1:13" ht="26.25" thickBot="1" x14ac:dyDescent="0.25">
      <c r="A142" s="717"/>
      <c r="B142" s="717"/>
      <c r="C142" s="720"/>
      <c r="D142" s="726"/>
      <c r="E142" s="29" t="s">
        <v>329</v>
      </c>
      <c r="F142" s="45"/>
      <c r="G142" s="48">
        <f>COUNTIF(F142,F142)*I142</f>
        <v>0</v>
      </c>
      <c r="H142" s="44"/>
      <c r="I142" s="39">
        <v>30</v>
      </c>
      <c r="K142" s="33" t="s">
        <v>330</v>
      </c>
      <c r="L142" s="32">
        <v>2</v>
      </c>
      <c r="M142" s="32">
        <v>2</v>
      </c>
    </row>
    <row r="143" spans="1:13" ht="26.25" thickBot="1" x14ac:dyDescent="0.25">
      <c r="A143" s="717"/>
      <c r="B143" s="717"/>
      <c r="C143" s="720"/>
      <c r="D143" s="722" t="s">
        <v>331</v>
      </c>
      <c r="E143" s="29" t="s">
        <v>332</v>
      </c>
      <c r="F143" s="44"/>
      <c r="G143" s="48">
        <f>COUNTIF(F143,F143)*I143</f>
        <v>0</v>
      </c>
      <c r="H143" s="45"/>
      <c r="I143" s="39">
        <v>15</v>
      </c>
    </row>
    <row r="144" spans="1:13" ht="26.25" thickBot="1" x14ac:dyDescent="0.25">
      <c r="A144" s="718"/>
      <c r="B144" s="718"/>
      <c r="C144" s="721"/>
      <c r="D144" s="726"/>
      <c r="E144" s="29" t="s">
        <v>333</v>
      </c>
      <c r="F144" s="44"/>
      <c r="G144" s="48">
        <f>COUNTIF(F144,F144)*I144</f>
        <v>0</v>
      </c>
      <c r="H144" s="45"/>
      <c r="I144" s="39">
        <v>25</v>
      </c>
    </row>
    <row r="145" spans="1:13" ht="13.5" thickBot="1" x14ac:dyDescent="0.25">
      <c r="C145" s="34"/>
      <c r="D145" s="34"/>
      <c r="E145" s="35" t="s">
        <v>334</v>
      </c>
      <c r="F145" s="706">
        <f>SUM(G140:G144)</f>
        <v>0</v>
      </c>
      <c r="G145" s="707"/>
      <c r="H145" s="707"/>
      <c r="I145" s="708"/>
    </row>
    <row r="146" spans="1:13" ht="13.5" thickBot="1" x14ac:dyDescent="0.25">
      <c r="E146" s="36" t="s">
        <v>335</v>
      </c>
      <c r="F146" s="40">
        <f>IF(F145&lt;=50,0,IF(AND(F145&gt;50,F145&lt;=75),1,IF(AND(F145&gt;75,F145&lt;=100),2)))</f>
        <v>0</v>
      </c>
      <c r="G146" s="40"/>
      <c r="H146" s="41">
        <f>IF(F138="x","probabilidad",IF(F139="x","impacto",0))</f>
        <v>0</v>
      </c>
      <c r="I146" s="42"/>
    </row>
    <row r="147" spans="1:13" ht="13.5" thickBot="1" x14ac:dyDescent="0.25"/>
    <row r="148" spans="1:13" ht="24.75" customHeight="1" thickBot="1" x14ac:dyDescent="0.25">
      <c r="A148" s="709" t="s">
        <v>223</v>
      </c>
      <c r="B148" s="709" t="s">
        <v>307</v>
      </c>
      <c r="C148" s="709" t="s">
        <v>308</v>
      </c>
      <c r="D148" s="727" t="s">
        <v>309</v>
      </c>
      <c r="E148" s="727" t="s">
        <v>310</v>
      </c>
      <c r="F148" s="729" t="s">
        <v>311</v>
      </c>
      <c r="G148" s="730"/>
      <c r="H148" s="731"/>
      <c r="I148" s="727" t="s">
        <v>312</v>
      </c>
      <c r="K148" s="709" t="s">
        <v>313</v>
      </c>
      <c r="L148" s="712" t="s">
        <v>314</v>
      </c>
      <c r="M148" s="713"/>
    </row>
    <row r="149" spans="1:13" ht="13.5" thickBot="1" x14ac:dyDescent="0.25">
      <c r="A149" s="711"/>
      <c r="B149" s="711"/>
      <c r="C149" s="711"/>
      <c r="D149" s="728"/>
      <c r="E149" s="728"/>
      <c r="F149" s="28" t="s">
        <v>315</v>
      </c>
      <c r="G149" s="28"/>
      <c r="H149" s="28" t="s">
        <v>238</v>
      </c>
      <c r="I149" s="728"/>
      <c r="K149" s="710"/>
      <c r="L149" s="714"/>
      <c r="M149" s="715"/>
    </row>
    <row r="150" spans="1:13" ht="26.25" thickBot="1" x14ac:dyDescent="0.25">
      <c r="A150" s="716" t="e">
        <f>'4. ClCLO DE GESTIÓN'!#REF!</f>
        <v>#REF!</v>
      </c>
      <c r="B150" s="716" t="e">
        <f>'4. ClCLO DE GESTIÓN'!#REF!</f>
        <v>#REF!</v>
      </c>
      <c r="C150" s="719" t="s">
        <v>240</v>
      </c>
      <c r="D150" s="722" t="s">
        <v>316</v>
      </c>
      <c r="E150" s="29" t="s">
        <v>317</v>
      </c>
      <c r="F150" s="45"/>
      <c r="G150" s="48"/>
      <c r="H150" s="45"/>
      <c r="I150" s="38" t="s">
        <v>318</v>
      </c>
      <c r="K150" s="710"/>
      <c r="L150" s="30" t="s">
        <v>319</v>
      </c>
      <c r="M150" s="30" t="s">
        <v>320</v>
      </c>
    </row>
    <row r="151" spans="1:13" ht="26.25" thickBot="1" x14ac:dyDescent="0.25">
      <c r="A151" s="717"/>
      <c r="B151" s="717"/>
      <c r="C151" s="720"/>
      <c r="D151" s="723"/>
      <c r="E151" s="29" t="s">
        <v>321</v>
      </c>
      <c r="F151" s="44"/>
      <c r="G151" s="48"/>
      <c r="H151" s="45"/>
      <c r="I151" s="38" t="s">
        <v>318</v>
      </c>
      <c r="K151" s="711"/>
      <c r="L151" s="31" t="s">
        <v>322</v>
      </c>
      <c r="M151" s="31" t="s">
        <v>323</v>
      </c>
    </row>
    <row r="152" spans="1:13" ht="26.25" customHeight="1" thickBot="1" x14ac:dyDescent="0.25">
      <c r="A152" s="717"/>
      <c r="B152" s="717"/>
      <c r="C152" s="720"/>
      <c r="D152" s="724" t="s">
        <v>324</v>
      </c>
      <c r="E152" s="29" t="s">
        <v>325</v>
      </c>
      <c r="F152" s="44"/>
      <c r="G152" s="48">
        <f>COUNTIF(F152,F152)*I152</f>
        <v>0</v>
      </c>
      <c r="H152" s="45"/>
      <c r="I152" s="39">
        <v>15</v>
      </c>
      <c r="K152" s="33" t="s">
        <v>326</v>
      </c>
      <c r="L152" s="32">
        <v>0</v>
      </c>
      <c r="M152" s="32">
        <v>0</v>
      </c>
    </row>
    <row r="153" spans="1:13" ht="26.25" thickBot="1" x14ac:dyDescent="0.25">
      <c r="A153" s="717"/>
      <c r="B153" s="717"/>
      <c r="C153" s="720"/>
      <c r="D153" s="725"/>
      <c r="E153" s="29" t="s">
        <v>327</v>
      </c>
      <c r="F153" s="44"/>
      <c r="G153" s="48">
        <f>COUNTIF(F153,F153)*I153</f>
        <v>0</v>
      </c>
      <c r="H153" s="45"/>
      <c r="I153" s="39">
        <v>15</v>
      </c>
      <c r="K153" s="33" t="s">
        <v>328</v>
      </c>
      <c r="L153" s="32">
        <v>1</v>
      </c>
      <c r="M153" s="32">
        <v>1</v>
      </c>
    </row>
    <row r="154" spans="1:13" ht="26.25" thickBot="1" x14ac:dyDescent="0.25">
      <c r="A154" s="717"/>
      <c r="B154" s="717"/>
      <c r="C154" s="720"/>
      <c r="D154" s="726"/>
      <c r="E154" s="29" t="s">
        <v>329</v>
      </c>
      <c r="F154" s="45"/>
      <c r="G154" s="48">
        <f>COUNTIF(F154,F154)*I154</f>
        <v>0</v>
      </c>
      <c r="H154" s="44"/>
      <c r="I154" s="39">
        <v>30</v>
      </c>
      <c r="K154" s="33" t="s">
        <v>330</v>
      </c>
      <c r="L154" s="32">
        <v>2</v>
      </c>
      <c r="M154" s="32">
        <v>2</v>
      </c>
    </row>
    <row r="155" spans="1:13" ht="26.25" thickBot="1" x14ac:dyDescent="0.25">
      <c r="A155" s="717"/>
      <c r="B155" s="717"/>
      <c r="C155" s="720"/>
      <c r="D155" s="722" t="s">
        <v>331</v>
      </c>
      <c r="E155" s="29" t="s">
        <v>332</v>
      </c>
      <c r="F155" s="45"/>
      <c r="G155" s="48">
        <f>COUNTIF(F155,F155)*I155</f>
        <v>0</v>
      </c>
      <c r="H155" s="44"/>
      <c r="I155" s="39">
        <v>15</v>
      </c>
    </row>
    <row r="156" spans="1:13" ht="26.25" thickBot="1" x14ac:dyDescent="0.25">
      <c r="A156" s="718"/>
      <c r="B156" s="718"/>
      <c r="C156" s="721"/>
      <c r="D156" s="726"/>
      <c r="E156" s="29" t="s">
        <v>333</v>
      </c>
      <c r="F156" s="45"/>
      <c r="G156" s="48">
        <f>COUNTIF(F156,F156)*I156</f>
        <v>0</v>
      </c>
      <c r="H156" s="44"/>
      <c r="I156" s="39">
        <v>25</v>
      </c>
    </row>
    <row r="157" spans="1:13" ht="13.5" thickBot="1" x14ac:dyDescent="0.25">
      <c r="C157" s="34"/>
      <c r="D157" s="34"/>
      <c r="E157" s="35" t="s">
        <v>334</v>
      </c>
      <c r="F157" s="706">
        <f>SUM(G152:G156)</f>
        <v>0</v>
      </c>
      <c r="G157" s="707"/>
      <c r="H157" s="707"/>
      <c r="I157" s="708"/>
    </row>
    <row r="158" spans="1:13" ht="13.5" thickBot="1" x14ac:dyDescent="0.25">
      <c r="E158" s="36" t="s">
        <v>335</v>
      </c>
      <c r="F158" s="40">
        <f>IF(F157&lt;=50,0,IF(AND(F157&gt;50,F157&lt;=75),1,IF(AND(F157&gt;75,F157&lt;=100),2)))</f>
        <v>0</v>
      </c>
      <c r="G158" s="40"/>
      <c r="H158" s="41">
        <f>IF(F150="x","probabilidad",IF(F151="x","impacto",0))</f>
        <v>0</v>
      </c>
      <c r="I158" s="42"/>
    </row>
    <row r="159" spans="1:13" ht="13.5" thickBot="1" x14ac:dyDescent="0.25"/>
    <row r="160" spans="1:13" ht="24.75" customHeight="1" thickBot="1" x14ac:dyDescent="0.25">
      <c r="A160" s="709" t="s">
        <v>223</v>
      </c>
      <c r="B160" s="709" t="s">
        <v>307</v>
      </c>
      <c r="C160" s="709" t="s">
        <v>308</v>
      </c>
      <c r="D160" s="727" t="s">
        <v>309</v>
      </c>
      <c r="E160" s="727" t="s">
        <v>310</v>
      </c>
      <c r="F160" s="729" t="s">
        <v>311</v>
      </c>
      <c r="G160" s="730"/>
      <c r="H160" s="731"/>
      <c r="I160" s="727" t="s">
        <v>312</v>
      </c>
      <c r="K160" s="709" t="s">
        <v>313</v>
      </c>
      <c r="L160" s="712" t="s">
        <v>314</v>
      </c>
      <c r="M160" s="713"/>
    </row>
    <row r="161" spans="1:13" ht="13.5" thickBot="1" x14ac:dyDescent="0.25">
      <c r="A161" s="711"/>
      <c r="B161" s="711"/>
      <c r="C161" s="711"/>
      <c r="D161" s="728"/>
      <c r="E161" s="728"/>
      <c r="F161" s="28" t="s">
        <v>315</v>
      </c>
      <c r="G161" s="28"/>
      <c r="H161" s="28" t="s">
        <v>238</v>
      </c>
      <c r="I161" s="728"/>
      <c r="K161" s="710"/>
      <c r="L161" s="714"/>
      <c r="M161" s="715"/>
    </row>
    <row r="162" spans="1:13" ht="26.25" thickBot="1" x14ac:dyDescent="0.25">
      <c r="A162" s="716" t="e">
        <f>'4. ClCLO DE GESTIÓN'!#REF!</f>
        <v>#REF!</v>
      </c>
      <c r="B162" s="716" t="e">
        <f>'4. ClCLO DE GESTIÓN'!#REF!</f>
        <v>#REF!</v>
      </c>
      <c r="C162" s="719" t="s">
        <v>240</v>
      </c>
      <c r="D162" s="722" t="s">
        <v>316</v>
      </c>
      <c r="E162" s="29" t="s">
        <v>317</v>
      </c>
      <c r="F162" s="45"/>
      <c r="G162" s="48"/>
      <c r="H162" s="45"/>
      <c r="I162" s="38" t="s">
        <v>318</v>
      </c>
      <c r="K162" s="710"/>
      <c r="L162" s="30" t="s">
        <v>319</v>
      </c>
      <c r="M162" s="30" t="s">
        <v>320</v>
      </c>
    </row>
    <row r="163" spans="1:13" ht="26.25" thickBot="1" x14ac:dyDescent="0.25">
      <c r="A163" s="717"/>
      <c r="B163" s="717"/>
      <c r="C163" s="720"/>
      <c r="D163" s="723"/>
      <c r="E163" s="29" t="s">
        <v>321</v>
      </c>
      <c r="F163" s="44"/>
      <c r="G163" s="48"/>
      <c r="H163" s="45"/>
      <c r="I163" s="38" t="s">
        <v>318</v>
      </c>
      <c r="K163" s="711"/>
      <c r="L163" s="31" t="s">
        <v>322</v>
      </c>
      <c r="M163" s="31" t="s">
        <v>323</v>
      </c>
    </row>
    <row r="164" spans="1:13" ht="26.25" customHeight="1" thickBot="1" x14ac:dyDescent="0.25">
      <c r="A164" s="717"/>
      <c r="B164" s="717"/>
      <c r="C164" s="720"/>
      <c r="D164" s="724" t="s">
        <v>324</v>
      </c>
      <c r="E164" s="29" t="s">
        <v>325</v>
      </c>
      <c r="F164" s="44"/>
      <c r="G164" s="48">
        <f>COUNTIF(F164,F164)*I164</f>
        <v>0</v>
      </c>
      <c r="H164" s="45"/>
      <c r="I164" s="39">
        <v>15</v>
      </c>
      <c r="K164" s="33" t="s">
        <v>326</v>
      </c>
      <c r="L164" s="32">
        <v>0</v>
      </c>
      <c r="M164" s="32">
        <v>0</v>
      </c>
    </row>
    <row r="165" spans="1:13" ht="26.25" thickBot="1" x14ac:dyDescent="0.25">
      <c r="A165" s="717"/>
      <c r="B165" s="717"/>
      <c r="C165" s="720"/>
      <c r="D165" s="725"/>
      <c r="E165" s="29" t="s">
        <v>327</v>
      </c>
      <c r="F165" s="44"/>
      <c r="G165" s="48">
        <f>COUNTIF(F165,F165)*I165</f>
        <v>0</v>
      </c>
      <c r="H165" s="45"/>
      <c r="I165" s="39">
        <v>15</v>
      </c>
      <c r="K165" s="33" t="s">
        <v>328</v>
      </c>
      <c r="L165" s="32">
        <v>1</v>
      </c>
      <c r="M165" s="32">
        <v>1</v>
      </c>
    </row>
    <row r="166" spans="1:13" ht="26.25" thickBot="1" x14ac:dyDescent="0.25">
      <c r="A166" s="717"/>
      <c r="B166" s="717"/>
      <c r="C166" s="720"/>
      <c r="D166" s="726"/>
      <c r="E166" s="29" t="s">
        <v>329</v>
      </c>
      <c r="F166" s="44"/>
      <c r="G166" s="48">
        <f>COUNTIF(F166,F166)*I166</f>
        <v>0</v>
      </c>
      <c r="H166" s="45"/>
      <c r="I166" s="39">
        <v>30</v>
      </c>
      <c r="K166" s="33" t="s">
        <v>330</v>
      </c>
      <c r="L166" s="32">
        <v>2</v>
      </c>
      <c r="M166" s="32">
        <v>2</v>
      </c>
    </row>
    <row r="167" spans="1:13" ht="26.25" thickBot="1" x14ac:dyDescent="0.25">
      <c r="A167" s="717"/>
      <c r="B167" s="717"/>
      <c r="C167" s="720"/>
      <c r="D167" s="722" t="s">
        <v>331</v>
      </c>
      <c r="E167" s="29" t="s">
        <v>332</v>
      </c>
      <c r="F167" s="44"/>
      <c r="G167" s="48">
        <f>COUNTIF(F167,F167)*I167</f>
        <v>0</v>
      </c>
      <c r="H167" s="45"/>
      <c r="I167" s="39">
        <v>15</v>
      </c>
    </row>
    <row r="168" spans="1:13" ht="26.25" thickBot="1" x14ac:dyDescent="0.25">
      <c r="A168" s="718"/>
      <c r="B168" s="718"/>
      <c r="C168" s="721"/>
      <c r="D168" s="726"/>
      <c r="E168" s="29" t="s">
        <v>333</v>
      </c>
      <c r="F168" s="44"/>
      <c r="G168" s="48">
        <f>COUNTIF(F168,F168)*I168</f>
        <v>0</v>
      </c>
      <c r="H168" s="45"/>
      <c r="I168" s="39">
        <v>25</v>
      </c>
    </row>
    <row r="169" spans="1:13" ht="13.5" thickBot="1" x14ac:dyDescent="0.25">
      <c r="C169" s="34"/>
      <c r="D169" s="34"/>
      <c r="E169" s="35" t="s">
        <v>334</v>
      </c>
      <c r="F169" s="706">
        <f>SUM(G164:G168)</f>
        <v>0</v>
      </c>
      <c r="G169" s="707"/>
      <c r="H169" s="707"/>
      <c r="I169" s="708"/>
    </row>
    <row r="170" spans="1:13" ht="13.5" thickBot="1" x14ac:dyDescent="0.25">
      <c r="E170" s="36" t="s">
        <v>335</v>
      </c>
      <c r="F170" s="40">
        <f>IF(F169&lt;=50,0,IF(AND(F169&gt;50,F169&lt;=75),1,IF(AND(F169&gt;75,F169&lt;=100),2)))</f>
        <v>0</v>
      </c>
      <c r="G170" s="40"/>
      <c r="H170" s="41">
        <f>IF(F162="x","probabilidad",IF(F163="x","impacto",0))</f>
        <v>0</v>
      </c>
      <c r="I170" s="42"/>
    </row>
    <row r="171" spans="1:13" ht="13.5" thickBot="1" x14ac:dyDescent="0.25"/>
    <row r="172" spans="1:13" ht="24.75" customHeight="1" thickBot="1" x14ac:dyDescent="0.25">
      <c r="A172" s="709" t="s">
        <v>223</v>
      </c>
      <c r="B172" s="709" t="s">
        <v>307</v>
      </c>
      <c r="C172" s="709" t="s">
        <v>308</v>
      </c>
      <c r="D172" s="727" t="s">
        <v>309</v>
      </c>
      <c r="E172" s="727" t="s">
        <v>310</v>
      </c>
      <c r="F172" s="729" t="s">
        <v>311</v>
      </c>
      <c r="G172" s="730"/>
      <c r="H172" s="731"/>
      <c r="I172" s="727" t="s">
        <v>312</v>
      </c>
      <c r="K172" s="709" t="s">
        <v>313</v>
      </c>
      <c r="L172" s="712" t="s">
        <v>314</v>
      </c>
      <c r="M172" s="713"/>
    </row>
    <row r="173" spans="1:13" ht="13.5" thickBot="1" x14ac:dyDescent="0.25">
      <c r="A173" s="711"/>
      <c r="B173" s="711"/>
      <c r="C173" s="711"/>
      <c r="D173" s="728"/>
      <c r="E173" s="728"/>
      <c r="F173" s="28" t="s">
        <v>315</v>
      </c>
      <c r="G173" s="28"/>
      <c r="H173" s="28" t="s">
        <v>238</v>
      </c>
      <c r="I173" s="728"/>
      <c r="K173" s="710"/>
      <c r="L173" s="714"/>
      <c r="M173" s="715"/>
    </row>
    <row r="174" spans="1:13" ht="26.25" thickBot="1" x14ac:dyDescent="0.25">
      <c r="A174" s="716" t="e">
        <f>'4. ClCLO DE GESTIÓN'!#REF!</f>
        <v>#REF!</v>
      </c>
      <c r="B174" s="716" t="e">
        <f>'4. ClCLO DE GESTIÓN'!#REF!</f>
        <v>#REF!</v>
      </c>
      <c r="C174" s="719" t="s">
        <v>240</v>
      </c>
      <c r="D174" s="722" t="s">
        <v>316</v>
      </c>
      <c r="E174" s="29" t="s">
        <v>317</v>
      </c>
      <c r="F174" s="44"/>
      <c r="G174" s="48"/>
      <c r="H174" s="45"/>
      <c r="I174" s="38" t="s">
        <v>318</v>
      </c>
      <c r="K174" s="710"/>
      <c r="L174" s="30" t="s">
        <v>319</v>
      </c>
      <c r="M174" s="30" t="s">
        <v>320</v>
      </c>
    </row>
    <row r="175" spans="1:13" ht="26.25" thickBot="1" x14ac:dyDescent="0.25">
      <c r="A175" s="717"/>
      <c r="B175" s="717"/>
      <c r="C175" s="720"/>
      <c r="D175" s="723"/>
      <c r="E175" s="29" t="s">
        <v>321</v>
      </c>
      <c r="F175" s="45"/>
      <c r="G175" s="48"/>
      <c r="H175" s="45"/>
      <c r="I175" s="38" t="s">
        <v>318</v>
      </c>
      <c r="K175" s="711"/>
      <c r="L175" s="31" t="s">
        <v>322</v>
      </c>
      <c r="M175" s="31" t="s">
        <v>323</v>
      </c>
    </row>
    <row r="176" spans="1:13" ht="26.25" customHeight="1" thickBot="1" x14ac:dyDescent="0.25">
      <c r="A176" s="717"/>
      <c r="B176" s="717"/>
      <c r="C176" s="720"/>
      <c r="D176" s="724" t="s">
        <v>324</v>
      </c>
      <c r="E176" s="29" t="s">
        <v>325</v>
      </c>
      <c r="F176" s="44"/>
      <c r="G176" s="48">
        <f>COUNTIF(F176,F176)*I176</f>
        <v>0</v>
      </c>
      <c r="H176" s="45"/>
      <c r="I176" s="39">
        <v>15</v>
      </c>
      <c r="K176" s="33" t="s">
        <v>326</v>
      </c>
      <c r="L176" s="32">
        <v>0</v>
      </c>
      <c r="M176" s="32">
        <v>0</v>
      </c>
    </row>
    <row r="177" spans="1:13" ht="26.25" thickBot="1" x14ac:dyDescent="0.25">
      <c r="A177" s="717"/>
      <c r="B177" s="717"/>
      <c r="C177" s="720"/>
      <c r="D177" s="725"/>
      <c r="E177" s="29" t="s">
        <v>327</v>
      </c>
      <c r="F177" s="44"/>
      <c r="G177" s="48">
        <f>COUNTIF(F177,F177)*I177</f>
        <v>0</v>
      </c>
      <c r="H177" s="45"/>
      <c r="I177" s="39">
        <v>15</v>
      </c>
      <c r="K177" s="33" t="s">
        <v>328</v>
      </c>
      <c r="L177" s="32">
        <v>1</v>
      </c>
      <c r="M177" s="32">
        <v>1</v>
      </c>
    </row>
    <row r="178" spans="1:13" ht="26.25" thickBot="1" x14ac:dyDescent="0.25">
      <c r="A178" s="717"/>
      <c r="B178" s="717"/>
      <c r="C178" s="720"/>
      <c r="D178" s="726"/>
      <c r="E178" s="29" t="s">
        <v>329</v>
      </c>
      <c r="F178" s="44"/>
      <c r="G178" s="48">
        <f>COUNTIF(F178,F178)*I178</f>
        <v>0</v>
      </c>
      <c r="H178" s="45"/>
      <c r="I178" s="39">
        <v>30</v>
      </c>
      <c r="K178" s="33" t="s">
        <v>330</v>
      </c>
      <c r="L178" s="32">
        <v>2</v>
      </c>
      <c r="M178" s="32">
        <v>2</v>
      </c>
    </row>
    <row r="179" spans="1:13" ht="26.25" thickBot="1" x14ac:dyDescent="0.25">
      <c r="A179" s="717"/>
      <c r="B179" s="717"/>
      <c r="C179" s="720"/>
      <c r="D179" s="722" t="s">
        <v>331</v>
      </c>
      <c r="E179" s="29" t="s">
        <v>332</v>
      </c>
      <c r="F179" s="44"/>
      <c r="G179" s="48">
        <f>COUNTIF(F179,F179)*I179</f>
        <v>0</v>
      </c>
      <c r="H179" s="45"/>
      <c r="I179" s="39">
        <v>15</v>
      </c>
    </row>
    <row r="180" spans="1:13" ht="26.25" thickBot="1" x14ac:dyDescent="0.25">
      <c r="A180" s="718"/>
      <c r="B180" s="718"/>
      <c r="C180" s="721"/>
      <c r="D180" s="726"/>
      <c r="E180" s="29" t="s">
        <v>333</v>
      </c>
      <c r="F180" s="44"/>
      <c r="G180" s="48">
        <f>COUNTIF(F180,F180)*I180</f>
        <v>0</v>
      </c>
      <c r="H180" s="45"/>
      <c r="I180" s="39">
        <v>25</v>
      </c>
    </row>
    <row r="181" spans="1:13" ht="13.5" thickBot="1" x14ac:dyDescent="0.25">
      <c r="C181" s="34"/>
      <c r="D181" s="34"/>
      <c r="E181" s="35" t="s">
        <v>334</v>
      </c>
      <c r="F181" s="706">
        <f>SUM(G176:G180)</f>
        <v>0</v>
      </c>
      <c r="G181" s="707"/>
      <c r="H181" s="707"/>
      <c r="I181" s="708"/>
    </row>
    <row r="182" spans="1:13" ht="13.5" thickBot="1" x14ac:dyDescent="0.25">
      <c r="E182" s="36" t="s">
        <v>335</v>
      </c>
      <c r="F182" s="40">
        <f>IF(F181&lt;=50,0,IF(AND(F181&gt;50,F181&lt;=75),1,IF(AND(F181&gt;75,F181&lt;=100),2)))</f>
        <v>0</v>
      </c>
      <c r="G182" s="40"/>
      <c r="H182" s="41">
        <f>IF(F174="x","probabilidad",IF(F175="x","impacto",0))</f>
        <v>0</v>
      </c>
      <c r="I182" s="42"/>
    </row>
  </sheetData>
  <mergeCells count="241">
    <mergeCell ref="K4:K7"/>
    <mergeCell ref="L4:M5"/>
    <mergeCell ref="A6:A12"/>
    <mergeCell ref="B6:B12"/>
    <mergeCell ref="C6:C12"/>
    <mergeCell ref="D6:D7"/>
    <mergeCell ref="D8:D10"/>
    <mergeCell ref="D11:D12"/>
    <mergeCell ref="A1:I2"/>
    <mergeCell ref="A4:A5"/>
    <mergeCell ref="B4:B5"/>
    <mergeCell ref="C4:C5"/>
    <mergeCell ref="D4:D5"/>
    <mergeCell ref="E4:E5"/>
    <mergeCell ref="F4:H4"/>
    <mergeCell ref="I4:I5"/>
    <mergeCell ref="K16:K19"/>
    <mergeCell ref="L16:M17"/>
    <mergeCell ref="A18:A24"/>
    <mergeCell ref="B18:B24"/>
    <mergeCell ref="C18:C24"/>
    <mergeCell ref="D18:D19"/>
    <mergeCell ref="D20:D22"/>
    <mergeCell ref="D23:D24"/>
    <mergeCell ref="F13:I13"/>
    <mergeCell ref="A16:A17"/>
    <mergeCell ref="B16:B17"/>
    <mergeCell ref="C16:C17"/>
    <mergeCell ref="D16:D17"/>
    <mergeCell ref="E16:E17"/>
    <mergeCell ref="F16:H16"/>
    <mergeCell ref="I16:I17"/>
    <mergeCell ref="K28:K31"/>
    <mergeCell ref="L28:M29"/>
    <mergeCell ref="A30:A36"/>
    <mergeCell ref="B30:B36"/>
    <mergeCell ref="C30:C36"/>
    <mergeCell ref="D30:D31"/>
    <mergeCell ref="D32:D34"/>
    <mergeCell ref="D35:D36"/>
    <mergeCell ref="F25:I25"/>
    <mergeCell ref="A28:A29"/>
    <mergeCell ref="B28:B29"/>
    <mergeCell ref="C28:C29"/>
    <mergeCell ref="D28:D29"/>
    <mergeCell ref="E28:E29"/>
    <mergeCell ref="F28:H28"/>
    <mergeCell ref="I28:I29"/>
    <mergeCell ref="K40:K43"/>
    <mergeCell ref="L40:M41"/>
    <mergeCell ref="A42:A48"/>
    <mergeCell ref="B42:B48"/>
    <mergeCell ref="C42:C48"/>
    <mergeCell ref="D42:D43"/>
    <mergeCell ref="D44:D46"/>
    <mergeCell ref="D47:D48"/>
    <mergeCell ref="F37:I37"/>
    <mergeCell ref="A40:A41"/>
    <mergeCell ref="B40:B41"/>
    <mergeCell ref="C40:C41"/>
    <mergeCell ref="D40:D41"/>
    <mergeCell ref="E40:E41"/>
    <mergeCell ref="F40:H40"/>
    <mergeCell ref="I40:I41"/>
    <mergeCell ref="K52:K55"/>
    <mergeCell ref="L52:M53"/>
    <mergeCell ref="A54:A60"/>
    <mergeCell ref="B54:B60"/>
    <mergeCell ref="C54:C60"/>
    <mergeCell ref="D54:D55"/>
    <mergeCell ref="D56:D58"/>
    <mergeCell ref="D59:D60"/>
    <mergeCell ref="F49:I49"/>
    <mergeCell ref="A52:A53"/>
    <mergeCell ref="B52:B53"/>
    <mergeCell ref="C52:C53"/>
    <mergeCell ref="D52:D53"/>
    <mergeCell ref="E52:E53"/>
    <mergeCell ref="F52:H52"/>
    <mergeCell ref="I52:I53"/>
    <mergeCell ref="K64:K67"/>
    <mergeCell ref="L64:M65"/>
    <mergeCell ref="A66:A72"/>
    <mergeCell ref="B66:B72"/>
    <mergeCell ref="C66:C72"/>
    <mergeCell ref="D66:D67"/>
    <mergeCell ref="D68:D70"/>
    <mergeCell ref="D71:D72"/>
    <mergeCell ref="F61:I61"/>
    <mergeCell ref="A64:A65"/>
    <mergeCell ref="B64:B65"/>
    <mergeCell ref="C64:C65"/>
    <mergeCell ref="D64:D65"/>
    <mergeCell ref="E64:E65"/>
    <mergeCell ref="F64:H64"/>
    <mergeCell ref="I64:I65"/>
    <mergeCell ref="K76:K79"/>
    <mergeCell ref="L76:M77"/>
    <mergeCell ref="A78:A84"/>
    <mergeCell ref="B78:B84"/>
    <mergeCell ref="C78:C84"/>
    <mergeCell ref="D78:D79"/>
    <mergeCell ref="D80:D82"/>
    <mergeCell ref="D83:D84"/>
    <mergeCell ref="F73:I73"/>
    <mergeCell ref="A76:A77"/>
    <mergeCell ref="B76:B77"/>
    <mergeCell ref="C76:C77"/>
    <mergeCell ref="D76:D77"/>
    <mergeCell ref="E76:E77"/>
    <mergeCell ref="F76:H76"/>
    <mergeCell ref="I76:I77"/>
    <mergeCell ref="K88:K91"/>
    <mergeCell ref="L88:M89"/>
    <mergeCell ref="A90:A96"/>
    <mergeCell ref="B90:B96"/>
    <mergeCell ref="C90:C96"/>
    <mergeCell ref="D90:D91"/>
    <mergeCell ref="D92:D94"/>
    <mergeCell ref="D95:D96"/>
    <mergeCell ref="F85:I85"/>
    <mergeCell ref="A88:A89"/>
    <mergeCell ref="B88:B89"/>
    <mergeCell ref="C88:C89"/>
    <mergeCell ref="D88:D89"/>
    <mergeCell ref="E88:E89"/>
    <mergeCell ref="F88:H88"/>
    <mergeCell ref="I88:I89"/>
    <mergeCell ref="K100:K103"/>
    <mergeCell ref="L100:M101"/>
    <mergeCell ref="A102:A108"/>
    <mergeCell ref="B102:B108"/>
    <mergeCell ref="C102:C108"/>
    <mergeCell ref="D102:D103"/>
    <mergeCell ref="D104:D106"/>
    <mergeCell ref="D107:D108"/>
    <mergeCell ref="F97:I97"/>
    <mergeCell ref="A100:A101"/>
    <mergeCell ref="B100:B101"/>
    <mergeCell ref="C100:C101"/>
    <mergeCell ref="D100:D101"/>
    <mergeCell ref="E100:E101"/>
    <mergeCell ref="F100:H100"/>
    <mergeCell ref="I100:I101"/>
    <mergeCell ref="K112:K115"/>
    <mergeCell ref="L112:M113"/>
    <mergeCell ref="A114:A120"/>
    <mergeCell ref="B114:B120"/>
    <mergeCell ref="C114:C120"/>
    <mergeCell ref="D114:D115"/>
    <mergeCell ref="D116:D118"/>
    <mergeCell ref="D119:D120"/>
    <mergeCell ref="F109:I109"/>
    <mergeCell ref="A112:A113"/>
    <mergeCell ref="B112:B113"/>
    <mergeCell ref="C112:C113"/>
    <mergeCell ref="D112:D113"/>
    <mergeCell ref="E112:E113"/>
    <mergeCell ref="F112:H112"/>
    <mergeCell ref="I112:I113"/>
    <mergeCell ref="K124:K127"/>
    <mergeCell ref="L124:M125"/>
    <mergeCell ref="A126:A132"/>
    <mergeCell ref="B126:B132"/>
    <mergeCell ref="C126:C132"/>
    <mergeCell ref="D126:D127"/>
    <mergeCell ref="D128:D130"/>
    <mergeCell ref="D131:D132"/>
    <mergeCell ref="F121:I121"/>
    <mergeCell ref="A124:A125"/>
    <mergeCell ref="B124:B125"/>
    <mergeCell ref="C124:C125"/>
    <mergeCell ref="D124:D125"/>
    <mergeCell ref="E124:E125"/>
    <mergeCell ref="F124:H124"/>
    <mergeCell ref="I124:I125"/>
    <mergeCell ref="K136:K139"/>
    <mergeCell ref="L136:M137"/>
    <mergeCell ref="A138:A144"/>
    <mergeCell ref="B138:B144"/>
    <mergeCell ref="C138:C144"/>
    <mergeCell ref="D138:D139"/>
    <mergeCell ref="D140:D142"/>
    <mergeCell ref="D143:D144"/>
    <mergeCell ref="F133:I133"/>
    <mergeCell ref="A136:A137"/>
    <mergeCell ref="B136:B137"/>
    <mergeCell ref="C136:C137"/>
    <mergeCell ref="D136:D137"/>
    <mergeCell ref="E136:E137"/>
    <mergeCell ref="F136:H136"/>
    <mergeCell ref="I136:I137"/>
    <mergeCell ref="K148:K151"/>
    <mergeCell ref="L148:M149"/>
    <mergeCell ref="A150:A156"/>
    <mergeCell ref="B150:B156"/>
    <mergeCell ref="C150:C156"/>
    <mergeCell ref="D150:D151"/>
    <mergeCell ref="D152:D154"/>
    <mergeCell ref="D155:D156"/>
    <mergeCell ref="F145:I145"/>
    <mergeCell ref="A148:A149"/>
    <mergeCell ref="B148:B149"/>
    <mergeCell ref="C148:C149"/>
    <mergeCell ref="D148:D149"/>
    <mergeCell ref="E148:E149"/>
    <mergeCell ref="F148:H148"/>
    <mergeCell ref="I148:I149"/>
    <mergeCell ref="L160:M161"/>
    <mergeCell ref="A162:A168"/>
    <mergeCell ref="B162:B168"/>
    <mergeCell ref="C162:C168"/>
    <mergeCell ref="D162:D163"/>
    <mergeCell ref="D164:D166"/>
    <mergeCell ref="D167:D168"/>
    <mergeCell ref="F157:I157"/>
    <mergeCell ref="A160:A161"/>
    <mergeCell ref="B160:B161"/>
    <mergeCell ref="C160:C161"/>
    <mergeCell ref="D160:D161"/>
    <mergeCell ref="E160:E161"/>
    <mergeCell ref="F160:H160"/>
    <mergeCell ref="I160:I161"/>
    <mergeCell ref="F169:I169"/>
    <mergeCell ref="A172:A173"/>
    <mergeCell ref="B172:B173"/>
    <mergeCell ref="C172:C173"/>
    <mergeCell ref="D172:D173"/>
    <mergeCell ref="E172:E173"/>
    <mergeCell ref="F172:H172"/>
    <mergeCell ref="I172:I173"/>
    <mergeCell ref="K160:K163"/>
    <mergeCell ref="F181:I181"/>
    <mergeCell ref="K172:K175"/>
    <mergeCell ref="L172:M173"/>
    <mergeCell ref="A174:A180"/>
    <mergeCell ref="B174:B180"/>
    <mergeCell ref="C174:C180"/>
    <mergeCell ref="D174:D175"/>
    <mergeCell ref="D176:D178"/>
    <mergeCell ref="D179:D18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499984740745262"/>
  </sheetPr>
  <dimension ref="A1:M28"/>
  <sheetViews>
    <sheetView view="pageBreakPreview" topLeftCell="A5" zoomScale="80" zoomScaleNormal="60" zoomScaleSheetLayoutView="80" workbookViewId="0">
      <selection activeCell="D14" sqref="D14:E14"/>
    </sheetView>
  </sheetViews>
  <sheetFormatPr baseColWidth="10" defaultColWidth="11.42578125" defaultRowHeight="12.75" x14ac:dyDescent="0.2"/>
  <cols>
    <col min="1" max="1" width="3.85546875" customWidth="1"/>
    <col min="2" max="2" width="24.7109375" customWidth="1"/>
    <col min="3" max="3" width="29.7109375" customWidth="1"/>
    <col min="4" max="5" width="32.7109375" customWidth="1"/>
    <col min="6" max="6" width="4.140625" customWidth="1"/>
    <col min="7" max="7" width="16.7109375" customWidth="1"/>
    <col min="8" max="8" width="14.28515625" customWidth="1"/>
    <col min="9" max="12" width="15.140625" customWidth="1"/>
    <col min="13" max="13" width="15.42578125" customWidth="1"/>
  </cols>
  <sheetData>
    <row r="1" spans="1:13" ht="17.25" customHeight="1" thickBot="1" x14ac:dyDescent="0.25">
      <c r="A1" s="734"/>
      <c r="B1" s="735"/>
      <c r="C1" s="735"/>
      <c r="D1" s="735"/>
      <c r="E1" s="735"/>
      <c r="F1" s="734"/>
      <c r="G1" s="734"/>
      <c r="H1" s="734"/>
      <c r="I1" s="734"/>
    </row>
    <row r="2" spans="1:13" ht="42" customHeight="1" thickBot="1" x14ac:dyDescent="0.25">
      <c r="A2" s="734"/>
      <c r="B2" s="763" t="s">
        <v>336</v>
      </c>
      <c r="C2" s="764"/>
      <c r="D2" s="764"/>
      <c r="E2" s="764"/>
      <c r="F2" s="734"/>
      <c r="G2" s="734"/>
      <c r="H2" s="734"/>
      <c r="I2" s="734"/>
    </row>
    <row r="3" spans="1:13" ht="81.75" customHeight="1" thickBot="1" x14ac:dyDescent="0.25">
      <c r="A3" s="734"/>
      <c r="B3" s="768" t="s">
        <v>337</v>
      </c>
      <c r="C3" s="769"/>
      <c r="D3" s="769"/>
      <c r="E3" s="769"/>
      <c r="F3" s="734"/>
      <c r="G3" s="734"/>
      <c r="H3" s="734"/>
      <c r="I3" s="734"/>
    </row>
    <row r="4" spans="1:13" ht="45.75" customHeight="1" thickBot="1" x14ac:dyDescent="0.25">
      <c r="A4" s="734"/>
      <c r="B4" s="219" t="s">
        <v>338</v>
      </c>
      <c r="C4" s="770" t="s">
        <v>339</v>
      </c>
      <c r="D4" s="770"/>
      <c r="E4" s="220" t="s">
        <v>340</v>
      </c>
      <c r="F4" s="734"/>
      <c r="G4" s="734"/>
      <c r="H4" s="734"/>
      <c r="I4" s="734"/>
    </row>
    <row r="5" spans="1:13" ht="45.75" customHeight="1" x14ac:dyDescent="0.2">
      <c r="A5" s="734"/>
      <c r="B5" s="221" t="s">
        <v>341</v>
      </c>
      <c r="C5" s="765" t="s">
        <v>342</v>
      </c>
      <c r="D5" s="765"/>
      <c r="E5" s="222">
        <v>1</v>
      </c>
      <c r="F5" s="734"/>
      <c r="G5" s="734"/>
      <c r="H5" s="734"/>
      <c r="I5" s="734"/>
    </row>
    <row r="6" spans="1:13" ht="45.75" customHeight="1" x14ac:dyDescent="0.2">
      <c r="A6" s="734"/>
      <c r="B6" s="203" t="s">
        <v>343</v>
      </c>
      <c r="C6" s="766" t="s">
        <v>344</v>
      </c>
      <c r="D6" s="766"/>
      <c r="E6" s="223">
        <v>0.8</v>
      </c>
      <c r="F6" s="734"/>
      <c r="G6" s="734"/>
      <c r="H6" s="734"/>
      <c r="I6" s="734"/>
    </row>
    <row r="7" spans="1:13" ht="45.75" customHeight="1" x14ac:dyDescent="0.2">
      <c r="A7" s="734"/>
      <c r="B7" s="204" t="s">
        <v>345</v>
      </c>
      <c r="C7" s="766" t="s">
        <v>346</v>
      </c>
      <c r="D7" s="766"/>
      <c r="E7" s="223">
        <v>0.6</v>
      </c>
      <c r="F7" s="734"/>
      <c r="G7" s="734"/>
      <c r="H7" s="734"/>
      <c r="I7" s="734"/>
    </row>
    <row r="8" spans="1:13" ht="45.75" customHeight="1" x14ac:dyDescent="0.2">
      <c r="A8" s="734"/>
      <c r="B8" s="205" t="s">
        <v>347</v>
      </c>
      <c r="C8" s="766" t="s">
        <v>348</v>
      </c>
      <c r="D8" s="766"/>
      <c r="E8" s="223">
        <v>0.4</v>
      </c>
      <c r="F8" s="734"/>
      <c r="G8" s="734"/>
      <c r="H8" s="734"/>
      <c r="I8" s="734"/>
    </row>
    <row r="9" spans="1:13" ht="45.75" customHeight="1" thickBot="1" x14ac:dyDescent="0.25">
      <c r="A9" s="734"/>
      <c r="B9" s="206" t="s">
        <v>349</v>
      </c>
      <c r="C9" s="767" t="s">
        <v>350</v>
      </c>
      <c r="D9" s="767"/>
      <c r="E9" s="224">
        <v>0.2</v>
      </c>
      <c r="F9" s="734"/>
      <c r="G9" s="734"/>
      <c r="H9" s="734"/>
      <c r="I9" s="734"/>
    </row>
    <row r="10" spans="1:13" s="215" customFormat="1" ht="17.25" customHeight="1" thickBot="1" x14ac:dyDescent="0.25">
      <c r="A10" s="734"/>
      <c r="B10" s="736"/>
      <c r="C10" s="736"/>
      <c r="D10" s="736"/>
      <c r="E10" s="736"/>
      <c r="F10" s="734"/>
      <c r="G10" s="734"/>
      <c r="H10" s="734"/>
      <c r="I10" s="734"/>
      <c r="J10"/>
      <c r="K10"/>
      <c r="L10"/>
      <c r="M10"/>
    </row>
    <row r="11" spans="1:13" s="208" customFormat="1" ht="42" customHeight="1" thickBot="1" x14ac:dyDescent="0.25">
      <c r="A11" s="734"/>
      <c r="B11" s="755" t="s">
        <v>351</v>
      </c>
      <c r="C11" s="756"/>
      <c r="D11" s="756"/>
      <c r="E11" s="757"/>
      <c r="F11" s="734"/>
      <c r="G11" s="734"/>
      <c r="H11" s="734"/>
      <c r="I11" s="734"/>
      <c r="J11"/>
      <c r="K11"/>
      <c r="L11"/>
      <c r="M11"/>
    </row>
    <row r="12" spans="1:13" s="208" customFormat="1" ht="48.75" customHeight="1" thickBot="1" x14ac:dyDescent="0.25">
      <c r="A12" s="734"/>
      <c r="B12" s="758" t="s">
        <v>352</v>
      </c>
      <c r="C12" s="759"/>
      <c r="D12" s="759"/>
      <c r="E12" s="760"/>
      <c r="F12" s="734"/>
      <c r="G12" s="734"/>
      <c r="H12" s="734"/>
      <c r="I12" s="734"/>
      <c r="J12"/>
      <c r="K12"/>
      <c r="L12"/>
      <c r="M12"/>
    </row>
    <row r="13" spans="1:13" ht="45.75" customHeight="1" thickBot="1" x14ac:dyDescent="0.25">
      <c r="A13" s="734"/>
      <c r="B13" s="217" t="s">
        <v>338</v>
      </c>
      <c r="C13" s="225" t="s">
        <v>353</v>
      </c>
      <c r="D13" s="749" t="s">
        <v>354</v>
      </c>
      <c r="E13" s="750"/>
      <c r="F13" s="734"/>
      <c r="G13" s="734"/>
      <c r="H13" s="734"/>
      <c r="I13" s="734"/>
    </row>
    <row r="14" spans="1:13" ht="45.75" customHeight="1" x14ac:dyDescent="0.2">
      <c r="A14" s="734"/>
      <c r="B14" s="218" t="s">
        <v>355</v>
      </c>
      <c r="C14" s="211" t="s">
        <v>356</v>
      </c>
      <c r="D14" s="751" t="s">
        <v>357</v>
      </c>
      <c r="E14" s="752"/>
      <c r="F14" s="734"/>
      <c r="G14" s="734"/>
      <c r="H14" s="734"/>
      <c r="I14" s="734"/>
    </row>
    <row r="15" spans="1:13" ht="45.75" customHeight="1" x14ac:dyDescent="0.2">
      <c r="A15" s="734"/>
      <c r="B15" s="214" t="s">
        <v>358</v>
      </c>
      <c r="C15" s="209" t="s">
        <v>359</v>
      </c>
      <c r="D15" s="753" t="s">
        <v>360</v>
      </c>
      <c r="E15" s="754"/>
      <c r="F15" s="734"/>
      <c r="G15" s="734"/>
      <c r="H15" s="734"/>
      <c r="I15" s="734"/>
    </row>
    <row r="16" spans="1:13" ht="45.75" customHeight="1" x14ac:dyDescent="0.2">
      <c r="A16" s="734"/>
      <c r="B16" s="213" t="s">
        <v>361</v>
      </c>
      <c r="C16" s="209" t="s">
        <v>362</v>
      </c>
      <c r="D16" s="753" t="s">
        <v>363</v>
      </c>
      <c r="E16" s="754"/>
      <c r="F16" s="734"/>
      <c r="G16" s="734"/>
      <c r="H16" s="734"/>
      <c r="I16" s="734"/>
    </row>
    <row r="17" spans="1:9" ht="45.75" customHeight="1" x14ac:dyDescent="0.2">
      <c r="A17" s="734"/>
      <c r="B17" s="212" t="s">
        <v>364</v>
      </c>
      <c r="C17" s="209" t="s">
        <v>365</v>
      </c>
      <c r="D17" s="753" t="s">
        <v>366</v>
      </c>
      <c r="E17" s="754"/>
      <c r="F17" s="734"/>
      <c r="G17" s="734"/>
      <c r="H17" s="734"/>
      <c r="I17" s="734"/>
    </row>
    <row r="18" spans="1:9" ht="45.75" customHeight="1" thickBot="1" x14ac:dyDescent="0.25">
      <c r="A18" s="734"/>
      <c r="B18" s="216" t="s">
        <v>367</v>
      </c>
      <c r="C18" s="210" t="s">
        <v>368</v>
      </c>
      <c r="D18" s="761" t="s">
        <v>369</v>
      </c>
      <c r="E18" s="762"/>
      <c r="F18" s="734"/>
      <c r="G18" s="734"/>
      <c r="H18" s="734"/>
      <c r="I18" s="734"/>
    </row>
    <row r="19" spans="1:9" ht="16.5" customHeight="1" x14ac:dyDescent="0.2">
      <c r="A19" s="734"/>
      <c r="B19" s="743"/>
      <c r="C19" s="744"/>
      <c r="D19" s="744"/>
      <c r="E19" s="745"/>
      <c r="F19" s="734"/>
      <c r="G19" s="734"/>
      <c r="H19" s="734"/>
      <c r="I19" s="734"/>
    </row>
    <row r="20" spans="1:9" ht="16.5" customHeight="1" x14ac:dyDescent="0.2">
      <c r="A20" s="734"/>
      <c r="B20" s="746"/>
      <c r="C20" s="747"/>
      <c r="D20" s="747"/>
      <c r="E20" s="748"/>
      <c r="F20" s="734"/>
      <c r="G20" s="734"/>
      <c r="H20" s="734"/>
      <c r="I20" s="734"/>
    </row>
    <row r="21" spans="1:9" ht="45.75" customHeight="1" x14ac:dyDescent="0.2">
      <c r="A21" s="734"/>
      <c r="B21" s="737" t="s">
        <v>370</v>
      </c>
      <c r="C21" s="738"/>
      <c r="D21" s="738"/>
      <c r="E21" s="739"/>
      <c r="F21" s="734"/>
      <c r="G21" s="734"/>
      <c r="H21" s="734"/>
      <c r="I21" s="734"/>
    </row>
    <row r="22" spans="1:9" ht="17.25" customHeight="1" x14ac:dyDescent="0.2">
      <c r="A22" s="734"/>
      <c r="B22" s="740"/>
      <c r="C22" s="741"/>
      <c r="D22" s="741"/>
      <c r="E22" s="742"/>
      <c r="F22" s="734"/>
      <c r="G22" s="734"/>
      <c r="H22" s="734"/>
      <c r="I22" s="734"/>
    </row>
    <row r="23" spans="1:9" ht="36.75" customHeight="1" x14ac:dyDescent="0.2"/>
    <row r="24" spans="1:9" ht="36.75" customHeight="1" x14ac:dyDescent="0.2"/>
    <row r="25" spans="1:9" ht="36.75" customHeight="1" x14ac:dyDescent="0.2"/>
    <row r="26" spans="1:9" ht="36.75" customHeight="1" x14ac:dyDescent="0.2"/>
    <row r="27" spans="1:9" ht="36.75" customHeight="1" x14ac:dyDescent="0.2"/>
    <row r="28" spans="1:9" ht="36.75" customHeight="1" x14ac:dyDescent="0.2"/>
  </sheetData>
  <mergeCells count="23">
    <mergeCell ref="A1:A22"/>
    <mergeCell ref="D17:E17"/>
    <mergeCell ref="D18:E18"/>
    <mergeCell ref="B2:E2"/>
    <mergeCell ref="C5:D5"/>
    <mergeCell ref="C6:D6"/>
    <mergeCell ref="C7:D7"/>
    <mergeCell ref="C8:D8"/>
    <mergeCell ref="C9:D9"/>
    <mergeCell ref="B3:E3"/>
    <mergeCell ref="C4:D4"/>
    <mergeCell ref="F1:I22"/>
    <mergeCell ref="B1:E1"/>
    <mergeCell ref="B10:E10"/>
    <mergeCell ref="B21:E21"/>
    <mergeCell ref="B22:E22"/>
    <mergeCell ref="B19:E20"/>
    <mergeCell ref="D13:E13"/>
    <mergeCell ref="D14:E14"/>
    <mergeCell ref="D15:E15"/>
    <mergeCell ref="D16:E16"/>
    <mergeCell ref="B11:E11"/>
    <mergeCell ref="B12:E12"/>
  </mergeCells>
  <printOptions horizontalCentered="1" verticalCentered="1"/>
  <pageMargins left="0.70866141732283472" right="0.70866141732283472" top="0.74803149606299213" bottom="0.74803149606299213" header="0.31496062992125984" footer="0.31496062992125984"/>
  <pageSetup scale="3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249977111117893"/>
  </sheetPr>
  <dimension ref="B1:U30"/>
  <sheetViews>
    <sheetView view="pageBreakPreview" zoomScale="55" zoomScaleNormal="100" zoomScaleSheetLayoutView="55" workbookViewId="0">
      <selection activeCell="Z12" sqref="Z12"/>
    </sheetView>
  </sheetViews>
  <sheetFormatPr baseColWidth="10" defaultColWidth="11.42578125" defaultRowHeight="12.75" x14ac:dyDescent="0.2"/>
  <cols>
    <col min="1" max="1" width="6.28515625" customWidth="1"/>
    <col min="2" max="2" width="20.140625" customWidth="1"/>
    <col min="3" max="3" width="6.85546875" customWidth="1"/>
    <col min="4" max="4" width="15" customWidth="1"/>
    <col min="5" max="5" width="6.140625" customWidth="1"/>
    <col min="6" max="10" width="24.28515625" customWidth="1"/>
    <col min="11" max="11" width="6.85546875" style="155" customWidth="1"/>
    <col min="12" max="12" width="20.28515625" style="155" customWidth="1"/>
    <col min="13" max="13" width="6.85546875" style="155" customWidth="1"/>
    <col min="14" max="14" width="15" style="155" customWidth="1"/>
    <col min="15" max="15" width="7.140625" style="155" customWidth="1"/>
    <col min="16" max="20" width="24.28515625" style="155" customWidth="1"/>
    <col min="21" max="21" width="3.85546875" customWidth="1"/>
    <col min="24" max="24" width="11.42578125" customWidth="1"/>
  </cols>
  <sheetData>
    <row r="1" spans="2:20" ht="13.5" thickBot="1" x14ac:dyDescent="0.25"/>
    <row r="2" spans="2:20" ht="18.75" customHeight="1" x14ac:dyDescent="0.2">
      <c r="B2" s="793" t="s">
        <v>371</v>
      </c>
      <c r="C2" s="794"/>
      <c r="D2" s="794"/>
      <c r="E2" s="794"/>
      <c r="F2" s="794"/>
      <c r="G2" s="794"/>
      <c r="H2" s="794"/>
      <c r="I2" s="794"/>
      <c r="J2" s="795"/>
      <c r="K2"/>
      <c r="L2" s="787" t="s">
        <v>372</v>
      </c>
      <c r="M2" s="788"/>
      <c r="N2" s="788"/>
      <c r="O2" s="788"/>
      <c r="P2" s="788"/>
      <c r="Q2" s="788"/>
      <c r="R2" s="788"/>
      <c r="S2" s="788"/>
      <c r="T2" s="789"/>
    </row>
    <row r="3" spans="2:20" ht="18" customHeight="1" thickBot="1" x14ac:dyDescent="0.25">
      <c r="B3" s="796"/>
      <c r="C3" s="797"/>
      <c r="D3" s="797"/>
      <c r="E3" s="797"/>
      <c r="F3" s="797"/>
      <c r="G3" s="797"/>
      <c r="H3" s="797"/>
      <c r="I3" s="797"/>
      <c r="J3" s="798"/>
      <c r="K3"/>
      <c r="L3" s="790"/>
      <c r="M3" s="791"/>
      <c r="N3" s="791"/>
      <c r="O3" s="791"/>
      <c r="P3" s="791"/>
      <c r="Q3" s="791"/>
      <c r="R3" s="791"/>
      <c r="S3" s="791"/>
      <c r="T3" s="792"/>
    </row>
    <row r="4" spans="2:20" ht="13.5" thickBot="1" x14ac:dyDescent="0.25">
      <c r="K4"/>
      <c r="L4"/>
      <c r="M4"/>
      <c r="N4"/>
      <c r="O4"/>
      <c r="P4"/>
      <c r="Q4"/>
      <c r="R4"/>
      <c r="S4"/>
      <c r="T4"/>
    </row>
    <row r="5" spans="2:20" ht="66" customHeight="1" x14ac:dyDescent="0.2">
      <c r="B5" s="103" t="s">
        <v>373</v>
      </c>
      <c r="C5" s="778" t="s">
        <v>374</v>
      </c>
      <c r="D5" s="158" t="s">
        <v>375</v>
      </c>
      <c r="E5" s="101"/>
      <c r="F5" s="157"/>
      <c r="G5" s="157"/>
      <c r="H5" s="157"/>
      <c r="I5" s="157"/>
      <c r="J5" s="150"/>
      <c r="K5"/>
      <c r="L5" s="103" t="s">
        <v>373</v>
      </c>
      <c r="M5" s="778" t="s">
        <v>374</v>
      </c>
      <c r="N5" s="180" t="s">
        <v>375</v>
      </c>
      <c r="O5" s="101"/>
      <c r="P5" s="156"/>
      <c r="Q5" s="156"/>
      <c r="R5" s="157"/>
      <c r="S5" s="157"/>
      <c r="T5" s="150"/>
    </row>
    <row r="6" spans="2:20" ht="66" customHeight="1" x14ac:dyDescent="0.2">
      <c r="B6" s="103" t="s">
        <v>376</v>
      </c>
      <c r="C6" s="779"/>
      <c r="D6" s="158" t="s">
        <v>377</v>
      </c>
      <c r="E6" s="101"/>
      <c r="F6" s="151"/>
      <c r="G6" s="151"/>
      <c r="H6" s="157"/>
      <c r="I6" s="157"/>
      <c r="J6" s="150"/>
      <c r="K6"/>
      <c r="L6" s="103" t="s">
        <v>376</v>
      </c>
      <c r="M6" s="779"/>
      <c r="N6" s="181" t="s">
        <v>377</v>
      </c>
      <c r="O6" s="101"/>
      <c r="P6" s="156"/>
      <c r="Q6" s="156"/>
      <c r="R6" s="157"/>
      <c r="S6" s="157"/>
      <c r="T6" s="150"/>
    </row>
    <row r="7" spans="2:20" ht="66" customHeight="1" x14ac:dyDescent="0.2">
      <c r="B7" s="103" t="s">
        <v>378</v>
      </c>
      <c r="C7" s="779"/>
      <c r="D7" s="158" t="s">
        <v>379</v>
      </c>
      <c r="E7" s="101"/>
      <c r="F7" s="152"/>
      <c r="G7" s="151"/>
      <c r="H7" s="151"/>
      <c r="I7" s="157"/>
      <c r="J7" s="150"/>
      <c r="K7"/>
      <c r="L7" s="103" t="s">
        <v>378</v>
      </c>
      <c r="M7" s="779"/>
      <c r="N7" s="182" t="s">
        <v>379</v>
      </c>
      <c r="O7" s="101"/>
      <c r="P7" s="156"/>
      <c r="Q7" s="156"/>
      <c r="R7" s="151"/>
      <c r="S7" s="157"/>
      <c r="T7" s="150"/>
    </row>
    <row r="8" spans="2:20" ht="66" customHeight="1" x14ac:dyDescent="0.2">
      <c r="B8" s="103" t="s">
        <v>380</v>
      </c>
      <c r="C8" s="779"/>
      <c r="D8" s="158" t="s">
        <v>381</v>
      </c>
      <c r="E8" s="101"/>
      <c r="F8" s="152"/>
      <c r="G8" s="152"/>
      <c r="H8" s="151"/>
      <c r="I8" s="157"/>
      <c r="J8" s="150"/>
      <c r="K8"/>
      <c r="L8" s="103" t="s">
        <v>380</v>
      </c>
      <c r="M8" s="779"/>
      <c r="N8" s="183" t="s">
        <v>381</v>
      </c>
      <c r="O8" s="101"/>
      <c r="P8" s="156"/>
      <c r="Q8" s="156"/>
      <c r="R8" s="151"/>
      <c r="S8" s="157"/>
      <c r="T8" s="150"/>
    </row>
    <row r="9" spans="2:20" ht="66" customHeight="1" thickBot="1" x14ac:dyDescent="0.25">
      <c r="B9" s="103" t="s">
        <v>382</v>
      </c>
      <c r="C9" s="780"/>
      <c r="D9" s="158" t="s">
        <v>383</v>
      </c>
      <c r="E9" s="101"/>
      <c r="F9" s="152"/>
      <c r="G9" s="152"/>
      <c r="H9" s="151"/>
      <c r="I9" s="157"/>
      <c r="J9" s="150"/>
      <c r="K9"/>
      <c r="L9" s="103" t="s">
        <v>382</v>
      </c>
      <c r="M9" s="780"/>
      <c r="N9" s="184" t="s">
        <v>383</v>
      </c>
      <c r="O9" s="101"/>
      <c r="P9" s="156"/>
      <c r="Q9" s="156"/>
      <c r="R9" s="151"/>
      <c r="S9" s="157"/>
      <c r="T9" s="150"/>
    </row>
    <row r="10" spans="2:20" ht="38.25" customHeight="1" x14ac:dyDescent="0.2">
      <c r="F10" s="158" t="s">
        <v>384</v>
      </c>
      <c r="G10" s="158" t="s">
        <v>385</v>
      </c>
      <c r="H10" s="158" t="s">
        <v>386</v>
      </c>
      <c r="I10" s="158" t="s">
        <v>387</v>
      </c>
      <c r="J10" s="158" t="s">
        <v>388</v>
      </c>
      <c r="K10"/>
      <c r="L10"/>
      <c r="M10"/>
      <c r="N10"/>
      <c r="O10"/>
      <c r="P10" s="158" t="s">
        <v>384</v>
      </c>
      <c r="Q10" s="158" t="s">
        <v>385</v>
      </c>
      <c r="R10" s="158" t="s">
        <v>386</v>
      </c>
      <c r="S10" s="158" t="s">
        <v>387</v>
      </c>
      <c r="T10" s="158" t="s">
        <v>388</v>
      </c>
    </row>
    <row r="11" spans="2:20" ht="34.5" customHeight="1" thickBot="1" x14ac:dyDescent="0.25">
      <c r="F11" s="101"/>
      <c r="G11" s="101"/>
      <c r="H11" s="101"/>
      <c r="I11" s="101"/>
      <c r="J11" s="101"/>
      <c r="K11"/>
      <c r="L11"/>
      <c r="M11"/>
      <c r="N11"/>
      <c r="O11"/>
      <c r="P11" s="101"/>
      <c r="Q11" s="101"/>
      <c r="R11" s="101"/>
      <c r="S11" s="101"/>
      <c r="T11" s="101"/>
    </row>
    <row r="12" spans="2:20" ht="33" customHeight="1" thickBot="1" x14ac:dyDescent="0.25">
      <c r="F12" s="781" t="s">
        <v>389</v>
      </c>
      <c r="G12" s="782"/>
      <c r="H12" s="782"/>
      <c r="I12" s="782"/>
      <c r="J12" s="783"/>
      <c r="K12"/>
      <c r="L12"/>
      <c r="M12"/>
      <c r="N12"/>
      <c r="O12"/>
      <c r="P12" s="781" t="s">
        <v>389</v>
      </c>
      <c r="Q12" s="782"/>
      <c r="R12" s="782"/>
      <c r="S12" s="782"/>
      <c r="T12" s="783"/>
    </row>
    <row r="13" spans="2:20" x14ac:dyDescent="0.2">
      <c r="K13"/>
      <c r="L13"/>
      <c r="M13"/>
      <c r="N13"/>
      <c r="O13"/>
      <c r="P13"/>
      <c r="Q13"/>
      <c r="R13"/>
      <c r="S13"/>
      <c r="T13"/>
    </row>
    <row r="14" spans="2:20" ht="41.25" customHeight="1" x14ac:dyDescent="0.2">
      <c r="B14" s="785" t="s">
        <v>390</v>
      </c>
      <c r="C14" s="786"/>
      <c r="D14" s="189"/>
      <c r="E14" s="189"/>
      <c r="F14" s="185" t="s">
        <v>391</v>
      </c>
      <c r="G14" s="189"/>
      <c r="H14" s="186" t="s">
        <v>165</v>
      </c>
      <c r="I14" s="187"/>
      <c r="J14" s="188" t="s">
        <v>392</v>
      </c>
      <c r="K14"/>
      <c r="L14" s="785" t="s">
        <v>390</v>
      </c>
      <c r="M14" s="786"/>
      <c r="N14" s="189"/>
      <c r="O14" s="189"/>
      <c r="P14" s="185" t="s">
        <v>391</v>
      </c>
      <c r="Q14" s="189"/>
      <c r="R14" s="186" t="s">
        <v>165</v>
      </c>
      <c r="S14" s="187"/>
      <c r="T14" s="188" t="s">
        <v>392</v>
      </c>
    </row>
    <row r="15" spans="2:20" x14ac:dyDescent="0.2">
      <c r="K15"/>
      <c r="L15"/>
      <c r="M15"/>
      <c r="N15"/>
      <c r="O15"/>
      <c r="P15"/>
      <c r="Q15"/>
      <c r="R15"/>
      <c r="S15"/>
      <c r="T15"/>
    </row>
    <row r="16" spans="2:20" ht="18" customHeight="1" thickBot="1" x14ac:dyDescent="0.25">
      <c r="K16"/>
      <c r="L16"/>
      <c r="M16"/>
      <c r="N16"/>
      <c r="O16"/>
      <c r="P16"/>
      <c r="Q16"/>
      <c r="R16"/>
      <c r="S16"/>
      <c r="T16"/>
    </row>
    <row r="17" spans="2:21" x14ac:dyDescent="0.2">
      <c r="B17" s="771" t="s">
        <v>393</v>
      </c>
      <c r="C17" s="772"/>
      <c r="D17" s="772"/>
      <c r="E17" s="772"/>
      <c r="F17" s="772"/>
      <c r="G17" s="772"/>
      <c r="H17" s="772"/>
      <c r="I17" s="772"/>
      <c r="J17" s="773"/>
      <c r="K17"/>
      <c r="L17"/>
      <c r="M17"/>
      <c r="N17"/>
      <c r="O17"/>
      <c r="P17"/>
      <c r="Q17"/>
      <c r="R17"/>
      <c r="S17"/>
      <c r="T17"/>
    </row>
    <row r="18" spans="2:21" ht="23.25" customHeight="1" thickBot="1" x14ac:dyDescent="0.25">
      <c r="B18" s="774"/>
      <c r="C18" s="775"/>
      <c r="D18" s="775"/>
      <c r="E18" s="775"/>
      <c r="F18" s="775"/>
      <c r="G18" s="775"/>
      <c r="H18" s="775"/>
      <c r="I18" s="775"/>
      <c r="J18" s="776"/>
      <c r="K18"/>
      <c r="L18"/>
      <c r="M18"/>
      <c r="N18"/>
      <c r="O18"/>
      <c r="P18"/>
      <c r="Q18"/>
      <c r="R18"/>
      <c r="S18"/>
      <c r="T18"/>
    </row>
    <row r="19" spans="2:21" ht="13.5" thickBot="1" x14ac:dyDescent="0.25">
      <c r="K19"/>
      <c r="L19"/>
      <c r="M19"/>
      <c r="N19"/>
      <c r="O19"/>
      <c r="P19"/>
      <c r="Q19"/>
      <c r="R19"/>
      <c r="S19"/>
      <c r="T19"/>
    </row>
    <row r="20" spans="2:21" ht="66.75" customHeight="1" x14ac:dyDescent="0.2">
      <c r="B20" s="103" t="s">
        <v>373</v>
      </c>
      <c r="C20" s="778" t="s">
        <v>374</v>
      </c>
      <c r="D20" s="158" t="s">
        <v>375</v>
      </c>
      <c r="E20" s="101"/>
      <c r="F20" s="157"/>
      <c r="G20" s="157"/>
      <c r="H20" s="157"/>
      <c r="I20" s="157"/>
      <c r="J20" s="150"/>
      <c r="K20"/>
      <c r="L20"/>
      <c r="M20"/>
      <c r="N20"/>
      <c r="O20"/>
      <c r="P20"/>
      <c r="Q20"/>
      <c r="R20"/>
      <c r="S20"/>
      <c r="T20"/>
    </row>
    <row r="21" spans="2:21" ht="66.75" customHeight="1" x14ac:dyDescent="0.2">
      <c r="B21" s="103" t="s">
        <v>376</v>
      </c>
      <c r="C21" s="779"/>
      <c r="D21" s="158" t="s">
        <v>377</v>
      </c>
      <c r="E21" s="101"/>
      <c r="F21" s="151"/>
      <c r="G21" s="151"/>
      <c r="H21" s="157"/>
      <c r="I21" s="157"/>
      <c r="J21" s="150"/>
      <c r="K21"/>
      <c r="L21"/>
      <c r="M21"/>
      <c r="N21"/>
      <c r="O21"/>
      <c r="P21"/>
      <c r="Q21"/>
      <c r="R21"/>
      <c r="S21"/>
      <c r="T21"/>
    </row>
    <row r="22" spans="2:21" ht="66.75" customHeight="1" x14ac:dyDescent="0.2">
      <c r="B22" s="103" t="s">
        <v>378</v>
      </c>
      <c r="C22" s="779"/>
      <c r="D22" s="158" t="s">
        <v>379</v>
      </c>
      <c r="E22" s="101"/>
      <c r="F22" s="152"/>
      <c r="G22" s="151"/>
      <c r="H22" s="151"/>
      <c r="I22" s="157"/>
      <c r="J22" s="150"/>
      <c r="K22"/>
      <c r="L22"/>
      <c r="M22"/>
      <c r="N22"/>
      <c r="O22"/>
      <c r="P22"/>
      <c r="Q22"/>
      <c r="R22"/>
      <c r="S22"/>
      <c r="T22"/>
    </row>
    <row r="23" spans="2:21" ht="66.75" customHeight="1" x14ac:dyDescent="0.2">
      <c r="B23" s="103" t="s">
        <v>380</v>
      </c>
      <c r="C23" s="779"/>
      <c r="D23" s="158" t="s">
        <v>381</v>
      </c>
      <c r="E23" s="101"/>
      <c r="F23" s="152"/>
      <c r="G23" s="152"/>
      <c r="H23" s="151"/>
      <c r="I23" s="157"/>
      <c r="J23" s="150"/>
      <c r="K23"/>
      <c r="L23"/>
      <c r="M23"/>
      <c r="N23"/>
      <c r="O23"/>
      <c r="P23"/>
      <c r="Q23"/>
      <c r="R23"/>
      <c r="S23"/>
      <c r="T23"/>
    </row>
    <row r="24" spans="2:21" ht="66.75" customHeight="1" thickBot="1" x14ac:dyDescent="0.25">
      <c r="B24" s="103" t="s">
        <v>382</v>
      </c>
      <c r="C24" s="780"/>
      <c r="D24" s="158" t="s">
        <v>383</v>
      </c>
      <c r="E24" s="101"/>
      <c r="F24" s="152"/>
      <c r="G24" s="152"/>
      <c r="H24" s="151"/>
      <c r="I24" s="157"/>
      <c r="J24" s="150"/>
      <c r="K24"/>
      <c r="L24"/>
      <c r="M24"/>
      <c r="N24"/>
      <c r="O24"/>
      <c r="P24"/>
      <c r="Q24"/>
      <c r="R24"/>
      <c r="S24"/>
      <c r="T24"/>
    </row>
    <row r="25" spans="2:21" ht="36.75" customHeight="1" x14ac:dyDescent="0.2">
      <c r="F25" s="158" t="s">
        <v>384</v>
      </c>
      <c r="G25" s="158" t="s">
        <v>385</v>
      </c>
      <c r="H25" s="158" t="s">
        <v>386</v>
      </c>
      <c r="I25" s="158" t="s">
        <v>387</v>
      </c>
      <c r="J25" s="158" t="s">
        <v>388</v>
      </c>
      <c r="K25"/>
      <c r="L25"/>
      <c r="M25"/>
      <c r="N25"/>
      <c r="O25"/>
      <c r="P25"/>
      <c r="Q25"/>
      <c r="R25"/>
      <c r="S25"/>
      <c r="T25"/>
    </row>
    <row r="26" spans="2:21" ht="33" customHeight="1" x14ac:dyDescent="0.2">
      <c r="F26" s="101"/>
      <c r="G26" s="101"/>
      <c r="H26" s="101"/>
      <c r="I26" s="101"/>
      <c r="J26" s="101"/>
      <c r="K26"/>
      <c r="L26"/>
      <c r="M26"/>
      <c r="N26"/>
      <c r="O26"/>
      <c r="P26"/>
      <c r="Q26"/>
      <c r="R26"/>
      <c r="S26"/>
      <c r="T26"/>
    </row>
    <row r="27" spans="2:21" s="102" customFormat="1" ht="33.75" customHeight="1" x14ac:dyDescent="0.2">
      <c r="F27" s="784" t="s">
        <v>389</v>
      </c>
      <c r="G27" s="784"/>
      <c r="H27" s="784"/>
      <c r="I27" s="784"/>
      <c r="J27" s="784"/>
      <c r="K27"/>
      <c r="L27"/>
      <c r="M27"/>
      <c r="N27"/>
      <c r="O27"/>
      <c r="P27"/>
      <c r="Q27"/>
      <c r="R27"/>
      <c r="S27"/>
      <c r="T27"/>
      <c r="U27" s="99"/>
    </row>
    <row r="28" spans="2:21" x14ac:dyDescent="0.2">
      <c r="K28"/>
      <c r="L28"/>
      <c r="M28"/>
      <c r="N28"/>
      <c r="O28"/>
      <c r="P28"/>
      <c r="Q28"/>
      <c r="R28"/>
      <c r="S28"/>
      <c r="T28"/>
    </row>
    <row r="29" spans="2:21" ht="42" customHeight="1" x14ac:dyDescent="0.2">
      <c r="B29" s="785" t="s">
        <v>390</v>
      </c>
      <c r="C29" s="786"/>
      <c r="F29" s="185" t="s">
        <v>391</v>
      </c>
      <c r="H29" s="186" t="s">
        <v>165</v>
      </c>
      <c r="I29" s="187"/>
      <c r="J29" s="188" t="s">
        <v>392</v>
      </c>
      <c r="K29"/>
      <c r="L29"/>
      <c r="M29"/>
      <c r="N29"/>
      <c r="O29"/>
      <c r="P29"/>
      <c r="Q29"/>
      <c r="R29"/>
      <c r="S29"/>
      <c r="T29"/>
    </row>
    <row r="30" spans="2:21" ht="28.5" customHeight="1" x14ac:dyDescent="0.2">
      <c r="B30" s="777" t="s">
        <v>394</v>
      </c>
      <c r="C30" s="777"/>
      <c r="D30" s="777"/>
      <c r="E30" s="777"/>
      <c r="F30" s="777"/>
      <c r="G30" s="777"/>
      <c r="H30" s="777"/>
      <c r="I30" s="777"/>
      <c r="J30" s="777"/>
      <c r="K30"/>
      <c r="L30"/>
      <c r="M30"/>
      <c r="N30"/>
      <c r="O30"/>
      <c r="P30"/>
      <c r="Q30"/>
      <c r="R30"/>
      <c r="S30"/>
      <c r="T30"/>
    </row>
  </sheetData>
  <mergeCells count="13">
    <mergeCell ref="L2:T3"/>
    <mergeCell ref="M5:M9"/>
    <mergeCell ref="P12:T12"/>
    <mergeCell ref="L14:M14"/>
    <mergeCell ref="B2:J3"/>
    <mergeCell ref="B17:J18"/>
    <mergeCell ref="B30:J30"/>
    <mergeCell ref="C5:C9"/>
    <mergeCell ref="C20:C24"/>
    <mergeCell ref="F12:J12"/>
    <mergeCell ref="F27:J27"/>
    <mergeCell ref="B14:C14"/>
    <mergeCell ref="B29:C29"/>
  </mergeCells>
  <printOptions horizontalCentered="1" verticalCentered="1"/>
  <pageMargins left="0.70866141732283472" right="0.70866141732283472" top="0.74803149606299213" bottom="0.74803149606299213" header="0.31496062992125984" footer="0.31496062992125984"/>
  <pageSetup scale="52" orientation="portrait" r:id="rId1"/>
  <rowBreaks count="1" manualBreakCount="1">
    <brk id="30" min="1"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O138"/>
  <sheetViews>
    <sheetView showGridLines="0" topLeftCell="A36" workbookViewId="0">
      <selection activeCell="G49" sqref="G49"/>
    </sheetView>
  </sheetViews>
  <sheetFormatPr baseColWidth="10" defaultColWidth="11.42578125" defaultRowHeight="12.75" x14ac:dyDescent="0.2"/>
  <cols>
    <col min="1" max="1" width="50" customWidth="1"/>
    <col min="2" max="2" width="48.140625" customWidth="1"/>
    <col min="3" max="3" width="56.42578125" customWidth="1"/>
    <col min="4" max="4" width="22.7109375" customWidth="1"/>
    <col min="5" max="5" width="20.42578125" customWidth="1"/>
    <col min="6" max="6" width="30.42578125" customWidth="1"/>
    <col min="7" max="7" width="28.7109375" customWidth="1"/>
    <col min="8" max="8" width="26.42578125" customWidth="1"/>
    <col min="9" max="9" width="16" customWidth="1"/>
    <col min="10" max="10" width="41.42578125" customWidth="1"/>
    <col min="11" max="12" width="30.42578125" customWidth="1"/>
    <col min="13" max="13" width="11" customWidth="1"/>
    <col min="14" max="14" width="12.140625" customWidth="1"/>
    <col min="16" max="17" width="28.7109375" customWidth="1"/>
    <col min="19" max="19" width="21.42578125" customWidth="1"/>
    <col min="20" max="20" width="17.7109375" customWidth="1"/>
    <col min="21" max="21" width="24.85546875" customWidth="1"/>
    <col min="22" max="22" width="22.42578125" customWidth="1"/>
    <col min="23" max="23" width="17.7109375" customWidth="1"/>
    <col min="24" max="24" width="28.42578125" customWidth="1"/>
    <col min="25" max="25" width="17" customWidth="1"/>
    <col min="26" max="47" width="28.42578125" customWidth="1"/>
  </cols>
  <sheetData>
    <row r="1" spans="1:32" ht="15.75" x14ac:dyDescent="0.25">
      <c r="A1" s="250"/>
      <c r="B1" s="250"/>
      <c r="C1" s="250"/>
      <c r="D1" s="250"/>
      <c r="E1" s="250"/>
      <c r="F1" s="250"/>
      <c r="G1" s="806" t="s">
        <v>395</v>
      </c>
      <c r="H1" s="806"/>
      <c r="I1" s="806"/>
      <c r="J1" s="806"/>
      <c r="K1" s="806"/>
      <c r="L1" s="251"/>
      <c r="M1" s="251"/>
      <c r="N1" s="251"/>
      <c r="O1" s="250"/>
      <c r="P1" s="250"/>
      <c r="Q1" s="250"/>
      <c r="R1" s="250"/>
      <c r="S1" s="250"/>
      <c r="T1" s="250"/>
      <c r="U1" s="250"/>
      <c r="V1" s="250"/>
      <c r="W1" s="250"/>
      <c r="X1" s="250"/>
      <c r="Y1" s="250"/>
      <c r="Z1" s="250"/>
      <c r="AA1" s="250"/>
      <c r="AB1" s="250"/>
      <c r="AC1" s="250"/>
      <c r="AD1" s="250"/>
    </row>
    <row r="2" spans="1:32" ht="30.75" customHeight="1" x14ac:dyDescent="0.25">
      <c r="A2" s="250"/>
      <c r="B2" s="250"/>
      <c r="C2" s="250"/>
      <c r="D2" s="250"/>
      <c r="E2" s="250"/>
      <c r="F2" s="813" t="s">
        <v>340</v>
      </c>
      <c r="G2" s="813"/>
      <c r="H2" s="252" t="s">
        <v>396</v>
      </c>
      <c r="I2" s="252"/>
      <c r="J2" s="250"/>
      <c r="K2" s="250"/>
      <c r="L2" s="250"/>
      <c r="M2" s="250"/>
      <c r="N2" s="250"/>
      <c r="O2" s="250"/>
      <c r="P2" s="250"/>
      <c r="Q2" s="250"/>
      <c r="R2" s="250"/>
      <c r="S2" s="250" t="s">
        <v>236</v>
      </c>
      <c r="T2" s="253">
        <f>'CALIFICACIÓN DE LOS CONTROLES'!H63</f>
        <v>0</v>
      </c>
      <c r="U2" s="250">
        <f>'CALIFICACIÓN DE LOS CONTROLES'!J63</f>
        <v>0</v>
      </c>
      <c r="V2" s="250"/>
      <c r="W2" s="250"/>
      <c r="X2" s="250"/>
      <c r="Y2" s="250"/>
      <c r="Z2" s="250"/>
      <c r="AA2" s="250"/>
      <c r="AB2" s="250"/>
      <c r="AC2" s="250"/>
      <c r="AD2" s="250"/>
    </row>
    <row r="3" spans="1:32" ht="30.75" customHeight="1" x14ac:dyDescent="0.25">
      <c r="A3" s="250"/>
      <c r="B3" s="250"/>
      <c r="C3" s="250"/>
      <c r="D3" s="250"/>
      <c r="E3" s="250"/>
      <c r="F3" s="392"/>
      <c r="G3" s="392"/>
      <c r="H3" s="252"/>
      <c r="I3" s="252"/>
      <c r="J3" s="250"/>
      <c r="K3" s="250"/>
      <c r="L3" s="250"/>
      <c r="M3" s="250"/>
      <c r="N3" s="250"/>
      <c r="O3" s="250"/>
      <c r="P3" s="250"/>
      <c r="Q3" s="250"/>
      <c r="R3" s="250"/>
      <c r="S3" s="250"/>
      <c r="T3" s="253"/>
      <c r="U3" s="250"/>
      <c r="V3" s="250"/>
      <c r="W3" s="250"/>
      <c r="X3" s="250"/>
      <c r="Y3" s="250"/>
      <c r="Z3" s="250"/>
      <c r="AA3" s="250"/>
      <c r="AB3" s="250"/>
      <c r="AC3" s="250"/>
      <c r="AD3" s="250"/>
    </row>
    <row r="4" spans="1:32" ht="54" customHeight="1" x14ac:dyDescent="0.25">
      <c r="A4" s="250" t="s">
        <v>397</v>
      </c>
      <c r="B4" s="250"/>
      <c r="C4" s="253" t="s">
        <v>398</v>
      </c>
      <c r="D4" s="250" t="s">
        <v>399</v>
      </c>
      <c r="E4" s="250"/>
      <c r="F4" s="254">
        <v>1</v>
      </c>
      <c r="G4" s="353" t="s">
        <v>400</v>
      </c>
      <c r="H4" s="256" t="s">
        <v>401</v>
      </c>
      <c r="I4" s="255" t="s">
        <v>159</v>
      </c>
      <c r="J4" s="257" t="s">
        <v>402</v>
      </c>
      <c r="K4" s="258" t="s">
        <v>403</v>
      </c>
      <c r="L4" s="252"/>
      <c r="M4" s="252"/>
      <c r="N4" s="252"/>
      <c r="O4" s="250"/>
      <c r="P4" s="250"/>
      <c r="Q4" s="250"/>
      <c r="R4" s="250"/>
      <c r="S4" s="250" t="s">
        <v>238</v>
      </c>
      <c r="T4" s="250">
        <v>5</v>
      </c>
      <c r="U4" s="250">
        <f>T4-$T$2</f>
        <v>5</v>
      </c>
      <c r="V4" s="250" t="str">
        <f>VLOOKUP(U4,'PROBABILIDAD - IMPACTO'!$B$7:$C$11,2,FALSE)</f>
        <v>Casi Seguro</v>
      </c>
      <c r="W4" s="250">
        <v>3</v>
      </c>
      <c r="X4" s="250" t="str">
        <f>CONCATENATE(V4,"3 MODERADO")</f>
        <v>Casi Seguro3 MODERADO</v>
      </c>
      <c r="Y4" s="250"/>
      <c r="Z4" s="250"/>
      <c r="AA4" s="250"/>
      <c r="AB4" s="250"/>
      <c r="AC4" s="250"/>
      <c r="AD4" s="250"/>
    </row>
    <row r="5" spans="1:32" ht="18" customHeight="1" x14ac:dyDescent="0.25">
      <c r="A5" s="250" t="s">
        <v>404</v>
      </c>
      <c r="B5" s="268" t="s">
        <v>405</v>
      </c>
      <c r="C5" s="250" t="s">
        <v>406</v>
      </c>
      <c r="D5" s="250"/>
      <c r="E5" s="250"/>
      <c r="F5" s="254">
        <v>0.8</v>
      </c>
      <c r="G5" s="349" t="s">
        <v>407</v>
      </c>
      <c r="H5" s="256" t="s">
        <v>408</v>
      </c>
      <c r="I5" s="259" t="s">
        <v>162</v>
      </c>
      <c r="J5" s="257" t="s">
        <v>409</v>
      </c>
      <c r="K5" s="258" t="s">
        <v>410</v>
      </c>
      <c r="L5" s="252"/>
      <c r="M5" s="252"/>
      <c r="N5" s="252"/>
      <c r="O5" s="250"/>
      <c r="P5" s="250"/>
      <c r="Q5" s="250"/>
      <c r="R5" s="250"/>
      <c r="S5" s="250"/>
      <c r="T5" s="250">
        <v>4</v>
      </c>
      <c r="U5" s="250">
        <f>T5-$T$2</f>
        <v>4</v>
      </c>
      <c r="V5" s="250" t="str">
        <f>VLOOKUP(U5,'PROBABILIDAD - IMPACTO'!$B$7:$C$11,2,FALSE)</f>
        <v>Probable</v>
      </c>
      <c r="W5" s="250">
        <v>3</v>
      </c>
      <c r="X5" s="250"/>
      <c r="Y5" s="250"/>
      <c r="Z5" s="250"/>
      <c r="AA5" s="250"/>
      <c r="AB5" s="250"/>
      <c r="AC5" s="250"/>
      <c r="AD5" s="250"/>
    </row>
    <row r="6" spans="1:32" ht="18" customHeight="1" x14ac:dyDescent="0.25">
      <c r="A6" s="250" t="s">
        <v>411</v>
      </c>
      <c r="B6" s="268" t="s">
        <v>412</v>
      </c>
      <c r="C6" s="250" t="s">
        <v>413</v>
      </c>
      <c r="D6" s="250">
        <v>1</v>
      </c>
      <c r="E6" s="250" t="s">
        <v>234</v>
      </c>
      <c r="F6" s="254">
        <v>0.6</v>
      </c>
      <c r="G6" s="352" t="s">
        <v>414</v>
      </c>
      <c r="H6" s="256" t="s">
        <v>415</v>
      </c>
      <c r="I6" s="260" t="s">
        <v>165</v>
      </c>
      <c r="J6" s="257" t="s">
        <v>416</v>
      </c>
      <c r="K6" s="258" t="s">
        <v>417</v>
      </c>
      <c r="L6" s="252"/>
      <c r="M6" s="252"/>
      <c r="N6" s="252"/>
      <c r="O6" s="250"/>
      <c r="P6" s="250"/>
      <c r="Q6" s="250"/>
      <c r="R6" s="250"/>
      <c r="S6" s="250"/>
      <c r="T6" s="250">
        <v>3</v>
      </c>
      <c r="U6" s="250">
        <f>T6-$T$2</f>
        <v>3</v>
      </c>
      <c r="V6" s="250" t="str">
        <f>VLOOKUP(U6,'PROBABILIDAD - IMPACTO'!$B$7:$C$11,2,FALSE)</f>
        <v>Posible</v>
      </c>
      <c r="W6" s="250">
        <v>3</v>
      </c>
      <c r="X6" s="250"/>
      <c r="Y6" s="250"/>
      <c r="Z6" s="250"/>
      <c r="AA6" s="250"/>
      <c r="AB6" s="250"/>
      <c r="AC6" s="250"/>
      <c r="AD6" s="250"/>
    </row>
    <row r="7" spans="1:32" ht="18" customHeight="1" x14ac:dyDescent="0.25">
      <c r="A7" s="250" t="s">
        <v>418</v>
      </c>
      <c r="B7" s="268" t="s">
        <v>419</v>
      </c>
      <c r="C7" s="250" t="s">
        <v>420</v>
      </c>
      <c r="D7" s="250">
        <v>2</v>
      </c>
      <c r="E7" s="250" t="s">
        <v>234</v>
      </c>
      <c r="F7" s="254">
        <v>0.4</v>
      </c>
      <c r="G7" s="351" t="s">
        <v>421</v>
      </c>
      <c r="H7" s="256" t="s">
        <v>422</v>
      </c>
      <c r="I7" s="261" t="s">
        <v>199</v>
      </c>
      <c r="J7" s="257" t="s">
        <v>423</v>
      </c>
      <c r="K7" s="262" t="s">
        <v>424</v>
      </c>
      <c r="L7" s="252"/>
      <c r="M7" s="252"/>
      <c r="N7" s="252"/>
      <c r="O7" s="250"/>
      <c r="P7" s="250"/>
      <c r="Q7" s="250"/>
      <c r="R7" s="250"/>
      <c r="S7" s="250"/>
      <c r="T7" s="250">
        <v>2</v>
      </c>
      <c r="U7" s="250">
        <f>T7-$T$2</f>
        <v>2</v>
      </c>
      <c r="V7" s="250" t="str">
        <f>VLOOKUP(U7,'PROBABILIDAD - IMPACTO'!$B$7:$C$11,2,FALSE)</f>
        <v>Improbable</v>
      </c>
      <c r="W7" s="250">
        <v>3</v>
      </c>
      <c r="X7" s="250"/>
      <c r="Y7" s="250"/>
      <c r="Z7" s="250"/>
      <c r="AA7" s="250"/>
      <c r="AB7" s="250"/>
      <c r="AC7" s="250"/>
      <c r="AD7" s="250"/>
    </row>
    <row r="8" spans="1:32" ht="18" customHeight="1" x14ac:dyDescent="0.25">
      <c r="A8" s="250" t="s">
        <v>425</v>
      </c>
      <c r="B8" s="268" t="s">
        <v>426</v>
      </c>
      <c r="C8" s="250" t="s">
        <v>427</v>
      </c>
      <c r="D8" s="250">
        <v>3</v>
      </c>
      <c r="E8" s="250" t="s">
        <v>234</v>
      </c>
      <c r="F8" s="254">
        <v>0.2</v>
      </c>
      <c r="G8" s="350" t="s">
        <v>428</v>
      </c>
      <c r="H8" s="256" t="s">
        <v>429</v>
      </c>
      <c r="I8" s="263" t="s">
        <v>430</v>
      </c>
      <c r="J8" s="257" t="s">
        <v>431</v>
      </c>
      <c r="K8" s="262" t="s">
        <v>432</v>
      </c>
      <c r="L8" s="252"/>
      <c r="M8" s="252"/>
      <c r="N8" s="252"/>
      <c r="O8" s="250"/>
      <c r="P8" s="250"/>
      <c r="Q8" s="250"/>
      <c r="R8" s="250"/>
      <c r="S8" s="250"/>
      <c r="T8" s="250">
        <v>1</v>
      </c>
      <c r="U8" s="250">
        <f>T8-$T$2</f>
        <v>1</v>
      </c>
      <c r="V8" s="250" t="str">
        <f>VLOOKUP(U8,'PROBABILIDAD - IMPACTO'!$B$7:$C$11,2,FALSE)</f>
        <v>Rara vez</v>
      </c>
      <c r="W8" s="250">
        <v>3</v>
      </c>
      <c r="X8" s="250"/>
      <c r="Y8" s="250"/>
      <c r="Z8" s="250"/>
      <c r="AA8" s="250"/>
      <c r="AB8" s="250"/>
      <c r="AC8" s="250"/>
      <c r="AD8" s="250"/>
    </row>
    <row r="9" spans="1:32" ht="18" customHeight="1" x14ac:dyDescent="0.25">
      <c r="A9" s="250" t="s">
        <v>433</v>
      </c>
      <c r="B9" s="268" t="s">
        <v>434</v>
      </c>
      <c r="C9" s="250" t="s">
        <v>435</v>
      </c>
      <c r="D9" s="250">
        <v>4</v>
      </c>
      <c r="E9" s="250" t="s">
        <v>234</v>
      </c>
      <c r="F9" s="250"/>
      <c r="G9" s="250"/>
      <c r="H9" s="256" t="s">
        <v>436</v>
      </c>
      <c r="I9" s="260" t="s">
        <v>165</v>
      </c>
      <c r="J9" s="257" t="s">
        <v>437</v>
      </c>
      <c r="K9" s="258" t="s">
        <v>410</v>
      </c>
      <c r="L9" s="252"/>
      <c r="M9" s="252"/>
      <c r="N9" s="252"/>
      <c r="O9" s="250"/>
      <c r="P9" s="250"/>
      <c r="Q9" s="250"/>
      <c r="R9" s="250"/>
      <c r="S9" s="250"/>
      <c r="T9" s="250"/>
      <c r="U9" s="250"/>
      <c r="V9" s="250"/>
      <c r="W9" s="250"/>
      <c r="X9" s="250"/>
      <c r="Y9" s="250"/>
      <c r="Z9" s="250"/>
      <c r="AA9" s="250"/>
      <c r="AB9" s="250"/>
      <c r="AC9" s="250"/>
      <c r="AD9" s="250"/>
      <c r="AF9" s="264"/>
    </row>
    <row r="10" spans="1:32" ht="18" customHeight="1" x14ac:dyDescent="0.25">
      <c r="A10" s="250" t="s">
        <v>438</v>
      </c>
      <c r="B10" s="268" t="s">
        <v>439</v>
      </c>
      <c r="C10" s="250" t="s">
        <v>440</v>
      </c>
      <c r="D10" s="250">
        <v>5</v>
      </c>
      <c r="E10" s="250" t="s">
        <v>234</v>
      </c>
      <c r="F10" s="250"/>
      <c r="G10" s="250"/>
      <c r="H10" s="256" t="s">
        <v>441</v>
      </c>
      <c r="I10" s="259" t="s">
        <v>162</v>
      </c>
      <c r="J10" s="257" t="s">
        <v>442</v>
      </c>
      <c r="K10" s="258" t="s">
        <v>443</v>
      </c>
      <c r="L10" s="252"/>
      <c r="M10" s="252"/>
      <c r="N10" s="252"/>
      <c r="O10" s="250"/>
      <c r="P10" s="250"/>
      <c r="Q10" s="250"/>
      <c r="R10" s="250"/>
      <c r="S10" s="250"/>
      <c r="T10" s="250"/>
      <c r="U10" s="250"/>
      <c r="V10" s="250"/>
      <c r="W10" s="250"/>
      <c r="X10" s="250"/>
      <c r="Y10" s="250"/>
      <c r="Z10" s="250"/>
      <c r="AA10" s="250"/>
      <c r="AB10" s="250"/>
      <c r="AC10" s="250"/>
      <c r="AD10" s="250"/>
      <c r="AF10" s="264"/>
    </row>
    <row r="11" spans="1:32" ht="18" customHeight="1" x14ac:dyDescent="0.25">
      <c r="A11" s="250" t="s">
        <v>444</v>
      </c>
      <c r="B11" s="268" t="s">
        <v>445</v>
      </c>
      <c r="C11" s="250" t="s">
        <v>446</v>
      </c>
      <c r="D11" s="250">
        <v>6</v>
      </c>
      <c r="E11" s="250" t="s">
        <v>234</v>
      </c>
      <c r="F11" s="250"/>
      <c r="G11" s="250"/>
      <c r="H11" s="256" t="s">
        <v>447</v>
      </c>
      <c r="I11" s="255" t="s">
        <v>159</v>
      </c>
      <c r="J11" s="257" t="s">
        <v>448</v>
      </c>
      <c r="K11" s="262" t="s">
        <v>449</v>
      </c>
      <c r="L11" s="252"/>
      <c r="M11" s="252"/>
      <c r="N11" s="252"/>
      <c r="O11" s="250"/>
      <c r="P11" s="250"/>
      <c r="Q11" s="250"/>
      <c r="R11" s="250"/>
      <c r="S11" s="250"/>
      <c r="T11" s="250"/>
      <c r="U11" s="250"/>
      <c r="V11" s="250"/>
      <c r="W11" s="250"/>
      <c r="X11" s="250"/>
      <c r="Y11" s="250"/>
      <c r="Z11" s="250"/>
      <c r="AA11" s="250"/>
      <c r="AB11" s="250"/>
      <c r="AC11" s="250"/>
      <c r="AD11" s="250"/>
      <c r="AF11" s="264"/>
    </row>
    <row r="12" spans="1:32" ht="18" customHeight="1" x14ac:dyDescent="0.25">
      <c r="A12" s="250" t="s">
        <v>450</v>
      </c>
      <c r="B12" s="268" t="s">
        <v>451</v>
      </c>
      <c r="C12" s="250" t="s">
        <v>452</v>
      </c>
      <c r="D12" s="250">
        <v>7</v>
      </c>
      <c r="E12" s="250" t="s">
        <v>234</v>
      </c>
      <c r="F12" s="250"/>
      <c r="G12" s="250"/>
      <c r="H12" s="250"/>
      <c r="I12" s="250"/>
      <c r="J12" s="257" t="s">
        <v>453</v>
      </c>
      <c r="K12" s="262" t="s">
        <v>454</v>
      </c>
      <c r="L12" s="252"/>
      <c r="M12" s="252"/>
      <c r="N12" s="252"/>
      <c r="O12" s="250"/>
      <c r="P12" s="250"/>
      <c r="Q12" s="250"/>
      <c r="R12" s="250"/>
      <c r="S12" s="250"/>
      <c r="T12" s="250"/>
      <c r="U12" s="250"/>
      <c r="V12" s="250"/>
      <c r="W12" s="250"/>
      <c r="X12" s="250"/>
      <c r="Y12" s="250"/>
      <c r="Z12" s="250"/>
      <c r="AA12" s="250"/>
      <c r="AB12" s="250"/>
      <c r="AC12" s="250"/>
      <c r="AD12" s="250"/>
      <c r="AF12" s="264"/>
    </row>
    <row r="13" spans="1:32" ht="15" customHeight="1" x14ac:dyDescent="0.25">
      <c r="A13" s="250" t="s">
        <v>455</v>
      </c>
      <c r="B13" s="268" t="s">
        <v>456</v>
      </c>
      <c r="C13" s="250" t="s">
        <v>457</v>
      </c>
      <c r="D13" s="250">
        <v>8</v>
      </c>
      <c r="E13" s="250" t="s">
        <v>234</v>
      </c>
      <c r="F13" s="250"/>
      <c r="G13" s="250"/>
      <c r="H13" s="250"/>
      <c r="I13" s="250"/>
      <c r="J13" s="257" t="s">
        <v>458</v>
      </c>
      <c r="K13" s="265" t="s">
        <v>459</v>
      </c>
      <c r="L13" s="252"/>
      <c r="M13" s="252"/>
      <c r="N13" s="252"/>
      <c r="O13" s="250"/>
      <c r="P13" s="250"/>
      <c r="Q13" s="250"/>
      <c r="R13" s="250"/>
      <c r="S13" s="250"/>
      <c r="T13" s="250"/>
      <c r="U13" s="250"/>
      <c r="V13" s="250"/>
      <c r="W13" s="250"/>
      <c r="X13" s="250"/>
      <c r="Y13" s="250"/>
      <c r="Z13" s="250"/>
      <c r="AA13" s="250"/>
      <c r="AB13" s="250"/>
      <c r="AC13" s="250"/>
      <c r="AD13" s="250"/>
      <c r="AF13" s="264"/>
    </row>
    <row r="14" spans="1:32" ht="15" customHeight="1" x14ac:dyDescent="0.25">
      <c r="A14" s="250" t="s">
        <v>460</v>
      </c>
      <c r="B14" s="268" t="s">
        <v>461</v>
      </c>
      <c r="C14" s="266"/>
      <c r="D14" s="250">
        <v>9</v>
      </c>
      <c r="E14" s="250" t="s">
        <v>234</v>
      </c>
      <c r="F14" s="250"/>
      <c r="G14" s="250"/>
      <c r="H14" s="250"/>
      <c r="I14" s="250"/>
      <c r="J14" s="257" t="s">
        <v>462</v>
      </c>
      <c r="K14" s="258" t="s">
        <v>417</v>
      </c>
      <c r="L14" s="252"/>
      <c r="M14" s="252"/>
      <c r="N14" s="252"/>
      <c r="O14" s="250"/>
      <c r="P14" s="250"/>
      <c r="Q14" s="250"/>
      <c r="R14" s="250"/>
      <c r="S14" s="250"/>
      <c r="T14" s="250"/>
      <c r="U14" s="250"/>
      <c r="V14" s="250"/>
      <c r="W14" s="250"/>
      <c r="X14" s="250"/>
      <c r="Y14" s="250"/>
      <c r="Z14" s="250"/>
      <c r="AA14" s="250"/>
      <c r="AB14" s="250"/>
      <c r="AC14" s="250"/>
      <c r="AD14" s="250"/>
      <c r="AF14" s="264"/>
    </row>
    <row r="15" spans="1:32" ht="15" customHeight="1" x14ac:dyDescent="0.25">
      <c r="A15" s="250" t="s">
        <v>463</v>
      </c>
      <c r="B15" s="268" t="s">
        <v>464</v>
      </c>
      <c r="C15" s="266"/>
      <c r="D15" s="250">
        <v>10</v>
      </c>
      <c r="E15" s="250" t="s">
        <v>234</v>
      </c>
      <c r="F15" s="250" t="s">
        <v>465</v>
      </c>
      <c r="G15" s="250"/>
      <c r="H15" s="250"/>
      <c r="I15" s="250"/>
      <c r="J15" s="257" t="s">
        <v>466</v>
      </c>
      <c r="K15" s="258" t="s">
        <v>467</v>
      </c>
      <c r="L15" s="252"/>
      <c r="M15" s="252"/>
      <c r="N15" s="252"/>
      <c r="O15" s="250"/>
      <c r="P15" s="250"/>
      <c r="Q15" s="250"/>
      <c r="R15" s="250"/>
      <c r="S15" s="250"/>
      <c r="T15" s="250"/>
      <c r="U15" s="250"/>
      <c r="V15" s="250"/>
      <c r="W15" s="250"/>
      <c r="X15" s="250"/>
      <c r="Y15" s="250"/>
      <c r="Z15" s="250"/>
      <c r="AA15" s="250"/>
      <c r="AB15" s="250"/>
      <c r="AC15" s="250"/>
      <c r="AD15" s="250"/>
      <c r="AF15" s="264"/>
    </row>
    <row r="16" spans="1:32" ht="15" customHeight="1" x14ac:dyDescent="0.25">
      <c r="A16" s="250" t="s">
        <v>468</v>
      </c>
      <c r="B16" s="268" t="s">
        <v>469</v>
      </c>
      <c r="C16" s="266"/>
      <c r="D16" s="250">
        <v>11</v>
      </c>
      <c r="E16" s="250" t="s">
        <v>234</v>
      </c>
      <c r="F16" s="250" t="s">
        <v>470</v>
      </c>
      <c r="G16" s="250"/>
      <c r="H16" s="250"/>
      <c r="I16" s="250"/>
      <c r="J16" s="257" t="s">
        <v>471</v>
      </c>
      <c r="K16" s="262" t="s">
        <v>472</v>
      </c>
      <c r="L16" s="252"/>
      <c r="M16" s="252"/>
      <c r="N16" s="252"/>
      <c r="O16" s="250"/>
      <c r="P16" s="250"/>
      <c r="Q16" s="250"/>
      <c r="R16" s="250"/>
      <c r="S16" s="250"/>
      <c r="T16" s="250"/>
      <c r="U16" s="250"/>
      <c r="V16" s="250"/>
      <c r="W16" s="250"/>
      <c r="X16" s="250"/>
      <c r="Y16" s="250"/>
      <c r="Z16" s="250"/>
      <c r="AA16" s="250"/>
      <c r="AB16" s="250"/>
      <c r="AC16" s="250"/>
      <c r="AD16" s="250"/>
      <c r="AF16" s="264"/>
    </row>
    <row r="17" spans="1:32" ht="15" customHeight="1" x14ac:dyDescent="0.25">
      <c r="A17" s="250" t="s">
        <v>473</v>
      </c>
      <c r="B17" s="268" t="s">
        <v>474</v>
      </c>
      <c r="C17" s="250" t="s">
        <v>475</v>
      </c>
      <c r="D17" s="250">
        <v>12</v>
      </c>
      <c r="E17" s="250" t="s">
        <v>234</v>
      </c>
      <c r="F17" s="250" t="s">
        <v>476</v>
      </c>
      <c r="G17" s="250"/>
      <c r="H17" s="250"/>
      <c r="I17" s="250"/>
      <c r="J17" s="257" t="s">
        <v>477</v>
      </c>
      <c r="K17" s="265" t="s">
        <v>478</v>
      </c>
      <c r="L17" s="252"/>
      <c r="M17" s="252"/>
      <c r="N17" s="252"/>
      <c r="O17" s="250"/>
      <c r="P17" s="250"/>
      <c r="Q17" s="250"/>
      <c r="R17" s="250"/>
      <c r="S17" s="250"/>
      <c r="T17" s="250"/>
      <c r="U17" s="250"/>
      <c r="V17" s="250"/>
      <c r="W17" s="250"/>
      <c r="X17" s="250"/>
      <c r="Y17" s="250"/>
      <c r="Z17" s="250"/>
      <c r="AA17" s="250"/>
      <c r="AB17" s="250"/>
      <c r="AC17" s="250"/>
      <c r="AD17" s="250"/>
      <c r="AF17" s="264"/>
    </row>
    <row r="18" spans="1:32" ht="15" customHeight="1" x14ac:dyDescent="0.25">
      <c r="A18" s="250" t="s">
        <v>479</v>
      </c>
      <c r="B18" s="268" t="s">
        <v>480</v>
      </c>
      <c r="C18" s="253" t="s">
        <v>481</v>
      </c>
      <c r="D18" s="250">
        <v>13</v>
      </c>
      <c r="E18" s="250" t="s">
        <v>234</v>
      </c>
      <c r="F18" s="250" t="s">
        <v>482</v>
      </c>
      <c r="G18" s="250"/>
      <c r="H18" s="250"/>
      <c r="I18" s="250"/>
      <c r="J18" s="257" t="s">
        <v>483</v>
      </c>
      <c r="K18" s="267" t="s">
        <v>484</v>
      </c>
      <c r="L18" s="252"/>
      <c r="M18" s="252"/>
      <c r="N18" s="252"/>
      <c r="O18" s="250"/>
      <c r="P18" s="250"/>
      <c r="Q18" s="250"/>
      <c r="R18" s="250"/>
      <c r="S18" s="250"/>
      <c r="T18" s="250"/>
      <c r="U18" s="250"/>
      <c r="V18" s="250"/>
      <c r="W18" s="250"/>
      <c r="X18" s="250"/>
      <c r="Y18" s="250"/>
      <c r="Z18" s="250"/>
      <c r="AA18" s="250"/>
      <c r="AB18" s="250"/>
      <c r="AC18" s="250"/>
      <c r="AD18" s="250"/>
      <c r="AF18" s="264"/>
    </row>
    <row r="19" spans="1:32" ht="15" customHeight="1" x14ac:dyDescent="0.25">
      <c r="A19" s="250" t="s">
        <v>485</v>
      </c>
      <c r="B19" s="268" t="s">
        <v>486</v>
      </c>
      <c r="C19" s="250" t="s">
        <v>487</v>
      </c>
      <c r="D19" s="250">
        <v>14</v>
      </c>
      <c r="E19" s="250" t="s">
        <v>234</v>
      </c>
      <c r="F19" s="250" t="s">
        <v>488</v>
      </c>
      <c r="G19" s="250"/>
      <c r="H19" s="250"/>
      <c r="I19" s="250"/>
      <c r="J19" s="257" t="s">
        <v>489</v>
      </c>
      <c r="K19" s="258" t="s">
        <v>490</v>
      </c>
      <c r="L19" s="252"/>
      <c r="M19" s="252"/>
      <c r="N19" s="252"/>
      <c r="O19" s="250"/>
      <c r="P19" s="250"/>
      <c r="Q19" s="250"/>
      <c r="R19" s="250"/>
      <c r="S19" s="250"/>
      <c r="T19" s="250"/>
      <c r="U19" s="250"/>
      <c r="V19" s="250"/>
      <c r="W19" s="250"/>
      <c r="X19" s="250"/>
      <c r="Y19" s="250"/>
      <c r="Z19" s="250"/>
      <c r="AA19" s="250"/>
      <c r="AB19" s="250"/>
      <c r="AC19" s="250"/>
      <c r="AD19" s="250"/>
      <c r="AF19" s="264"/>
    </row>
    <row r="20" spans="1:32" ht="15" customHeight="1" x14ac:dyDescent="0.25">
      <c r="A20" s="250" t="s">
        <v>491</v>
      </c>
      <c r="B20" s="268" t="s">
        <v>492</v>
      </c>
      <c r="C20" s="250" t="s">
        <v>493</v>
      </c>
      <c r="D20" s="250">
        <v>15</v>
      </c>
      <c r="E20" s="250" t="s">
        <v>234</v>
      </c>
      <c r="F20" s="250"/>
      <c r="G20" s="250"/>
      <c r="H20" s="250"/>
      <c r="I20" s="250"/>
      <c r="J20" s="257" t="s">
        <v>494</v>
      </c>
      <c r="K20" s="262" t="s">
        <v>454</v>
      </c>
      <c r="L20" s="252"/>
      <c r="M20" s="252"/>
      <c r="N20" s="252"/>
      <c r="O20" s="250"/>
      <c r="P20" s="250"/>
      <c r="Q20" s="250"/>
      <c r="R20" s="250"/>
      <c r="S20" s="250"/>
      <c r="T20" s="250"/>
      <c r="U20" s="250"/>
      <c r="V20" s="250"/>
      <c r="W20" s="250"/>
      <c r="X20" s="250"/>
      <c r="Y20" s="250"/>
      <c r="Z20" s="250"/>
      <c r="AA20" s="250"/>
      <c r="AB20" s="250"/>
      <c r="AC20" s="250"/>
      <c r="AD20" s="250"/>
      <c r="AF20" s="264"/>
    </row>
    <row r="21" spans="1:32" ht="15" customHeight="1" x14ac:dyDescent="0.25">
      <c r="A21" s="250" t="s">
        <v>495</v>
      </c>
      <c r="B21" s="268" t="s">
        <v>496</v>
      </c>
      <c r="C21" s="250" t="s">
        <v>497</v>
      </c>
      <c r="D21" s="250">
        <v>16</v>
      </c>
      <c r="E21" s="250" t="s">
        <v>234</v>
      </c>
      <c r="F21" s="268" t="s">
        <v>498</v>
      </c>
      <c r="G21" s="269">
        <v>0.2</v>
      </c>
      <c r="H21" s="268"/>
      <c r="I21" s="250"/>
      <c r="J21" s="257" t="s">
        <v>499</v>
      </c>
      <c r="K21" s="265" t="s">
        <v>478</v>
      </c>
      <c r="L21" s="252"/>
      <c r="M21" s="252"/>
      <c r="N21" s="252"/>
      <c r="O21" s="250"/>
      <c r="P21" s="250"/>
      <c r="Q21" s="250"/>
      <c r="R21" s="250"/>
      <c r="S21" s="250"/>
      <c r="T21" s="250"/>
      <c r="U21" s="250"/>
      <c r="V21" s="250"/>
      <c r="W21" s="250"/>
      <c r="X21" s="250"/>
      <c r="Y21" s="250"/>
      <c r="Z21" s="250"/>
      <c r="AA21" s="250"/>
      <c r="AB21" s="250"/>
      <c r="AC21" s="250"/>
      <c r="AD21" s="250"/>
      <c r="AF21" s="264"/>
    </row>
    <row r="22" spans="1:32" ht="15" customHeight="1" x14ac:dyDescent="0.25">
      <c r="A22" s="250" t="s">
        <v>500</v>
      </c>
      <c r="B22" s="268" t="s">
        <v>501</v>
      </c>
      <c r="C22" s="250"/>
      <c r="D22" s="250">
        <v>17</v>
      </c>
      <c r="E22" s="250" t="s">
        <v>234</v>
      </c>
      <c r="F22" s="268" t="s">
        <v>502</v>
      </c>
      <c r="G22" s="270">
        <v>0.4</v>
      </c>
      <c r="H22" s="250"/>
      <c r="I22" s="250"/>
      <c r="J22" s="257" t="s">
        <v>503</v>
      </c>
      <c r="K22" s="267" t="s">
        <v>504</v>
      </c>
      <c r="L22" s="252"/>
      <c r="M22" s="252"/>
      <c r="N22" s="252"/>
      <c r="O22" s="250"/>
      <c r="P22" s="250"/>
      <c r="Q22" s="250"/>
      <c r="R22" s="250"/>
      <c r="S22" s="250"/>
      <c r="T22" s="250"/>
      <c r="U22" s="250"/>
      <c r="V22" s="250"/>
      <c r="W22" s="250"/>
      <c r="X22" s="250"/>
      <c r="Y22" s="250"/>
      <c r="Z22" s="250"/>
      <c r="AA22" s="250"/>
      <c r="AB22" s="250"/>
      <c r="AC22" s="250"/>
      <c r="AD22" s="250"/>
      <c r="AF22" s="264"/>
    </row>
    <row r="23" spans="1:32" ht="15" customHeight="1" x14ac:dyDescent="0.25">
      <c r="A23" s="374" t="s">
        <v>505</v>
      </c>
      <c r="B23" s="375" t="s">
        <v>506</v>
      </c>
      <c r="C23" s="250"/>
      <c r="D23" s="250">
        <v>18</v>
      </c>
      <c r="E23" s="250" t="s">
        <v>234</v>
      </c>
      <c r="F23" s="268" t="s">
        <v>507</v>
      </c>
      <c r="G23" s="270">
        <v>0.6</v>
      </c>
      <c r="H23" s="250"/>
      <c r="I23" s="250"/>
      <c r="J23" s="257" t="s">
        <v>508</v>
      </c>
      <c r="K23" s="267" t="s">
        <v>509</v>
      </c>
      <c r="L23" s="252"/>
      <c r="M23" s="252"/>
      <c r="N23" s="252"/>
      <c r="O23" s="250"/>
      <c r="P23" s="250"/>
      <c r="Q23" s="250"/>
      <c r="R23" s="250"/>
      <c r="S23" s="250"/>
      <c r="T23" s="250"/>
      <c r="U23" s="250"/>
      <c r="V23" s="250"/>
      <c r="W23" s="250"/>
      <c r="X23" s="250"/>
      <c r="Y23" s="250"/>
      <c r="Z23" s="250"/>
      <c r="AA23" s="250"/>
      <c r="AB23" s="250"/>
      <c r="AC23" s="250"/>
      <c r="AD23" s="250"/>
      <c r="AF23" s="264"/>
    </row>
    <row r="24" spans="1:32" ht="15" customHeight="1" x14ac:dyDescent="0.25">
      <c r="A24" s="374" t="s">
        <v>510</v>
      </c>
      <c r="B24" s="375" t="s">
        <v>511</v>
      </c>
      <c r="C24" s="250"/>
      <c r="D24" s="250">
        <v>19</v>
      </c>
      <c r="E24" s="250" t="s">
        <v>234</v>
      </c>
      <c r="F24" s="268" t="s">
        <v>512</v>
      </c>
      <c r="G24" s="270">
        <v>0.8</v>
      </c>
      <c r="H24" s="250"/>
      <c r="I24" s="250"/>
      <c r="J24" s="257" t="s">
        <v>513</v>
      </c>
      <c r="K24" s="262" t="s">
        <v>432</v>
      </c>
      <c r="L24" s="252"/>
      <c r="M24" s="252"/>
      <c r="N24" s="252"/>
      <c r="O24" s="250"/>
      <c r="P24" s="250"/>
      <c r="Q24" s="250"/>
      <c r="R24" s="250"/>
      <c r="S24" s="250"/>
      <c r="T24" s="250"/>
      <c r="U24" s="250"/>
      <c r="V24" s="250"/>
      <c r="W24" s="250"/>
      <c r="X24" s="250"/>
      <c r="Y24" s="250"/>
      <c r="Z24" s="250"/>
      <c r="AA24" s="250"/>
      <c r="AB24" s="250"/>
      <c r="AC24" s="250"/>
      <c r="AD24" s="250"/>
      <c r="AF24" s="264"/>
    </row>
    <row r="25" spans="1:32" ht="15" customHeight="1" x14ac:dyDescent="0.25">
      <c r="A25" s="250" t="s">
        <v>514</v>
      </c>
      <c r="B25" s="250" t="s">
        <v>515</v>
      </c>
      <c r="C25" s="250"/>
      <c r="D25" s="250">
        <v>20</v>
      </c>
      <c r="E25" s="250" t="s">
        <v>234</v>
      </c>
      <c r="F25" s="268" t="s">
        <v>516</v>
      </c>
      <c r="G25" s="270">
        <v>1</v>
      </c>
      <c r="H25" s="250"/>
      <c r="I25" s="250"/>
      <c r="J25" s="257" t="s">
        <v>517</v>
      </c>
      <c r="K25" s="262" t="s">
        <v>518</v>
      </c>
      <c r="L25" s="252"/>
      <c r="M25" s="252"/>
      <c r="N25" s="252"/>
      <c r="O25" s="250"/>
      <c r="P25" s="250"/>
      <c r="Q25" s="250"/>
      <c r="R25" s="250"/>
      <c r="S25" s="250"/>
      <c r="T25" s="250"/>
      <c r="U25" s="250"/>
      <c r="V25" s="250"/>
      <c r="W25" s="250"/>
      <c r="X25" s="250"/>
      <c r="Y25" s="250"/>
      <c r="Z25" s="250"/>
      <c r="AA25" s="250"/>
      <c r="AB25" s="250"/>
      <c r="AC25" s="250"/>
      <c r="AD25" s="250"/>
    </row>
    <row r="26" spans="1:32" ht="15" customHeight="1" x14ac:dyDescent="0.25">
      <c r="A26" s="250" t="s">
        <v>519</v>
      </c>
      <c r="B26" s="250"/>
      <c r="C26" s="250"/>
      <c r="D26" s="250"/>
      <c r="E26" s="250"/>
      <c r="F26" s="268"/>
      <c r="G26" s="270"/>
      <c r="H26" s="250"/>
      <c r="I26" s="250"/>
      <c r="J26" s="257"/>
      <c r="K26" s="262"/>
      <c r="L26" s="252"/>
      <c r="M26" s="252"/>
      <c r="N26" s="252"/>
      <c r="O26" s="250"/>
      <c r="P26" s="250"/>
      <c r="Q26" s="250"/>
      <c r="R26" s="250"/>
      <c r="S26" s="250"/>
      <c r="T26" s="250"/>
      <c r="U26" s="250"/>
      <c r="V26" s="250"/>
      <c r="W26" s="250"/>
      <c r="X26" s="250"/>
      <c r="Y26" s="250"/>
      <c r="Z26" s="250"/>
      <c r="AA26" s="250"/>
      <c r="AB26" s="250"/>
      <c r="AC26" s="250"/>
      <c r="AD26" s="250"/>
    </row>
    <row r="27" spans="1:32" ht="15" customHeight="1" x14ac:dyDescent="0.25">
      <c r="A27" s="253" t="s">
        <v>520</v>
      </c>
      <c r="B27" s="250"/>
      <c r="C27" s="250" t="s">
        <v>521</v>
      </c>
      <c r="D27" s="250">
        <v>21</v>
      </c>
      <c r="E27" s="250" t="s">
        <v>234</v>
      </c>
      <c r="F27" s="250"/>
      <c r="G27" s="250"/>
      <c r="H27" s="250"/>
      <c r="I27" s="250"/>
      <c r="J27" s="257" t="s">
        <v>522</v>
      </c>
      <c r="K27" s="265" t="s">
        <v>523</v>
      </c>
      <c r="L27" s="252"/>
      <c r="M27" s="252"/>
      <c r="N27" s="252"/>
      <c r="O27" s="250"/>
      <c r="P27" s="250"/>
      <c r="Q27" s="250"/>
      <c r="R27" s="250"/>
      <c r="S27" s="250"/>
      <c r="T27" s="250"/>
      <c r="U27" s="250"/>
      <c r="V27" s="250"/>
      <c r="W27" s="250"/>
      <c r="X27" s="250"/>
      <c r="Y27" s="250"/>
      <c r="Z27" s="250"/>
      <c r="AA27" s="250"/>
      <c r="AB27" s="250"/>
      <c r="AC27" s="250"/>
      <c r="AD27" s="250"/>
    </row>
    <row r="28" spans="1:32" ht="15" customHeight="1" x14ac:dyDescent="0.25">
      <c r="A28" s="250" t="s">
        <v>524</v>
      </c>
      <c r="B28" s="253" t="s">
        <v>525</v>
      </c>
      <c r="C28" s="250" t="s">
        <v>526</v>
      </c>
      <c r="D28" s="250">
        <v>22</v>
      </c>
      <c r="E28" s="250" t="s">
        <v>234</v>
      </c>
      <c r="F28" s="250"/>
      <c r="G28" s="250"/>
      <c r="H28" s="250"/>
      <c r="I28" s="250"/>
      <c r="J28" s="257" t="s">
        <v>527</v>
      </c>
      <c r="K28" s="267" t="s">
        <v>509</v>
      </c>
      <c r="L28" s="252"/>
      <c r="M28" s="252"/>
      <c r="N28" s="252"/>
      <c r="O28" s="250"/>
      <c r="P28" s="250"/>
      <c r="Q28" s="250"/>
      <c r="R28" s="250"/>
      <c r="S28" s="250"/>
      <c r="T28" s="250"/>
      <c r="U28" s="250"/>
      <c r="V28" s="250"/>
      <c r="W28" s="250"/>
      <c r="X28" s="250"/>
      <c r="Y28" s="250"/>
      <c r="Z28" s="250"/>
      <c r="AA28" s="250"/>
      <c r="AB28" s="250"/>
      <c r="AC28" s="250"/>
      <c r="AD28" s="250"/>
    </row>
    <row r="29" spans="1:32" ht="15" customHeight="1" x14ac:dyDescent="0.25">
      <c r="A29" s="250" t="s">
        <v>528</v>
      </c>
      <c r="B29" s="250" t="s">
        <v>529</v>
      </c>
      <c r="C29" s="250" t="s">
        <v>530</v>
      </c>
      <c r="D29" s="250">
        <v>23</v>
      </c>
      <c r="E29" s="250" t="s">
        <v>234</v>
      </c>
      <c r="F29" s="250"/>
      <c r="G29" s="250"/>
      <c r="H29" s="250"/>
      <c r="I29" s="250"/>
      <c r="J29" s="257" t="s">
        <v>531</v>
      </c>
      <c r="K29" s="267" t="s">
        <v>532</v>
      </c>
      <c r="L29" s="252"/>
      <c r="M29" s="252"/>
      <c r="N29" s="252"/>
      <c r="O29" s="250"/>
      <c r="P29" s="250"/>
      <c r="Q29" s="250"/>
      <c r="R29" s="250"/>
      <c r="S29" s="250"/>
      <c r="T29" s="250"/>
      <c r="U29" s="250"/>
      <c r="V29" s="250"/>
      <c r="W29" s="250"/>
      <c r="X29" s="250"/>
      <c r="Y29" s="250"/>
      <c r="Z29" s="250"/>
      <c r="AA29" s="250"/>
      <c r="AB29" s="250"/>
      <c r="AC29" s="250"/>
      <c r="AD29" s="250"/>
    </row>
    <row r="30" spans="1:32" ht="15" customHeight="1" x14ac:dyDescent="0.25">
      <c r="A30" s="250" t="s">
        <v>533</v>
      </c>
      <c r="B30" s="250"/>
      <c r="C30" s="250" t="s">
        <v>311</v>
      </c>
      <c r="D30" s="250">
        <v>24</v>
      </c>
      <c r="E30" s="250" t="s">
        <v>234</v>
      </c>
      <c r="F30" s="250" t="s">
        <v>401</v>
      </c>
      <c r="G30" s="270">
        <v>1</v>
      </c>
      <c r="H30" s="250"/>
      <c r="I30" s="250"/>
      <c r="J30" s="257" t="s">
        <v>534</v>
      </c>
      <c r="K30" s="265" t="s">
        <v>535</v>
      </c>
      <c r="L30" s="252"/>
      <c r="M30" s="252"/>
      <c r="N30" s="252"/>
      <c r="O30" s="250"/>
      <c r="P30" s="250"/>
      <c r="Q30" s="250"/>
      <c r="R30" s="250"/>
      <c r="S30" s="250"/>
      <c r="T30" s="250"/>
      <c r="U30" s="250"/>
      <c r="V30" s="250"/>
      <c r="W30" s="250"/>
      <c r="X30" s="250"/>
      <c r="Y30" s="250"/>
      <c r="Z30" s="250"/>
      <c r="AA30" s="250"/>
      <c r="AB30" s="250"/>
      <c r="AC30" s="250"/>
      <c r="AD30" s="250"/>
    </row>
    <row r="31" spans="1:32" ht="15" customHeight="1" x14ac:dyDescent="0.25">
      <c r="A31" s="250"/>
      <c r="B31" s="250"/>
      <c r="C31" s="250" t="s">
        <v>536</v>
      </c>
      <c r="D31" s="250">
        <v>25</v>
      </c>
      <c r="E31" s="250" t="s">
        <v>234</v>
      </c>
      <c r="F31" s="250" t="s">
        <v>408</v>
      </c>
      <c r="G31" s="270">
        <v>0.8</v>
      </c>
      <c r="H31" s="250"/>
      <c r="I31" s="250"/>
      <c r="J31" s="257" t="s">
        <v>537</v>
      </c>
      <c r="K31" s="262" t="s">
        <v>538</v>
      </c>
      <c r="L31" s="252"/>
      <c r="M31" s="252"/>
      <c r="N31" s="252"/>
      <c r="O31" s="250"/>
      <c r="P31" s="250"/>
      <c r="Q31" s="250"/>
      <c r="R31" s="250"/>
      <c r="S31" s="250"/>
      <c r="T31" s="250"/>
      <c r="U31" s="250"/>
      <c r="V31" s="250"/>
      <c r="W31" s="250"/>
      <c r="X31" s="250"/>
      <c r="Y31" s="250"/>
      <c r="Z31" s="250"/>
      <c r="AA31" s="250"/>
      <c r="AB31" s="250"/>
      <c r="AC31" s="250"/>
      <c r="AD31" s="250"/>
    </row>
    <row r="32" spans="1:32" ht="15" customHeight="1" x14ac:dyDescent="0.25">
      <c r="A32" s="250" t="s">
        <v>539</v>
      </c>
      <c r="B32" s="250"/>
      <c r="C32" s="250"/>
      <c r="D32" s="250">
        <v>26</v>
      </c>
      <c r="E32" s="250" t="s">
        <v>234</v>
      </c>
      <c r="F32" s="250" t="s">
        <v>415</v>
      </c>
      <c r="G32" s="270">
        <v>0.6</v>
      </c>
      <c r="H32" s="250"/>
      <c r="I32" s="250"/>
      <c r="J32" s="257" t="s">
        <v>540</v>
      </c>
      <c r="K32" s="258" t="s">
        <v>541</v>
      </c>
      <c r="L32" s="252"/>
      <c r="M32" s="252"/>
      <c r="N32" s="252"/>
      <c r="O32" s="250"/>
      <c r="P32" s="250"/>
      <c r="Q32" s="250"/>
      <c r="R32" s="250"/>
      <c r="S32" s="250"/>
      <c r="T32" s="250"/>
      <c r="U32" s="250"/>
      <c r="V32" s="250"/>
      <c r="W32" s="250"/>
      <c r="X32" s="250"/>
      <c r="Y32" s="250"/>
      <c r="Z32" s="250"/>
      <c r="AA32" s="250"/>
      <c r="AB32" s="250"/>
      <c r="AC32" s="250"/>
      <c r="AD32" s="250"/>
    </row>
    <row r="33" spans="1:30" ht="15" customHeight="1" x14ac:dyDescent="0.25">
      <c r="A33" s="250" t="s">
        <v>542</v>
      </c>
      <c r="B33" s="250"/>
      <c r="C33" s="250" t="s">
        <v>543</v>
      </c>
      <c r="D33" s="250">
        <v>27</v>
      </c>
      <c r="E33" s="250" t="s">
        <v>234</v>
      </c>
      <c r="F33" s="250" t="s">
        <v>422</v>
      </c>
      <c r="G33" s="270">
        <v>0.4</v>
      </c>
      <c r="H33" s="250"/>
      <c r="I33" s="250"/>
      <c r="J33" s="257" t="s">
        <v>544</v>
      </c>
      <c r="K33" s="265" t="s">
        <v>545</v>
      </c>
      <c r="L33" s="252"/>
      <c r="M33" s="252"/>
      <c r="N33" s="252"/>
      <c r="O33" s="250"/>
      <c r="P33" s="250"/>
      <c r="Q33" s="250"/>
      <c r="R33" s="250"/>
      <c r="S33" s="250"/>
      <c r="T33" s="250"/>
      <c r="U33" s="250"/>
      <c r="V33" s="250"/>
      <c r="W33" s="250"/>
      <c r="X33" s="250"/>
      <c r="Y33" s="250"/>
      <c r="Z33" s="250"/>
      <c r="AA33" s="250"/>
      <c r="AB33" s="250"/>
      <c r="AC33" s="250"/>
      <c r="AD33" s="250"/>
    </row>
    <row r="34" spans="1:30" ht="15" customHeight="1" x14ac:dyDescent="0.25">
      <c r="A34" s="250" t="s">
        <v>546</v>
      </c>
      <c r="B34" s="250"/>
      <c r="C34" s="250" t="s">
        <v>547</v>
      </c>
      <c r="D34" s="250">
        <v>28</v>
      </c>
      <c r="E34" s="250" t="s">
        <v>234</v>
      </c>
      <c r="F34" s="250" t="s">
        <v>429</v>
      </c>
      <c r="G34" s="270">
        <v>0.2</v>
      </c>
      <c r="H34" s="250"/>
      <c r="I34" s="250"/>
      <c r="J34" s="257" t="s">
        <v>548</v>
      </c>
      <c r="K34" s="262" t="s">
        <v>549</v>
      </c>
      <c r="L34" s="252"/>
      <c r="M34" s="252"/>
      <c r="N34" s="252"/>
      <c r="O34" s="250"/>
      <c r="P34" s="250"/>
      <c r="Q34" s="250"/>
      <c r="R34" s="250"/>
      <c r="S34" s="250"/>
      <c r="T34" s="250"/>
      <c r="U34" s="250"/>
      <c r="V34" s="250"/>
      <c r="W34" s="250"/>
      <c r="X34" s="250"/>
      <c r="Y34" s="250"/>
      <c r="Z34" s="250"/>
      <c r="AA34" s="250"/>
      <c r="AB34" s="250"/>
      <c r="AC34" s="250"/>
      <c r="AD34" s="250"/>
    </row>
    <row r="35" spans="1:30" ht="15" customHeight="1" x14ac:dyDescent="0.25">
      <c r="A35" s="250"/>
      <c r="B35" s="250"/>
      <c r="C35" s="250" t="s">
        <v>550</v>
      </c>
      <c r="D35" s="250">
        <v>29</v>
      </c>
      <c r="E35" s="250" t="s">
        <v>234</v>
      </c>
      <c r="F35" s="256" t="s">
        <v>436</v>
      </c>
      <c r="G35" s="270">
        <v>0.6</v>
      </c>
      <c r="H35" s="250"/>
      <c r="I35" s="250"/>
      <c r="J35" s="257" t="s">
        <v>551</v>
      </c>
      <c r="K35" s="258" t="s">
        <v>552</v>
      </c>
      <c r="L35" s="252"/>
      <c r="M35" s="799" t="s">
        <v>553</v>
      </c>
      <c r="N35" s="799"/>
      <c r="O35" s="799"/>
      <c r="P35" s="250"/>
      <c r="Q35" s="250"/>
      <c r="R35" s="250"/>
      <c r="S35" s="250"/>
      <c r="T35" s="250"/>
      <c r="U35" s="250"/>
      <c r="V35" s="250"/>
      <c r="W35" s="250"/>
      <c r="X35" s="250"/>
      <c r="Y35" s="250"/>
      <c r="Z35" s="250"/>
      <c r="AA35" s="250"/>
      <c r="AB35" s="250"/>
      <c r="AC35" s="250"/>
      <c r="AD35" s="250"/>
    </row>
    <row r="36" spans="1:30" ht="15" customHeight="1" x14ac:dyDescent="0.25">
      <c r="A36" s="250" t="s">
        <v>554</v>
      </c>
      <c r="B36" s="250"/>
      <c r="C36" s="250" t="s">
        <v>555</v>
      </c>
      <c r="D36" s="250">
        <v>30</v>
      </c>
      <c r="E36" s="250" t="s">
        <v>234</v>
      </c>
      <c r="F36" s="256" t="s">
        <v>441</v>
      </c>
      <c r="G36" s="270">
        <v>0.8</v>
      </c>
      <c r="H36" s="250"/>
      <c r="I36" s="250"/>
      <c r="J36" s="257" t="s">
        <v>556</v>
      </c>
      <c r="K36" s="265" t="s">
        <v>557</v>
      </c>
      <c r="L36" s="252"/>
      <c r="M36" s="252">
        <v>25</v>
      </c>
      <c r="N36" s="252">
        <v>15</v>
      </c>
      <c r="O36" s="250">
        <v>10</v>
      </c>
      <c r="P36" s="252">
        <v>25</v>
      </c>
      <c r="Q36" s="252">
        <v>15</v>
      </c>
      <c r="R36" s="250"/>
      <c r="S36" s="250" t="s">
        <v>558</v>
      </c>
      <c r="T36" s="250"/>
      <c r="U36" s="250"/>
      <c r="V36" s="250"/>
      <c r="W36" s="250"/>
      <c r="X36" s="250"/>
      <c r="Y36" s="250"/>
      <c r="Z36" s="250"/>
      <c r="AA36" s="250"/>
      <c r="AB36" s="250"/>
      <c r="AC36" s="250"/>
      <c r="AD36" s="250"/>
    </row>
    <row r="37" spans="1:30" ht="15" customHeight="1" x14ac:dyDescent="0.25">
      <c r="A37" s="250" t="s">
        <v>559</v>
      </c>
      <c r="B37" s="250"/>
      <c r="C37" s="250" t="s">
        <v>560</v>
      </c>
      <c r="D37" s="250">
        <v>31</v>
      </c>
      <c r="E37" s="250" t="s">
        <v>234</v>
      </c>
      <c r="F37" s="256" t="s">
        <v>447</v>
      </c>
      <c r="G37" s="270">
        <v>1</v>
      </c>
      <c r="H37" s="250"/>
      <c r="I37" s="250"/>
      <c r="J37" s="257" t="s">
        <v>561</v>
      </c>
      <c r="K37" s="262" t="s">
        <v>562</v>
      </c>
      <c r="L37" s="252"/>
      <c r="M37" s="252">
        <v>0</v>
      </c>
      <c r="N37" s="252">
        <v>0</v>
      </c>
      <c r="O37" s="250">
        <v>0</v>
      </c>
      <c r="P37" s="252">
        <v>0</v>
      </c>
      <c r="Q37" s="252">
        <v>0</v>
      </c>
      <c r="R37" s="250"/>
      <c r="S37" s="250" t="s">
        <v>563</v>
      </c>
      <c r="T37" s="250"/>
      <c r="U37" s="250"/>
      <c r="V37" s="250"/>
      <c r="W37" s="250"/>
      <c r="X37" s="250"/>
      <c r="Y37" s="250"/>
      <c r="Z37" s="250"/>
      <c r="AA37" s="250"/>
      <c r="AB37" s="250"/>
      <c r="AC37" s="250"/>
      <c r="AD37" s="250"/>
    </row>
    <row r="38" spans="1:30" ht="15" customHeight="1" x14ac:dyDescent="0.25">
      <c r="A38" s="250" t="s">
        <v>564</v>
      </c>
      <c r="B38" s="250"/>
      <c r="C38" s="250" t="s">
        <v>565</v>
      </c>
      <c r="D38" s="250">
        <v>32</v>
      </c>
      <c r="E38" s="250" t="s">
        <v>234</v>
      </c>
      <c r="F38" s="250"/>
      <c r="G38" s="250"/>
      <c r="H38" s="250"/>
      <c r="I38" s="250"/>
      <c r="J38" s="257" t="s">
        <v>566</v>
      </c>
      <c r="K38" s="258" t="s">
        <v>567</v>
      </c>
      <c r="L38" s="252"/>
      <c r="M38" s="252"/>
      <c r="N38" s="252"/>
      <c r="O38" s="250"/>
      <c r="P38" s="250"/>
      <c r="Q38" s="250"/>
      <c r="R38" s="250"/>
      <c r="S38" s="250" t="s">
        <v>568</v>
      </c>
      <c r="T38" s="250"/>
      <c r="U38" s="250" t="s">
        <v>569</v>
      </c>
      <c r="V38" s="250"/>
      <c r="W38" s="252" t="s">
        <v>244</v>
      </c>
      <c r="X38" s="250" t="s">
        <v>570</v>
      </c>
      <c r="Y38" s="250"/>
      <c r="Z38" s="250"/>
      <c r="AA38" s="250"/>
      <c r="AB38" s="250"/>
      <c r="AC38" s="250"/>
      <c r="AD38" s="250"/>
    </row>
    <row r="39" spans="1:30" ht="15" customHeight="1" x14ac:dyDescent="0.25">
      <c r="A39" s="250" t="s">
        <v>571</v>
      </c>
      <c r="B39" s="250"/>
      <c r="C39" s="250" t="s">
        <v>572</v>
      </c>
      <c r="D39" s="250">
        <v>33</v>
      </c>
      <c r="E39" s="250" t="s">
        <v>234</v>
      </c>
      <c r="F39" s="250"/>
      <c r="G39" s="250"/>
      <c r="H39" s="250"/>
      <c r="I39" s="250"/>
      <c r="J39" s="257" t="s">
        <v>573</v>
      </c>
      <c r="K39" s="265" t="s">
        <v>574</v>
      </c>
      <c r="L39" s="252"/>
      <c r="M39" s="252"/>
      <c r="N39" s="252"/>
      <c r="O39" s="250"/>
      <c r="P39" s="250"/>
      <c r="Q39" s="250"/>
      <c r="R39" s="250"/>
      <c r="S39" s="250" t="s">
        <v>575</v>
      </c>
      <c r="T39" s="271" t="s">
        <v>576</v>
      </c>
      <c r="U39" s="250" t="s">
        <v>577</v>
      </c>
      <c r="V39" s="250"/>
      <c r="W39" s="252" t="s">
        <v>165</v>
      </c>
      <c r="X39" s="250" t="s">
        <v>578</v>
      </c>
      <c r="Y39" s="250"/>
      <c r="Z39" s="250"/>
      <c r="AA39" s="250"/>
      <c r="AB39" s="250"/>
      <c r="AC39" s="250"/>
      <c r="AD39" s="250"/>
    </row>
    <row r="40" spans="1:30" ht="15" customHeight="1" x14ac:dyDescent="0.25">
      <c r="A40" s="250"/>
      <c r="B40" s="250"/>
      <c r="C40" s="250"/>
      <c r="D40" s="250">
        <v>34</v>
      </c>
      <c r="E40" s="250" t="s">
        <v>234</v>
      </c>
      <c r="F40" s="250" t="s">
        <v>579</v>
      </c>
      <c r="G40" s="250" t="s">
        <v>580</v>
      </c>
      <c r="H40" s="250"/>
      <c r="I40" s="250"/>
      <c r="J40" s="257" t="s">
        <v>581</v>
      </c>
      <c r="K40" s="265" t="s">
        <v>545</v>
      </c>
      <c r="L40" s="252"/>
      <c r="M40" s="252"/>
      <c r="N40" s="252"/>
      <c r="O40" s="250"/>
      <c r="P40" s="250"/>
      <c r="Q40" s="250"/>
      <c r="R40" s="250"/>
      <c r="S40" s="250" t="s">
        <v>582</v>
      </c>
      <c r="T40" s="271" t="s">
        <v>583</v>
      </c>
      <c r="U40" s="250" t="s">
        <v>584</v>
      </c>
      <c r="V40" s="250"/>
      <c r="W40" s="252" t="s">
        <v>234</v>
      </c>
      <c r="X40" s="250" t="s">
        <v>585</v>
      </c>
      <c r="Y40" s="250"/>
      <c r="Z40" s="250"/>
      <c r="AA40" s="250"/>
      <c r="AB40" s="250"/>
      <c r="AC40" s="250"/>
      <c r="AD40" s="250"/>
    </row>
    <row r="41" spans="1:30" ht="15" customHeight="1" x14ac:dyDescent="0.25">
      <c r="A41" s="250" t="s">
        <v>586</v>
      </c>
      <c r="B41" s="250"/>
      <c r="C41" s="250"/>
      <c r="D41" s="250">
        <v>35</v>
      </c>
      <c r="E41" s="250" t="s">
        <v>234</v>
      </c>
      <c r="F41" s="268" t="s">
        <v>587</v>
      </c>
      <c r="G41" s="250" t="s">
        <v>588</v>
      </c>
      <c r="H41" s="250"/>
      <c r="I41" s="250"/>
      <c r="J41" s="257" t="s">
        <v>589</v>
      </c>
      <c r="K41" s="262" t="s">
        <v>590</v>
      </c>
      <c r="L41" s="252"/>
      <c r="M41" s="272" t="s">
        <v>244</v>
      </c>
      <c r="N41" s="252" t="s">
        <v>236</v>
      </c>
      <c r="O41" s="250">
        <v>0</v>
      </c>
      <c r="P41" s="273" t="s">
        <v>591</v>
      </c>
      <c r="Q41" s="274" t="s">
        <v>592</v>
      </c>
      <c r="R41" s="250">
        <v>100</v>
      </c>
      <c r="S41" s="252" t="s">
        <v>593</v>
      </c>
      <c r="T41" s="271" t="s">
        <v>594</v>
      </c>
      <c r="U41" s="252" t="s">
        <v>595</v>
      </c>
      <c r="V41" s="250"/>
      <c r="W41" s="250"/>
      <c r="X41" s="250"/>
      <c r="Y41" s="250"/>
      <c r="Z41" s="250"/>
      <c r="AA41" s="250"/>
      <c r="AB41" s="250"/>
      <c r="AC41" s="250"/>
      <c r="AD41" s="250"/>
    </row>
    <row r="42" spans="1:30" ht="15" customHeight="1" x14ac:dyDescent="0.25">
      <c r="A42" s="250" t="s">
        <v>596</v>
      </c>
      <c r="B42" s="250"/>
      <c r="C42" s="250"/>
      <c r="D42" s="250">
        <v>36</v>
      </c>
      <c r="E42" s="250" t="s">
        <v>234</v>
      </c>
      <c r="F42" s="268" t="s">
        <v>597</v>
      </c>
      <c r="G42" s="250" t="s">
        <v>554</v>
      </c>
      <c r="H42" s="250"/>
      <c r="I42" s="250"/>
      <c r="J42" s="257" t="s">
        <v>598</v>
      </c>
      <c r="K42" s="265" t="s">
        <v>599</v>
      </c>
      <c r="L42" s="252"/>
      <c r="M42" s="275" t="s">
        <v>165</v>
      </c>
      <c r="N42" s="252" t="s">
        <v>238</v>
      </c>
      <c r="O42" s="250">
        <v>1</v>
      </c>
      <c r="P42" s="273" t="s">
        <v>600</v>
      </c>
      <c r="Q42" s="276" t="s">
        <v>601</v>
      </c>
      <c r="R42" s="250">
        <v>50</v>
      </c>
      <c r="S42" s="252" t="s">
        <v>602</v>
      </c>
      <c r="T42" s="271" t="s">
        <v>603</v>
      </c>
      <c r="U42" s="252" t="s">
        <v>604</v>
      </c>
      <c r="V42" s="250"/>
      <c r="W42" s="250"/>
      <c r="X42" s="250"/>
      <c r="Y42" s="250"/>
      <c r="Z42" s="250"/>
      <c r="AA42" s="250"/>
      <c r="AB42" s="250"/>
      <c r="AC42" s="250"/>
      <c r="AD42" s="250"/>
    </row>
    <row r="43" spans="1:30" ht="15" customHeight="1" x14ac:dyDescent="0.25">
      <c r="A43" s="250" t="s">
        <v>605</v>
      </c>
      <c r="B43" s="250"/>
      <c r="C43" s="250"/>
      <c r="D43" s="250">
        <v>37</v>
      </c>
      <c r="E43" s="250" t="s">
        <v>234</v>
      </c>
      <c r="F43" s="268" t="s">
        <v>606</v>
      </c>
      <c r="G43" s="250" t="s">
        <v>607</v>
      </c>
      <c r="H43" s="250"/>
      <c r="I43" s="250"/>
      <c r="J43" s="257" t="s">
        <v>608</v>
      </c>
      <c r="K43" s="265" t="s">
        <v>574</v>
      </c>
      <c r="L43" s="252"/>
      <c r="M43" s="277" t="s">
        <v>234</v>
      </c>
      <c r="N43" s="252"/>
      <c r="O43" s="250">
        <v>2</v>
      </c>
      <c r="P43" s="273" t="s">
        <v>609</v>
      </c>
      <c r="Q43" s="273"/>
      <c r="R43" s="250">
        <v>0</v>
      </c>
      <c r="S43" s="252" t="s">
        <v>610</v>
      </c>
      <c r="T43" s="250"/>
      <c r="U43" s="250" t="s">
        <v>611</v>
      </c>
      <c r="V43" s="250"/>
      <c r="W43" s="250"/>
      <c r="X43" s="250"/>
      <c r="Y43" s="250"/>
      <c r="Z43" s="250"/>
      <c r="AA43" s="250"/>
      <c r="AB43" s="250"/>
      <c r="AC43" s="250"/>
      <c r="AD43" s="250"/>
    </row>
    <row r="44" spans="1:30" ht="15" customHeight="1" x14ac:dyDescent="0.25">
      <c r="A44" s="250"/>
      <c r="B44" s="250"/>
      <c r="C44" s="250"/>
      <c r="D44" s="250">
        <v>38</v>
      </c>
      <c r="E44" s="250" t="s">
        <v>234</v>
      </c>
      <c r="F44" s="268" t="s">
        <v>612</v>
      </c>
      <c r="G44" s="250" t="s">
        <v>559</v>
      </c>
      <c r="H44" s="250"/>
      <c r="I44" s="250"/>
      <c r="J44" s="257" t="s">
        <v>613</v>
      </c>
      <c r="K44" s="265" t="s">
        <v>545</v>
      </c>
      <c r="L44" s="252"/>
      <c r="M44" s="252"/>
      <c r="N44" s="252"/>
      <c r="O44" s="250"/>
      <c r="P44" s="250"/>
      <c r="Q44" s="250"/>
      <c r="R44" s="250"/>
      <c r="S44" s="250"/>
      <c r="T44" s="250"/>
      <c r="U44" s="250"/>
      <c r="V44" s="250"/>
      <c r="W44" s="250"/>
      <c r="X44" s="250"/>
      <c r="Y44" s="250"/>
      <c r="Z44" s="250"/>
      <c r="AA44" s="250"/>
      <c r="AB44" s="250"/>
      <c r="AC44" s="250"/>
      <c r="AD44" s="250"/>
    </row>
    <row r="45" spans="1:30" ht="31.5" x14ac:dyDescent="0.25">
      <c r="A45" s="250" t="s">
        <v>614</v>
      </c>
      <c r="B45" s="250"/>
      <c r="C45" s="250"/>
      <c r="D45" s="250">
        <v>39</v>
      </c>
      <c r="E45" s="250" t="s">
        <v>234</v>
      </c>
      <c r="F45" s="268" t="s">
        <v>615</v>
      </c>
      <c r="G45" s="250" t="s">
        <v>564</v>
      </c>
      <c r="H45" s="250"/>
      <c r="I45" s="250"/>
      <c r="J45" s="250"/>
      <c r="K45" s="278"/>
      <c r="L45" s="252"/>
      <c r="M45" s="279" t="s">
        <v>305</v>
      </c>
      <c r="N45" s="252"/>
      <c r="O45" s="250"/>
      <c r="P45" s="250"/>
      <c r="Q45" s="250"/>
      <c r="R45" s="250"/>
      <c r="S45" s="250"/>
      <c r="T45" s="250"/>
      <c r="U45" s="250"/>
      <c r="V45" s="250"/>
      <c r="W45" s="250"/>
      <c r="X45" s="250"/>
      <c r="Y45" s="250"/>
      <c r="Z45" s="250"/>
      <c r="AA45" s="250"/>
      <c r="AB45" s="250"/>
      <c r="AC45" s="250"/>
      <c r="AD45" s="250"/>
    </row>
    <row r="46" spans="1:30" ht="31.5" x14ac:dyDescent="0.25">
      <c r="A46" s="250" t="s">
        <v>305</v>
      </c>
      <c r="B46" s="250"/>
      <c r="C46" s="250"/>
      <c r="D46" s="250">
        <v>40</v>
      </c>
      <c r="E46" s="250" t="s">
        <v>234</v>
      </c>
      <c r="F46" s="268" t="s">
        <v>616</v>
      </c>
      <c r="G46" s="250" t="s">
        <v>571</v>
      </c>
      <c r="H46" s="250"/>
      <c r="I46" s="250"/>
      <c r="J46" s="250"/>
      <c r="K46" s="278"/>
      <c r="L46" s="252"/>
      <c r="M46" s="252"/>
      <c r="N46" s="252"/>
      <c r="O46" s="250"/>
      <c r="P46" s="250"/>
      <c r="Q46" s="250"/>
      <c r="R46" s="250"/>
      <c r="S46" s="250"/>
      <c r="T46" s="250"/>
      <c r="U46" s="250"/>
      <c r="V46" s="250"/>
      <c r="W46" s="250"/>
      <c r="X46" s="250"/>
      <c r="Y46" s="250"/>
      <c r="Z46" s="250"/>
      <c r="AA46" s="250"/>
      <c r="AB46" s="250"/>
      <c r="AC46" s="250"/>
      <c r="AD46" s="250"/>
    </row>
    <row r="47" spans="1:30" ht="31.5" x14ac:dyDescent="0.25">
      <c r="A47" s="250"/>
      <c r="B47" s="250"/>
      <c r="C47" s="250"/>
      <c r="D47" s="250">
        <v>41</v>
      </c>
      <c r="E47" s="250" t="s">
        <v>234</v>
      </c>
      <c r="F47" s="268" t="s">
        <v>617</v>
      </c>
      <c r="G47" s="250" t="s">
        <v>618</v>
      </c>
      <c r="H47" s="250"/>
      <c r="I47" s="250"/>
      <c r="J47" s="250"/>
      <c r="K47" s="278"/>
      <c r="L47" s="252"/>
      <c r="M47" s="252"/>
      <c r="N47" s="252"/>
      <c r="O47" s="250"/>
      <c r="P47" s="250"/>
      <c r="Q47" s="250"/>
      <c r="R47" s="250"/>
      <c r="S47" s="250"/>
      <c r="T47" s="250"/>
      <c r="U47" s="250"/>
      <c r="V47" s="250"/>
      <c r="W47" s="250"/>
      <c r="X47" s="250"/>
      <c r="Y47" s="250"/>
      <c r="Z47" s="250"/>
      <c r="AA47" s="250"/>
      <c r="AB47" s="250"/>
      <c r="AC47" s="250"/>
      <c r="AD47" s="250"/>
    </row>
    <row r="48" spans="1:30" ht="32.25" thickBot="1" x14ac:dyDescent="0.3">
      <c r="A48" s="250" t="s">
        <v>397</v>
      </c>
      <c r="B48" s="250"/>
      <c r="C48" s="250"/>
      <c r="D48" s="250">
        <v>42</v>
      </c>
      <c r="E48" s="250" t="s">
        <v>234</v>
      </c>
      <c r="F48" s="268" t="s">
        <v>619</v>
      </c>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row>
    <row r="49" spans="1:41" ht="31.5" x14ac:dyDescent="0.25">
      <c r="A49" s="250" t="s">
        <v>620</v>
      </c>
      <c r="B49" s="250"/>
      <c r="C49" s="250"/>
      <c r="D49" s="250">
        <v>43</v>
      </c>
      <c r="E49" s="250" t="s">
        <v>234</v>
      </c>
      <c r="F49" s="268" t="s">
        <v>621</v>
      </c>
      <c r="G49" s="250"/>
      <c r="H49" s="280" t="s">
        <v>622</v>
      </c>
      <c r="I49" s="281"/>
      <c r="J49" s="281"/>
      <c r="K49" s="281"/>
      <c r="L49" s="281"/>
      <c r="M49" s="281"/>
      <c r="N49" s="281"/>
      <c r="O49" s="281"/>
      <c r="P49" s="281"/>
      <c r="Q49" s="281"/>
      <c r="R49" s="281"/>
      <c r="S49" s="282"/>
      <c r="T49" s="250"/>
      <c r="U49" s="810" t="s">
        <v>623</v>
      </c>
      <c r="V49" s="811"/>
      <c r="W49" s="811"/>
      <c r="X49" s="811"/>
      <c r="Y49" s="811"/>
      <c r="Z49" s="811"/>
      <c r="AA49" s="811"/>
      <c r="AB49" s="811"/>
      <c r="AC49" s="811"/>
      <c r="AD49" s="812"/>
      <c r="AF49" s="800" t="s">
        <v>624</v>
      </c>
      <c r="AG49" s="801"/>
      <c r="AH49" s="801"/>
      <c r="AI49" s="801"/>
      <c r="AJ49" s="801"/>
      <c r="AK49" s="801"/>
      <c r="AL49" s="801"/>
      <c r="AM49" s="801"/>
      <c r="AN49" s="801"/>
      <c r="AO49" s="802"/>
    </row>
    <row r="50" spans="1:41" ht="31.5" x14ac:dyDescent="0.25">
      <c r="A50" s="250" t="s">
        <v>625</v>
      </c>
      <c r="B50" s="250"/>
      <c r="C50" s="250"/>
      <c r="D50" s="250">
        <v>44</v>
      </c>
      <c r="E50" s="250" t="s">
        <v>234</v>
      </c>
      <c r="F50" s="268" t="s">
        <v>626</v>
      </c>
      <c r="G50" s="250"/>
      <c r="H50" s="283" t="s">
        <v>627</v>
      </c>
      <c r="I50" s="251"/>
      <c r="J50" s="250" t="s">
        <v>628</v>
      </c>
      <c r="K50" s="284" t="s">
        <v>629</v>
      </c>
      <c r="L50" s="284" t="s">
        <v>630</v>
      </c>
      <c r="M50" s="807" t="s">
        <v>631</v>
      </c>
      <c r="N50" s="807"/>
      <c r="O50" s="284" t="s">
        <v>632</v>
      </c>
      <c r="P50" s="284" t="s">
        <v>633</v>
      </c>
      <c r="Q50" s="284"/>
      <c r="R50" s="808" t="s">
        <v>631</v>
      </c>
      <c r="S50" s="809"/>
      <c r="T50" s="250"/>
      <c r="U50" s="283" t="s">
        <v>627</v>
      </c>
      <c r="V50" s="250" t="s">
        <v>628</v>
      </c>
      <c r="W50" s="284" t="s">
        <v>629</v>
      </c>
      <c r="X50" s="284" t="s">
        <v>630</v>
      </c>
      <c r="Y50" s="807" t="s">
        <v>631</v>
      </c>
      <c r="Z50" s="807"/>
      <c r="AA50" s="284" t="s">
        <v>632</v>
      </c>
      <c r="AB50" s="284" t="s">
        <v>633</v>
      </c>
      <c r="AC50" s="808" t="s">
        <v>631</v>
      </c>
      <c r="AD50" s="809"/>
      <c r="AF50" s="285" t="s">
        <v>627</v>
      </c>
      <c r="AG50" t="s">
        <v>628</v>
      </c>
      <c r="AH50" s="102" t="s">
        <v>629</v>
      </c>
      <c r="AI50" s="102" t="s">
        <v>630</v>
      </c>
      <c r="AJ50" s="803" t="s">
        <v>631</v>
      </c>
      <c r="AK50" s="803"/>
      <c r="AL50" s="102" t="s">
        <v>632</v>
      </c>
      <c r="AM50" s="102" t="s">
        <v>633</v>
      </c>
      <c r="AN50" s="804" t="s">
        <v>631</v>
      </c>
      <c r="AO50" s="805"/>
    </row>
    <row r="51" spans="1:41" ht="31.5" x14ac:dyDescent="0.25">
      <c r="A51" s="250" t="s">
        <v>634</v>
      </c>
      <c r="B51" s="250"/>
      <c r="C51" s="250"/>
      <c r="D51" s="250">
        <v>45</v>
      </c>
      <c r="E51" s="250" t="s">
        <v>234</v>
      </c>
      <c r="F51" s="268" t="s">
        <v>635</v>
      </c>
      <c r="G51" s="250"/>
      <c r="H51" s="286" t="e">
        <f>CONCATENATE('4. ClCLO DE GESTIÓN'!#REF!," ",'4. ClCLO DE GESTIÓN'!#REF!," ",'4. ClCLO DE GESTIÓN'!W21," ",'4. ClCLO DE GESTIÓN'!#REF!)</f>
        <v>#REF!</v>
      </c>
      <c r="I51" s="250"/>
      <c r="J51" s="250" t="e">
        <f>CONCATENATE(M51," ",N51," ",R51," ",S51)</f>
        <v>#REF!</v>
      </c>
      <c r="K51" s="251" t="e">
        <f>'4. ClCLO DE GESTIÓN'!#REF!</f>
        <v>#REF!</v>
      </c>
      <c r="L51" s="251">
        <f>IF('CALIFICACIÓN DE LOS CONTROLES'!J63=Listas!$K$50,'CALIFICACIÓN DE LOS CONTROLES'!H63,0)</f>
        <v>0</v>
      </c>
      <c r="M51" s="287" t="e">
        <f>K51-L51</f>
        <v>#REF!</v>
      </c>
      <c r="N51" s="288" t="e">
        <f>VLOOKUP(M51,'PROBABILIDAD - IMPACTO'!$B$7:$C$11,2,FALSE)</f>
        <v>#REF!</v>
      </c>
      <c r="O51" s="251">
        <f>'4. ClCLO DE GESTIÓN'!W21</f>
        <v>0</v>
      </c>
      <c r="P51" s="251">
        <f>IF('CALIFICACIÓN DE LOS CONTROLES'!J63=Listas!$O$50,'CALIFICACIÓN DE LOS CONTROLES'!H63,0)</f>
        <v>0</v>
      </c>
      <c r="Q51" s="251"/>
      <c r="R51" s="289">
        <f>O51-P51</f>
        <v>0</v>
      </c>
      <c r="S51" s="290" t="e">
        <f>VLOOKUP(R51,'PROBABILIDAD - IMPACTO'!$B$19:$C$26,2,FALSE)</f>
        <v>#N/A</v>
      </c>
      <c r="T51" s="250"/>
      <c r="U51" s="286" t="e">
        <f>CONCATENATE('4. ClCLO DE GESTIÓN'!#REF!," ",'4. ClCLO DE GESTIÓN'!#REF!," ",'4. ClCLO DE GESTIÓN'!#REF!," ",'4. ClCLO DE GESTIÓN'!#REF!)</f>
        <v>#REF!</v>
      </c>
      <c r="V51" s="250" t="e">
        <f>CONCATENATE(Y51," ",Z51," ",AC51," ",AD51)</f>
        <v>#REF!</v>
      </c>
      <c r="W51" s="251" t="e">
        <f>'4. ClCLO DE GESTIÓN'!#REF!</f>
        <v>#REF!</v>
      </c>
      <c r="X51" s="251">
        <f>IF('CALIFI DE LOS CONTROL I SEM '!$H$14=Listas!$K$50,'CALIFI DE LOS CONTROL I SEM '!$F$14,0)</f>
        <v>0</v>
      </c>
      <c r="Y51" s="287" t="e">
        <f>W51-X51</f>
        <v>#REF!</v>
      </c>
      <c r="Z51" s="288" t="e">
        <f>VLOOKUP(Y51,'PROBABILIDAD - IMPACTO'!$B$7:$C$11,2,FALSE)</f>
        <v>#REF!</v>
      </c>
      <c r="AA51" s="251" t="e">
        <f>'4. ClCLO DE GESTIÓN'!#REF!</f>
        <v>#REF!</v>
      </c>
      <c r="AB51" s="251">
        <f>IF('CALIFI DE LOS CONTROL I SEM '!$H$14=$AL$50,'CALIFI DE LOS CONTROL I SEM '!$F$14,0)</f>
        <v>0</v>
      </c>
      <c r="AC51" s="289" t="e">
        <f>AA51-AB51</f>
        <v>#REF!</v>
      </c>
      <c r="AD51" s="290" t="e">
        <f>VLOOKUP(AC51,'PROBABILIDAD - IMPACTO'!$B$22:$C$26,2,FALSE)</f>
        <v>#REF!</v>
      </c>
      <c r="AF51" s="291" t="e">
        <f>CONCATENATE('4. ClCLO DE GESTIÓN'!#REF!," ",'4. ClCLO DE GESTIÓN'!#REF!," ",'4. ClCLO DE GESTIÓN'!#REF!," ",'4. ClCLO DE GESTIÓN'!#REF!)</f>
        <v>#REF!</v>
      </c>
      <c r="AG51" t="e">
        <f>CONCATENATE(AJ51," ",AK51," ",AN51," ",AO51)</f>
        <v>#REF!</v>
      </c>
      <c r="AH51" s="100" t="e">
        <f>'4. ClCLO DE GESTIÓN'!#REF!</f>
        <v>#REF!</v>
      </c>
      <c r="AI51" s="100">
        <f>IF('CALIFI DE LOS CONTROL II SEM '!$H$14=Listas!$K$50,'CALIFI DE LOS CONTROL II SEM '!$F$14,0)</f>
        <v>0</v>
      </c>
      <c r="AJ51" s="292" t="e">
        <f>AH51-AI51</f>
        <v>#REF!</v>
      </c>
      <c r="AK51" s="293" t="e">
        <f>VLOOKUP(AJ51,'PROBABILIDAD - IMPACTO'!$B$7:$C$11,2,FALSE)</f>
        <v>#REF!</v>
      </c>
      <c r="AL51" s="100" t="e">
        <f>'4. ClCLO DE GESTIÓN'!#REF!</f>
        <v>#REF!</v>
      </c>
      <c r="AM51" s="100">
        <f>IF('CALIFI DE LOS CONTROL II SEM '!$H$14=$AL$50,'CALIFI DE LOS CONTROL II SEM '!$F$14,0)</f>
        <v>0</v>
      </c>
      <c r="AN51" s="294" t="e">
        <f>AL51-AM51</f>
        <v>#REF!</v>
      </c>
      <c r="AO51" s="295" t="e">
        <f>VLOOKUP(AN51,'PROBABILIDAD - IMPACTO'!$B$22:$C$26,2,FALSE)</f>
        <v>#REF!</v>
      </c>
    </row>
    <row r="52" spans="1:41" ht="31.5" x14ac:dyDescent="0.25">
      <c r="A52" s="250" t="s">
        <v>636</v>
      </c>
      <c r="B52" s="250"/>
      <c r="C52" s="250"/>
      <c r="D52" s="250">
        <v>46</v>
      </c>
      <c r="E52" s="250" t="s">
        <v>234</v>
      </c>
      <c r="F52" s="268" t="s">
        <v>637</v>
      </c>
      <c r="G52" s="250"/>
      <c r="H52" s="286" t="e">
        <f>CONCATENATE('4. ClCLO DE GESTIÓN'!#REF!," ",'4. ClCLO DE GESTIÓN'!#REF!," ",'4. ClCLO DE GESTIÓN'!W22," ",'4. ClCLO DE GESTIÓN'!#REF!)</f>
        <v>#REF!</v>
      </c>
      <c r="I52" s="250"/>
      <c r="J52" s="250" t="e">
        <f t="shared" ref="J52:J65" si="0">CONCATENATE(M52," ",N52," ",R52," ",S52)</f>
        <v>#REF!</v>
      </c>
      <c r="K52" s="251" t="e">
        <f>'4. ClCLO DE GESTIÓN'!#REF!</f>
        <v>#REF!</v>
      </c>
      <c r="L52" s="251">
        <f>IF('CALIFICACIÓN DE LOS CONTROLES'!J64=Listas!$K$50,'CALIFICACIÓN DE LOS CONTROLES'!H64,0)</f>
        <v>0</v>
      </c>
      <c r="M52" s="287" t="e">
        <f t="shared" ref="M52:M65" si="1">K52-L52</f>
        <v>#REF!</v>
      </c>
      <c r="N52" s="288" t="e">
        <f>VLOOKUP(M52,'PROBABILIDAD - IMPACTO'!$B$7:$C$11,2,FALSE)</f>
        <v>#REF!</v>
      </c>
      <c r="O52" s="251">
        <f>'4. ClCLO DE GESTIÓN'!W22</f>
        <v>0</v>
      </c>
      <c r="P52" s="251">
        <f>IF('CALIFICACIÓN DE LOS CONTROLES'!J64=Listas!$O$50,'CALIFICACIÓN DE LOS CONTROLES'!H64,0)</f>
        <v>0</v>
      </c>
      <c r="Q52" s="251"/>
      <c r="R52" s="289">
        <f t="shared" ref="R52:R65" si="2">O52-P52</f>
        <v>0</v>
      </c>
      <c r="S52" s="290" t="e">
        <f>VLOOKUP(R52,'PROBABILIDAD - IMPACTO'!$B$19:$C$26,2,FALSE)</f>
        <v>#N/A</v>
      </c>
      <c r="T52" s="250"/>
      <c r="U52" s="286" t="e">
        <f>CONCATENATE('4. ClCLO DE GESTIÓN'!#REF!," ",'4. ClCLO DE GESTIÓN'!#REF!," ",'4. ClCLO DE GESTIÓN'!#REF!," ",'4. ClCLO DE GESTIÓN'!#REF!)</f>
        <v>#REF!</v>
      </c>
      <c r="V52" s="250" t="e">
        <f t="shared" ref="V52:V65" si="3">CONCATENATE(Y52," ",Z52," ",AC52," ",AD52)</f>
        <v>#REF!</v>
      </c>
      <c r="W52" s="251" t="e">
        <f>'4. ClCLO DE GESTIÓN'!#REF!</f>
        <v>#REF!</v>
      </c>
      <c r="X52" s="251">
        <f>IF('CALIFI DE LOS CONTROL I SEM '!$H$26=Listas!$K$50,'CALIFI DE LOS CONTROL I SEM '!$F$26,0)</f>
        <v>0</v>
      </c>
      <c r="Y52" s="287" t="e">
        <f t="shared" ref="Y52:Y65" si="4">W52-X52</f>
        <v>#REF!</v>
      </c>
      <c r="Z52" s="288" t="e">
        <f>VLOOKUP(Y52,'PROBABILIDAD - IMPACTO'!$B$7:$C$11,2,FALSE)</f>
        <v>#REF!</v>
      </c>
      <c r="AA52" s="251" t="e">
        <f>'4. ClCLO DE GESTIÓN'!#REF!</f>
        <v>#REF!</v>
      </c>
      <c r="AB52" s="251">
        <f>IF('CALIFI DE LOS CONTROL I SEM '!$H$26=$AL$50,'CALIFI DE LOS CONTROL I SEM '!$F$26,0)</f>
        <v>0</v>
      </c>
      <c r="AC52" s="289" t="e">
        <f t="shared" ref="AC52:AC65" si="5">AA52-AB52</f>
        <v>#REF!</v>
      </c>
      <c r="AD52" s="290" t="e">
        <f>VLOOKUP(AC52,'PROBABILIDAD - IMPACTO'!$B$22:$C$26,2,FALSE)</f>
        <v>#REF!</v>
      </c>
      <c r="AF52" s="291" t="e">
        <f>CONCATENATE('4. ClCLO DE GESTIÓN'!#REF!," ",'4. ClCLO DE GESTIÓN'!#REF!," ",'4. ClCLO DE GESTIÓN'!#REF!," ",'4. ClCLO DE GESTIÓN'!#REF!)</f>
        <v>#REF!</v>
      </c>
      <c r="AG52" t="e">
        <f t="shared" ref="AG52:AG65" si="6">CONCATENATE(AJ52," ",AK52," ",AN52," ",AO52)</f>
        <v>#REF!</v>
      </c>
      <c r="AH52" s="100" t="e">
        <f>'4. ClCLO DE GESTIÓN'!#REF!</f>
        <v>#REF!</v>
      </c>
      <c r="AI52" s="100">
        <f>IF('CALIFI DE LOS CONTROL II SEM '!$H$26=Listas!$K$50,'CALIFI DE LOS CONTROL II SEM '!$F$26,0)</f>
        <v>0</v>
      </c>
      <c r="AJ52" s="292" t="e">
        <f t="shared" ref="AJ52:AJ65" si="7">AH52-AI52</f>
        <v>#REF!</v>
      </c>
      <c r="AK52" s="293" t="e">
        <f>VLOOKUP(AJ52,'PROBABILIDAD - IMPACTO'!$B$7:$C$11,2,FALSE)</f>
        <v>#REF!</v>
      </c>
      <c r="AL52" s="100" t="e">
        <f>'4. ClCLO DE GESTIÓN'!#REF!</f>
        <v>#REF!</v>
      </c>
      <c r="AM52" s="100">
        <f>IF('CALIFI DE LOS CONTROL II SEM '!$H$26=$AL$50,'CALIFI DE LOS CONTROL II SEM '!$F$26,0)</f>
        <v>0</v>
      </c>
      <c r="AN52" s="294" t="e">
        <f t="shared" ref="AN52:AN65" si="8">AL52-AM52</f>
        <v>#REF!</v>
      </c>
      <c r="AO52" s="295" t="e">
        <f>VLOOKUP(AN52,'PROBABILIDAD - IMPACTO'!$B$22:$C$26,2,FALSE)</f>
        <v>#REF!</v>
      </c>
    </row>
    <row r="53" spans="1:41" ht="31.5" x14ac:dyDescent="0.25">
      <c r="A53" s="250"/>
      <c r="B53" s="250"/>
      <c r="C53" s="250"/>
      <c r="D53" s="250">
        <v>47</v>
      </c>
      <c r="E53" s="250" t="s">
        <v>234</v>
      </c>
      <c r="F53" s="268" t="s">
        <v>638</v>
      </c>
      <c r="G53" s="250"/>
      <c r="H53" s="286" t="e">
        <f>CONCATENATE('4. ClCLO DE GESTIÓN'!#REF!," ",'4. ClCLO DE GESTIÓN'!#REF!," ",'4. ClCLO DE GESTIÓN'!#REF!," ",'4. ClCLO DE GESTIÓN'!#REF!)</f>
        <v>#REF!</v>
      </c>
      <c r="I53" s="250"/>
      <c r="J53" s="250" t="e">
        <f t="shared" si="0"/>
        <v>#REF!</v>
      </c>
      <c r="K53" s="251" t="e">
        <f>'4. ClCLO DE GESTIÓN'!#REF!</f>
        <v>#REF!</v>
      </c>
      <c r="L53" s="251">
        <f>IF('CALIFICACIÓN DE LOS CONTROLES'!J65=Listas!$K$50,'CALIFICACIÓN DE LOS CONTROLES'!H65,0)</f>
        <v>0</v>
      </c>
      <c r="M53" s="287" t="e">
        <f t="shared" si="1"/>
        <v>#REF!</v>
      </c>
      <c r="N53" s="288" t="e">
        <f>VLOOKUP(M53,'PROBABILIDAD - IMPACTO'!$B$7:$C$11,2,FALSE)</f>
        <v>#REF!</v>
      </c>
      <c r="O53" s="251" t="e">
        <f>'4. ClCLO DE GESTIÓN'!#REF!</f>
        <v>#REF!</v>
      </c>
      <c r="P53" s="251">
        <f>IF('CALIFICACIÓN DE LOS CONTROLES'!J65=Listas!$O$50,'CALIFICACIÓN DE LOS CONTROLES'!H65,0)</f>
        <v>0</v>
      </c>
      <c r="Q53" s="251"/>
      <c r="R53" s="289" t="e">
        <f t="shared" si="2"/>
        <v>#REF!</v>
      </c>
      <c r="S53" s="290" t="e">
        <f>VLOOKUP(R53,'PROBABILIDAD - IMPACTO'!$B$19:$C$26,2,FALSE)</f>
        <v>#REF!</v>
      </c>
      <c r="T53" s="250"/>
      <c r="U53" s="286" t="e">
        <f>CONCATENATE('4. ClCLO DE GESTIÓN'!#REF!," ",'4. ClCLO DE GESTIÓN'!#REF!," ",'4. ClCLO DE GESTIÓN'!#REF!," ",'4. ClCLO DE GESTIÓN'!#REF!)</f>
        <v>#REF!</v>
      </c>
      <c r="V53" s="250" t="e">
        <f t="shared" si="3"/>
        <v>#REF!</v>
      </c>
      <c r="W53" s="251" t="e">
        <f>'4. ClCLO DE GESTIÓN'!#REF!</f>
        <v>#REF!</v>
      </c>
      <c r="X53" s="251">
        <f>IF('CALIFI DE LOS CONTROL I SEM '!$H$38=Listas!$K$50,'CALIFI DE LOS CONTROL I SEM '!$F$38,0)</f>
        <v>0</v>
      </c>
      <c r="Y53" s="287" t="e">
        <f t="shared" si="4"/>
        <v>#REF!</v>
      </c>
      <c r="Z53" s="288" t="e">
        <f>VLOOKUP(Y53,'PROBABILIDAD - IMPACTO'!$B$7:$C$11,2,FALSE)</f>
        <v>#REF!</v>
      </c>
      <c r="AA53" s="251" t="e">
        <f>'4. ClCLO DE GESTIÓN'!#REF!</f>
        <v>#REF!</v>
      </c>
      <c r="AB53" s="251">
        <f>IF('CALIFI DE LOS CONTROL I SEM '!$H$38=$AL$50,'CALIFI DE LOS CONTROL I SEM '!$F$38,0)</f>
        <v>0</v>
      </c>
      <c r="AC53" s="289" t="e">
        <f t="shared" si="5"/>
        <v>#REF!</v>
      </c>
      <c r="AD53" s="290" t="e">
        <f>VLOOKUP(AC53,'PROBABILIDAD - IMPACTO'!$B$22:$C$26,2,FALSE)</f>
        <v>#REF!</v>
      </c>
      <c r="AF53" s="291" t="e">
        <f>CONCATENATE('4. ClCLO DE GESTIÓN'!#REF!," ",'4. ClCLO DE GESTIÓN'!#REF!," ",'4. ClCLO DE GESTIÓN'!#REF!," ",'4. ClCLO DE GESTIÓN'!#REF!)</f>
        <v>#REF!</v>
      </c>
      <c r="AG53" t="e">
        <f t="shared" si="6"/>
        <v>#REF!</v>
      </c>
      <c r="AH53" s="100" t="e">
        <f>'4. ClCLO DE GESTIÓN'!#REF!</f>
        <v>#REF!</v>
      </c>
      <c r="AI53" s="100">
        <f>IF('CALIFI DE LOS CONTROL II SEM '!$H$38=Listas!$K$50,'CALIFI DE LOS CONTROL II SEM '!$F$38,0)</f>
        <v>0</v>
      </c>
      <c r="AJ53" s="292" t="e">
        <f t="shared" si="7"/>
        <v>#REF!</v>
      </c>
      <c r="AK53" s="293" t="e">
        <f>VLOOKUP(AJ53,'PROBABILIDAD - IMPACTO'!$B$7:$C$11,2,FALSE)</f>
        <v>#REF!</v>
      </c>
      <c r="AL53" s="100" t="e">
        <f>'4. ClCLO DE GESTIÓN'!#REF!</f>
        <v>#REF!</v>
      </c>
      <c r="AM53" s="100">
        <f>IF('CALIFI DE LOS CONTROL II SEM '!$H$38=$AL$50,'CALIFI DE LOS CONTROL II SEM '!$F$38,0)</f>
        <v>0</v>
      </c>
      <c r="AN53" s="294" t="e">
        <f t="shared" si="8"/>
        <v>#REF!</v>
      </c>
      <c r="AO53" s="295" t="e">
        <f>VLOOKUP(AN53,'PROBABILIDAD - IMPACTO'!$B$22:$C$26,2,FALSE)</f>
        <v>#REF!</v>
      </c>
    </row>
    <row r="54" spans="1:41" ht="31.5" x14ac:dyDescent="0.25">
      <c r="A54" s="250"/>
      <c r="B54" s="250"/>
      <c r="C54" s="250"/>
      <c r="D54" s="250">
        <v>48</v>
      </c>
      <c r="E54" s="250" t="s">
        <v>234</v>
      </c>
      <c r="F54" s="268" t="s">
        <v>639</v>
      </c>
      <c r="G54" s="250"/>
      <c r="H54" s="286" t="e">
        <f>CONCATENATE('4. ClCLO DE GESTIÓN'!#REF!," ",'4. ClCLO DE GESTIÓN'!#REF!," ",'4. ClCLO DE GESTIÓN'!#REF!," ",'4. ClCLO DE GESTIÓN'!#REF!)</f>
        <v>#REF!</v>
      </c>
      <c r="I54" s="250"/>
      <c r="J54" s="250" t="e">
        <f t="shared" si="0"/>
        <v>#REF!</v>
      </c>
      <c r="K54" s="251" t="e">
        <f>'4. ClCLO DE GESTIÓN'!#REF!</f>
        <v>#REF!</v>
      </c>
      <c r="L54" s="251">
        <f>IF('CALIFICACIÓN DE LOS CONTROLES'!J66=Listas!$K$50,'CALIFICACIÓN DE LOS CONTROLES'!H66,0)</f>
        <v>0</v>
      </c>
      <c r="M54" s="287" t="e">
        <f t="shared" si="1"/>
        <v>#REF!</v>
      </c>
      <c r="N54" s="288" t="e">
        <f>VLOOKUP(M54,'PROBABILIDAD - IMPACTO'!$B$7:$C$11,2,FALSE)</f>
        <v>#REF!</v>
      </c>
      <c r="O54" s="251" t="e">
        <f>'4. ClCLO DE GESTIÓN'!#REF!</f>
        <v>#REF!</v>
      </c>
      <c r="P54" s="251">
        <f>IF('CALIFICACIÓN DE LOS CONTROLES'!J66=Listas!$O$50,'CALIFICACIÓN DE LOS CONTROLES'!H66,0)</f>
        <v>0</v>
      </c>
      <c r="Q54" s="251"/>
      <c r="R54" s="289" t="e">
        <f t="shared" si="2"/>
        <v>#REF!</v>
      </c>
      <c r="S54" s="290" t="e">
        <f>VLOOKUP(R54,'PROBABILIDAD - IMPACTO'!$B$19:$C$26,2,FALSE)</f>
        <v>#REF!</v>
      </c>
      <c r="T54" s="250"/>
      <c r="U54" s="286" t="e">
        <f>CONCATENATE('4. ClCLO DE GESTIÓN'!#REF!," ",'4. ClCLO DE GESTIÓN'!#REF!," ",'4. ClCLO DE GESTIÓN'!#REF!," ",'4. ClCLO DE GESTIÓN'!#REF!)</f>
        <v>#REF!</v>
      </c>
      <c r="V54" s="250" t="e">
        <f t="shared" si="3"/>
        <v>#REF!</v>
      </c>
      <c r="W54" s="251" t="e">
        <f>'4. ClCLO DE GESTIÓN'!#REF!</f>
        <v>#REF!</v>
      </c>
      <c r="X54" s="251">
        <f>IF('CALIFI DE LOS CONTROL I SEM '!$H$50=Listas!$K$50,'CALIFI DE LOS CONTROL I SEM '!$F$50,0)</f>
        <v>0</v>
      </c>
      <c r="Y54" s="287" t="e">
        <f t="shared" si="4"/>
        <v>#REF!</v>
      </c>
      <c r="Z54" s="288" t="e">
        <f>VLOOKUP(Y54,'PROBABILIDAD - IMPACTO'!$B$7:$C$11,2,FALSE)</f>
        <v>#REF!</v>
      </c>
      <c r="AA54" s="251" t="e">
        <f>'4. ClCLO DE GESTIÓN'!#REF!</f>
        <v>#REF!</v>
      </c>
      <c r="AB54" s="251">
        <f>IF('CALIFI DE LOS CONTROL I SEM '!$H$50=$AL$50,'CALIFI DE LOS CONTROL I SEM '!$F$50,0)</f>
        <v>0</v>
      </c>
      <c r="AC54" s="289" t="e">
        <f t="shared" si="5"/>
        <v>#REF!</v>
      </c>
      <c r="AD54" s="290" t="e">
        <f>VLOOKUP(AC54,'PROBABILIDAD - IMPACTO'!$B$22:$C$26,2,FALSE)</f>
        <v>#REF!</v>
      </c>
      <c r="AF54" s="291" t="e">
        <f>CONCATENATE('4. ClCLO DE GESTIÓN'!#REF!," ",'4. ClCLO DE GESTIÓN'!#REF!," ",'4. ClCLO DE GESTIÓN'!#REF!," ",'4. ClCLO DE GESTIÓN'!#REF!)</f>
        <v>#REF!</v>
      </c>
      <c r="AG54" t="e">
        <f t="shared" si="6"/>
        <v>#REF!</v>
      </c>
      <c r="AH54" s="100" t="e">
        <f>'4. ClCLO DE GESTIÓN'!#REF!</f>
        <v>#REF!</v>
      </c>
      <c r="AI54" s="100">
        <f>IF('CALIFI DE LOS CONTROL II SEM '!$H$50=Listas!$K$50,'CALIFI DE LOS CONTROL II SEM '!$F$50,0)</f>
        <v>0</v>
      </c>
      <c r="AJ54" s="292" t="e">
        <f t="shared" si="7"/>
        <v>#REF!</v>
      </c>
      <c r="AK54" s="293" t="e">
        <f>VLOOKUP(AJ54,'PROBABILIDAD - IMPACTO'!$B$7:$C$11,2,FALSE)</f>
        <v>#REF!</v>
      </c>
      <c r="AL54" s="100" t="e">
        <f>'4. ClCLO DE GESTIÓN'!#REF!</f>
        <v>#REF!</v>
      </c>
      <c r="AM54" s="100">
        <f>IF('CALIFI DE LOS CONTROL II SEM '!$H$50=$AL$50,'CALIFI DE LOS CONTROL II SEM '!$F$50,0)</f>
        <v>0</v>
      </c>
      <c r="AN54" s="294" t="e">
        <f t="shared" si="8"/>
        <v>#REF!</v>
      </c>
      <c r="AO54" s="295" t="e">
        <f>VLOOKUP(AN54,'PROBABILIDAD - IMPACTO'!$B$22:$C$26,2,FALSE)</f>
        <v>#REF!</v>
      </c>
    </row>
    <row r="55" spans="1:41" ht="31.5" x14ac:dyDescent="0.25">
      <c r="A55" s="250"/>
      <c r="B55" s="250"/>
      <c r="C55" s="250"/>
      <c r="D55" s="250">
        <v>49</v>
      </c>
      <c r="E55" s="250" t="s">
        <v>234</v>
      </c>
      <c r="F55" s="268" t="s">
        <v>640</v>
      </c>
      <c r="G55" s="250"/>
      <c r="H55" s="286" t="e">
        <f>CONCATENATE('4. ClCLO DE GESTIÓN'!#REF!," ",'4. ClCLO DE GESTIÓN'!#REF!," ",'4. ClCLO DE GESTIÓN'!#REF!," ",'4. ClCLO DE GESTIÓN'!#REF!)</f>
        <v>#REF!</v>
      </c>
      <c r="I55" s="250"/>
      <c r="J55" s="250" t="e">
        <f t="shared" si="0"/>
        <v>#REF!</v>
      </c>
      <c r="K55" s="251" t="e">
        <f>'4. ClCLO DE GESTIÓN'!#REF!</f>
        <v>#REF!</v>
      </c>
      <c r="L55" s="251">
        <f>IF('CALIFICACIÓN DE LOS CONTROLES'!J67=Listas!$K$50,'CALIFICACIÓN DE LOS CONTROLES'!H67,0)</f>
        <v>0</v>
      </c>
      <c r="M55" s="287" t="e">
        <f t="shared" si="1"/>
        <v>#REF!</v>
      </c>
      <c r="N55" s="288" t="e">
        <f>VLOOKUP(M55,'PROBABILIDAD - IMPACTO'!$B$7:$C$11,2,FALSE)</f>
        <v>#REF!</v>
      </c>
      <c r="O55" s="251" t="e">
        <f>'4. ClCLO DE GESTIÓN'!#REF!</f>
        <v>#REF!</v>
      </c>
      <c r="P55" s="251">
        <f>IF('CALIFICACIÓN DE LOS CONTROLES'!J67=Listas!$O$50,'CALIFICACIÓN DE LOS CONTROLES'!H67,0)</f>
        <v>0</v>
      </c>
      <c r="Q55" s="251"/>
      <c r="R55" s="289" t="e">
        <f t="shared" si="2"/>
        <v>#REF!</v>
      </c>
      <c r="S55" s="290" t="e">
        <f>VLOOKUP(R55,'PROBABILIDAD - IMPACTO'!$B$19:$C$26,2,FALSE)</f>
        <v>#REF!</v>
      </c>
      <c r="T55" s="250"/>
      <c r="U55" s="286" t="e">
        <f>CONCATENATE('4. ClCLO DE GESTIÓN'!#REF!," ",'4. ClCLO DE GESTIÓN'!#REF!," ",'4. ClCLO DE GESTIÓN'!#REF!," ",'4. ClCLO DE GESTIÓN'!#REF!)</f>
        <v>#REF!</v>
      </c>
      <c r="V55" s="250" t="e">
        <f t="shared" si="3"/>
        <v>#REF!</v>
      </c>
      <c r="W55" s="251" t="e">
        <f>'4. ClCLO DE GESTIÓN'!#REF!</f>
        <v>#REF!</v>
      </c>
      <c r="X55" s="251">
        <f>IF('CALIFI DE LOS CONTROL I SEM '!$H$62=Listas!$K$50,'CALIFI DE LOS CONTROL I SEM '!$F$62,0)</f>
        <v>0</v>
      </c>
      <c r="Y55" s="287" t="e">
        <f t="shared" si="4"/>
        <v>#REF!</v>
      </c>
      <c r="Z55" s="288" t="e">
        <f>VLOOKUP(Y55,'PROBABILIDAD - IMPACTO'!$B$7:$C$11,2,FALSE)</f>
        <v>#REF!</v>
      </c>
      <c r="AA55" s="251" t="e">
        <f>'4. ClCLO DE GESTIÓN'!#REF!</f>
        <v>#REF!</v>
      </c>
      <c r="AB55" s="251">
        <f>IF('CALIFI DE LOS CONTROL I SEM '!$H$62=$AL$50,'CALIFI DE LOS CONTROL I SEM '!$F$62,0)</f>
        <v>0</v>
      </c>
      <c r="AC55" s="289" t="e">
        <f t="shared" si="5"/>
        <v>#REF!</v>
      </c>
      <c r="AD55" s="290" t="e">
        <f>VLOOKUP(AC55,'PROBABILIDAD - IMPACTO'!$B$22:$C$26,2,FALSE)</f>
        <v>#REF!</v>
      </c>
      <c r="AF55" s="291" t="e">
        <f>CONCATENATE('4. ClCLO DE GESTIÓN'!#REF!," ",'4. ClCLO DE GESTIÓN'!#REF!," ",'4. ClCLO DE GESTIÓN'!#REF!," ",'4. ClCLO DE GESTIÓN'!#REF!)</f>
        <v>#REF!</v>
      </c>
      <c r="AG55" t="e">
        <f t="shared" si="6"/>
        <v>#REF!</v>
      </c>
      <c r="AH55" s="100" t="e">
        <f>'4. ClCLO DE GESTIÓN'!#REF!</f>
        <v>#REF!</v>
      </c>
      <c r="AI55" s="100">
        <f>IF('CALIFI DE LOS CONTROL II SEM '!$H$62=Listas!$K$50,'CALIFI DE LOS CONTROL II SEM '!$F$62,0)</f>
        <v>0</v>
      </c>
      <c r="AJ55" s="292" t="e">
        <f t="shared" si="7"/>
        <v>#REF!</v>
      </c>
      <c r="AK55" s="293" t="e">
        <f>VLOOKUP(AJ55,'PROBABILIDAD - IMPACTO'!$B$7:$C$11,2,FALSE)</f>
        <v>#REF!</v>
      </c>
      <c r="AL55" s="100" t="e">
        <f>'4. ClCLO DE GESTIÓN'!#REF!</f>
        <v>#REF!</v>
      </c>
      <c r="AM55" s="100">
        <f>IF('CALIFI DE LOS CONTROL II SEM '!$H$62=$AL$50,'CALIFI DE LOS CONTROL II SEM '!$F$62,0)</f>
        <v>0</v>
      </c>
      <c r="AN55" s="294" t="e">
        <f t="shared" si="8"/>
        <v>#REF!</v>
      </c>
      <c r="AO55" s="295" t="e">
        <f>VLOOKUP(AN55,'PROBABILIDAD - IMPACTO'!$B$22:$C$26,2,FALSE)</f>
        <v>#REF!</v>
      </c>
    </row>
    <row r="56" spans="1:41" ht="31.5" x14ac:dyDescent="0.25">
      <c r="A56" s="250"/>
      <c r="B56" s="250"/>
      <c r="C56" s="250"/>
      <c r="D56" s="250">
        <v>50</v>
      </c>
      <c r="E56" s="250" t="s">
        <v>234</v>
      </c>
      <c r="F56" s="268" t="s">
        <v>641</v>
      </c>
      <c r="G56" s="250"/>
      <c r="H56" s="286" t="e">
        <f>CONCATENATE('4. ClCLO DE GESTIÓN'!#REF!," ",'4. ClCLO DE GESTIÓN'!#REF!," ",'4. ClCLO DE GESTIÓN'!#REF!," ",'4. ClCLO DE GESTIÓN'!#REF!)</f>
        <v>#REF!</v>
      </c>
      <c r="I56" s="250"/>
      <c r="J56" s="250" t="e">
        <f t="shared" si="0"/>
        <v>#REF!</v>
      </c>
      <c r="K56" s="251" t="e">
        <f>'4. ClCLO DE GESTIÓN'!#REF!</f>
        <v>#REF!</v>
      </c>
      <c r="L56" s="251">
        <f>IF('CALIFICACIÓN DE LOS CONTROLES'!J68=Listas!$K$50,'CALIFICACIÓN DE LOS CONTROLES'!H68,0)</f>
        <v>0</v>
      </c>
      <c r="M56" s="287" t="e">
        <f t="shared" si="1"/>
        <v>#REF!</v>
      </c>
      <c r="N56" s="288" t="e">
        <f>VLOOKUP(M56,'PROBABILIDAD - IMPACTO'!$B$7:$C$11,2,FALSE)</f>
        <v>#REF!</v>
      </c>
      <c r="O56" s="251" t="e">
        <f>'4. ClCLO DE GESTIÓN'!#REF!</f>
        <v>#REF!</v>
      </c>
      <c r="P56" s="251">
        <f>IF('CALIFICACIÓN DE LOS CONTROLES'!J68=Listas!$O$50,'CALIFICACIÓN DE LOS CONTROLES'!H68,0)</f>
        <v>0</v>
      </c>
      <c r="Q56" s="251"/>
      <c r="R56" s="289" t="e">
        <f t="shared" si="2"/>
        <v>#REF!</v>
      </c>
      <c r="S56" s="290" t="e">
        <f>VLOOKUP(R56,'PROBABILIDAD - IMPACTO'!$B$19:$C$26,2,FALSE)</f>
        <v>#REF!</v>
      </c>
      <c r="T56" s="250"/>
      <c r="U56" s="286" t="e">
        <f>CONCATENATE('4. ClCLO DE GESTIÓN'!#REF!," ",'4. ClCLO DE GESTIÓN'!#REF!," ",'4. ClCLO DE GESTIÓN'!#REF!," ",'4. ClCLO DE GESTIÓN'!#REF!)</f>
        <v>#REF!</v>
      </c>
      <c r="V56" s="250" t="e">
        <f t="shared" si="3"/>
        <v>#REF!</v>
      </c>
      <c r="W56" s="251" t="e">
        <f>'4. ClCLO DE GESTIÓN'!#REF!</f>
        <v>#REF!</v>
      </c>
      <c r="X56" s="251">
        <f>IF('CALIFI DE LOS CONTROL I SEM '!$H$74=Listas!$K$50,'CALIFI DE LOS CONTROL I SEM '!$F$74,0)</f>
        <v>0</v>
      </c>
      <c r="Y56" s="287" t="e">
        <f t="shared" si="4"/>
        <v>#REF!</v>
      </c>
      <c r="Z56" s="288" t="e">
        <f>VLOOKUP(Y56,'PROBABILIDAD - IMPACTO'!$B$7:$C$11,2,FALSE)</f>
        <v>#REF!</v>
      </c>
      <c r="AA56" s="251" t="e">
        <f>'4. ClCLO DE GESTIÓN'!#REF!</f>
        <v>#REF!</v>
      </c>
      <c r="AB56" s="251">
        <f>IF('CALIFI DE LOS CONTROL I SEM '!$H$74=$AL$50,'CALIFI DE LOS CONTROL I SEM '!$F$74,0)</f>
        <v>0</v>
      </c>
      <c r="AC56" s="289" t="e">
        <f t="shared" si="5"/>
        <v>#REF!</v>
      </c>
      <c r="AD56" s="290" t="e">
        <f>VLOOKUP(AC56,'PROBABILIDAD - IMPACTO'!$B$22:$C$26,2,FALSE)</f>
        <v>#REF!</v>
      </c>
      <c r="AF56" s="291" t="e">
        <f>CONCATENATE('4. ClCLO DE GESTIÓN'!#REF!," ",'4. ClCLO DE GESTIÓN'!#REF!," ",'4. ClCLO DE GESTIÓN'!#REF!," ",'4. ClCLO DE GESTIÓN'!#REF!)</f>
        <v>#REF!</v>
      </c>
      <c r="AG56" t="e">
        <f t="shared" si="6"/>
        <v>#REF!</v>
      </c>
      <c r="AH56" s="100" t="e">
        <f>'4. ClCLO DE GESTIÓN'!#REF!</f>
        <v>#REF!</v>
      </c>
      <c r="AI56" s="100">
        <f>IF('CALIFI DE LOS CONTROL II SEM '!$H$74=Listas!$K$50,'CALIFI DE LOS CONTROL II SEM '!$F$74,0)</f>
        <v>0</v>
      </c>
      <c r="AJ56" s="292" t="e">
        <f t="shared" si="7"/>
        <v>#REF!</v>
      </c>
      <c r="AK56" s="293" t="e">
        <f>VLOOKUP(AJ56,'PROBABILIDAD - IMPACTO'!$B$7:$C$11,2,FALSE)</f>
        <v>#REF!</v>
      </c>
      <c r="AL56" s="100" t="e">
        <f>'4. ClCLO DE GESTIÓN'!#REF!</f>
        <v>#REF!</v>
      </c>
      <c r="AM56" s="100">
        <f>IF('CALIFI DE LOS CONTROL II SEM '!$H$74=$AL$50,'CALIFI DE LOS CONTROL II SEM '!$F$74,0)</f>
        <v>0</v>
      </c>
      <c r="AN56" s="294" t="e">
        <f t="shared" si="8"/>
        <v>#REF!</v>
      </c>
      <c r="AO56" s="295" t="e">
        <f>VLOOKUP(AN56,'PROBABILIDAD - IMPACTO'!$B$22:$C$26,2,FALSE)</f>
        <v>#REF!</v>
      </c>
    </row>
    <row r="57" spans="1:41" ht="31.5" x14ac:dyDescent="0.25">
      <c r="A57" s="250"/>
      <c r="B57" s="250"/>
      <c r="C57" s="250"/>
      <c r="D57" s="250">
        <v>51</v>
      </c>
      <c r="E57" s="250" t="s">
        <v>234</v>
      </c>
      <c r="F57" s="268" t="s">
        <v>642</v>
      </c>
      <c r="G57" s="250"/>
      <c r="H57" s="286" t="e">
        <f>CONCATENATE('4. ClCLO DE GESTIÓN'!#REF!," ",'4. ClCLO DE GESTIÓN'!#REF!," ",'4. ClCLO DE GESTIÓN'!#REF!," ",'4. ClCLO DE GESTIÓN'!#REF!)</f>
        <v>#REF!</v>
      </c>
      <c r="I57" s="250"/>
      <c r="J57" s="250" t="e">
        <f t="shared" si="0"/>
        <v>#REF!</v>
      </c>
      <c r="K57" s="251" t="e">
        <f>'4. ClCLO DE GESTIÓN'!#REF!</f>
        <v>#REF!</v>
      </c>
      <c r="L57" s="251">
        <f>IF('CALIFICACIÓN DE LOS CONTROLES'!J69=Listas!$K$50,'CALIFICACIÓN DE LOS CONTROLES'!H69,0)</f>
        <v>0</v>
      </c>
      <c r="M57" s="287" t="e">
        <f t="shared" si="1"/>
        <v>#REF!</v>
      </c>
      <c r="N57" s="288" t="e">
        <f>VLOOKUP(M57,'PROBABILIDAD - IMPACTO'!$B$7:$C$11,2,FALSE)</f>
        <v>#REF!</v>
      </c>
      <c r="O57" s="251" t="e">
        <f>'4. ClCLO DE GESTIÓN'!#REF!</f>
        <v>#REF!</v>
      </c>
      <c r="P57" s="251">
        <f>IF('CALIFICACIÓN DE LOS CONTROLES'!J69=Listas!$O$50,'CALIFICACIÓN DE LOS CONTROLES'!H69,0)</f>
        <v>0</v>
      </c>
      <c r="Q57" s="251"/>
      <c r="R57" s="289" t="e">
        <f t="shared" si="2"/>
        <v>#REF!</v>
      </c>
      <c r="S57" s="290" t="e">
        <f>VLOOKUP(R57,'PROBABILIDAD - IMPACTO'!$B$19:$C$26,2,FALSE)</f>
        <v>#REF!</v>
      </c>
      <c r="T57" s="250"/>
      <c r="U57" s="286" t="e">
        <f>CONCATENATE('4. ClCLO DE GESTIÓN'!#REF!," ",'4. ClCLO DE GESTIÓN'!#REF!," ",'4. ClCLO DE GESTIÓN'!#REF!," ",'4. ClCLO DE GESTIÓN'!#REF!)</f>
        <v>#REF!</v>
      </c>
      <c r="V57" s="250" t="e">
        <f t="shared" si="3"/>
        <v>#REF!</v>
      </c>
      <c r="W57" s="251" t="e">
        <f>'4. ClCLO DE GESTIÓN'!#REF!</f>
        <v>#REF!</v>
      </c>
      <c r="X57" s="251">
        <f>IF('CALIFI DE LOS CONTROL I SEM '!$H$86=Listas!$K$50,'CALIFI DE LOS CONTROL I SEM '!$F$86,0)</f>
        <v>0</v>
      </c>
      <c r="Y57" s="287" t="e">
        <f t="shared" si="4"/>
        <v>#REF!</v>
      </c>
      <c r="Z57" s="288" t="e">
        <f>VLOOKUP(Y57,'PROBABILIDAD - IMPACTO'!$B$7:$C$11,2,FALSE)</f>
        <v>#REF!</v>
      </c>
      <c r="AA57" s="251" t="e">
        <f>'4. ClCLO DE GESTIÓN'!#REF!</f>
        <v>#REF!</v>
      </c>
      <c r="AB57" s="251">
        <f>IF('CALIFI DE LOS CONTROL I SEM '!$H$86=$AL$50,'CALIFI DE LOS CONTROL I SEM '!$F$86,0)</f>
        <v>0</v>
      </c>
      <c r="AC57" s="289" t="e">
        <f t="shared" si="5"/>
        <v>#REF!</v>
      </c>
      <c r="AD57" s="290" t="e">
        <f>VLOOKUP(AC57,'PROBABILIDAD - IMPACTO'!$B$22:$C$26,2,FALSE)</f>
        <v>#REF!</v>
      </c>
      <c r="AF57" s="291" t="e">
        <f>CONCATENATE('4. ClCLO DE GESTIÓN'!#REF!," ",'4. ClCLO DE GESTIÓN'!#REF!," ",'4. ClCLO DE GESTIÓN'!#REF!," ",'4. ClCLO DE GESTIÓN'!#REF!)</f>
        <v>#REF!</v>
      </c>
      <c r="AG57" t="e">
        <f t="shared" si="6"/>
        <v>#REF!</v>
      </c>
      <c r="AH57" s="100" t="e">
        <f>'4. ClCLO DE GESTIÓN'!#REF!</f>
        <v>#REF!</v>
      </c>
      <c r="AI57" s="100">
        <f>IF('CALIFI DE LOS CONTROL II SEM '!$H$86=Listas!$K$50,'CALIFI DE LOS CONTROL II SEM '!$F$86,0)</f>
        <v>0</v>
      </c>
      <c r="AJ57" s="292" t="e">
        <f t="shared" si="7"/>
        <v>#REF!</v>
      </c>
      <c r="AK57" s="293" t="e">
        <f>VLOOKUP(AJ57,'PROBABILIDAD - IMPACTO'!$B$7:$C$11,2,FALSE)</f>
        <v>#REF!</v>
      </c>
      <c r="AL57" s="100" t="e">
        <f>'4. ClCLO DE GESTIÓN'!#REF!</f>
        <v>#REF!</v>
      </c>
      <c r="AM57" s="100">
        <f>IF('CALIFI DE LOS CONTROL II SEM '!$H$86=$AL$50,'CALIFI DE LOS CONTROL II SEM '!$F$86,0)</f>
        <v>0</v>
      </c>
      <c r="AN57" s="294" t="e">
        <f t="shared" si="8"/>
        <v>#REF!</v>
      </c>
      <c r="AO57" s="295" t="e">
        <f>VLOOKUP(AN57,'PROBABILIDAD - IMPACTO'!$B$22:$C$26,2,FALSE)</f>
        <v>#REF!</v>
      </c>
    </row>
    <row r="58" spans="1:41" ht="31.5" x14ac:dyDescent="0.25">
      <c r="A58" s="250"/>
      <c r="B58" s="250"/>
      <c r="C58" s="250"/>
      <c r="D58" s="250">
        <v>52</v>
      </c>
      <c r="E58" s="250" t="s">
        <v>234</v>
      </c>
      <c r="F58" s="268" t="s">
        <v>643</v>
      </c>
      <c r="G58" s="250"/>
      <c r="H58" s="286" t="e">
        <f>CONCATENATE('4. ClCLO DE GESTIÓN'!#REF!," ",'4. ClCLO DE GESTIÓN'!#REF!," ",'4. ClCLO DE GESTIÓN'!#REF!," ",'4. ClCLO DE GESTIÓN'!#REF!)</f>
        <v>#REF!</v>
      </c>
      <c r="I58" s="250"/>
      <c r="J58" s="250" t="e">
        <f t="shared" si="0"/>
        <v>#REF!</v>
      </c>
      <c r="K58" s="251" t="e">
        <f>'4. ClCLO DE GESTIÓN'!#REF!</f>
        <v>#REF!</v>
      </c>
      <c r="L58" s="251">
        <f>IF('CALIFICACIÓN DE LOS CONTROLES'!J70=Listas!$K$50,'CALIFICACIÓN DE LOS CONTROLES'!H70,0)</f>
        <v>0</v>
      </c>
      <c r="M58" s="287" t="e">
        <f t="shared" si="1"/>
        <v>#REF!</v>
      </c>
      <c r="N58" s="288" t="e">
        <f>VLOOKUP(M58,'PROBABILIDAD - IMPACTO'!$B$7:$C$11,2,FALSE)</f>
        <v>#REF!</v>
      </c>
      <c r="O58" s="251" t="e">
        <f>'4. ClCLO DE GESTIÓN'!#REF!</f>
        <v>#REF!</v>
      </c>
      <c r="P58" s="251">
        <f>IF('CALIFICACIÓN DE LOS CONTROLES'!J70=Listas!$O$50,'CALIFICACIÓN DE LOS CONTROLES'!H70,0)</f>
        <v>0</v>
      </c>
      <c r="Q58" s="251"/>
      <c r="R58" s="289" t="e">
        <f t="shared" si="2"/>
        <v>#REF!</v>
      </c>
      <c r="S58" s="290" t="e">
        <f>VLOOKUP(R58,'PROBABILIDAD - IMPACTO'!$B$19:$C$26,2,FALSE)</f>
        <v>#REF!</v>
      </c>
      <c r="T58" s="250"/>
      <c r="U58" s="286" t="e">
        <f>CONCATENATE('4. ClCLO DE GESTIÓN'!#REF!," ",'4. ClCLO DE GESTIÓN'!#REF!," ",'4. ClCLO DE GESTIÓN'!#REF!," ",'4. ClCLO DE GESTIÓN'!#REF!)</f>
        <v>#REF!</v>
      </c>
      <c r="V58" s="250" t="e">
        <f t="shared" si="3"/>
        <v>#REF!</v>
      </c>
      <c r="W58" s="251" t="e">
        <f>'4. ClCLO DE GESTIÓN'!#REF!</f>
        <v>#REF!</v>
      </c>
      <c r="X58" s="251">
        <f>IF('CALIFI DE LOS CONTROL I SEM '!$H$98=Listas!$K$50,'CALIFI DE LOS CONTROL I SEM '!$F$98,0)</f>
        <v>0</v>
      </c>
      <c r="Y58" s="287" t="e">
        <f t="shared" si="4"/>
        <v>#REF!</v>
      </c>
      <c r="Z58" s="288" t="e">
        <f>VLOOKUP(Y58,'PROBABILIDAD - IMPACTO'!$B$7:$C$11,2,FALSE)</f>
        <v>#REF!</v>
      </c>
      <c r="AA58" s="251" t="e">
        <f>'4. ClCLO DE GESTIÓN'!#REF!</f>
        <v>#REF!</v>
      </c>
      <c r="AB58" s="251">
        <f>IF('CALIFI DE LOS CONTROL I SEM '!$H$98=$AL$50,'CALIFI DE LOS CONTROL I SEM '!$F$98,0)</f>
        <v>0</v>
      </c>
      <c r="AC58" s="289" t="e">
        <f t="shared" si="5"/>
        <v>#REF!</v>
      </c>
      <c r="AD58" s="290" t="e">
        <f>VLOOKUP(AC58,'PROBABILIDAD - IMPACTO'!$B$22:$C$26,2,FALSE)</f>
        <v>#REF!</v>
      </c>
      <c r="AF58" s="291" t="e">
        <f>CONCATENATE('4. ClCLO DE GESTIÓN'!#REF!," ",'4. ClCLO DE GESTIÓN'!#REF!," ",'4. ClCLO DE GESTIÓN'!#REF!," ",'4. ClCLO DE GESTIÓN'!#REF!)</f>
        <v>#REF!</v>
      </c>
      <c r="AG58" t="e">
        <f t="shared" si="6"/>
        <v>#REF!</v>
      </c>
      <c r="AH58" s="100" t="e">
        <f>'4. ClCLO DE GESTIÓN'!#REF!</f>
        <v>#REF!</v>
      </c>
      <c r="AI58" s="100">
        <f>IF('CALIFI DE LOS CONTROL II SEM '!$H$98=Listas!$K$50,'CALIFI DE LOS CONTROL II SEM '!$F$98,0)</f>
        <v>0</v>
      </c>
      <c r="AJ58" s="292" t="e">
        <f t="shared" si="7"/>
        <v>#REF!</v>
      </c>
      <c r="AK58" s="293" t="e">
        <f>VLOOKUP(AJ58,'PROBABILIDAD - IMPACTO'!$B$7:$C$11,2,FALSE)</f>
        <v>#REF!</v>
      </c>
      <c r="AL58" s="100" t="e">
        <f>'4. ClCLO DE GESTIÓN'!#REF!</f>
        <v>#REF!</v>
      </c>
      <c r="AM58" s="100">
        <f>IF('CALIFI DE LOS CONTROL II SEM '!$H$98=$AL$50,'CALIFI DE LOS CONTROL II SEM '!$F$98,0)</f>
        <v>0</v>
      </c>
      <c r="AN58" s="294" t="e">
        <f t="shared" si="8"/>
        <v>#REF!</v>
      </c>
      <c r="AO58" s="295" t="e">
        <f>VLOOKUP(AN58,'PROBABILIDAD - IMPACTO'!$B$22:$C$26,2,FALSE)</f>
        <v>#REF!</v>
      </c>
    </row>
    <row r="59" spans="1:41" ht="31.5" x14ac:dyDescent="0.25">
      <c r="A59" s="250"/>
      <c r="B59" s="250"/>
      <c r="C59" s="250"/>
      <c r="D59" s="250">
        <v>53</v>
      </c>
      <c r="E59" s="250" t="s">
        <v>234</v>
      </c>
      <c r="F59" s="268" t="s">
        <v>644</v>
      </c>
      <c r="G59" s="250"/>
      <c r="H59" s="286" t="e">
        <f>CONCATENATE('4. ClCLO DE GESTIÓN'!#REF!," ",'4. ClCLO DE GESTIÓN'!#REF!," ",'4. ClCLO DE GESTIÓN'!#REF!," ",'4. ClCLO DE GESTIÓN'!#REF!)</f>
        <v>#REF!</v>
      </c>
      <c r="I59" s="250"/>
      <c r="J59" s="250" t="e">
        <f t="shared" si="0"/>
        <v>#REF!</v>
      </c>
      <c r="K59" s="251" t="e">
        <f>'4. ClCLO DE GESTIÓN'!#REF!</f>
        <v>#REF!</v>
      </c>
      <c r="L59" s="251">
        <f>IF('CALIFICACIÓN DE LOS CONTROLES'!J71=Listas!$K$50,'CALIFICACIÓN DE LOS CONTROLES'!H71,0)</f>
        <v>0</v>
      </c>
      <c r="M59" s="287" t="e">
        <f t="shared" si="1"/>
        <v>#REF!</v>
      </c>
      <c r="N59" s="288" t="e">
        <f>VLOOKUP(M59,'PROBABILIDAD - IMPACTO'!$B$7:$C$11,2,FALSE)</f>
        <v>#REF!</v>
      </c>
      <c r="O59" s="251" t="e">
        <f>'4. ClCLO DE GESTIÓN'!#REF!</f>
        <v>#REF!</v>
      </c>
      <c r="P59" s="251">
        <f>IF('CALIFICACIÓN DE LOS CONTROLES'!J71=Listas!$O$50,'CALIFICACIÓN DE LOS CONTROLES'!H71,0)</f>
        <v>0</v>
      </c>
      <c r="Q59" s="251"/>
      <c r="R59" s="289" t="e">
        <f t="shared" si="2"/>
        <v>#REF!</v>
      </c>
      <c r="S59" s="290" t="e">
        <f>VLOOKUP(R59,'PROBABILIDAD - IMPACTO'!$B$19:$C$26,2,FALSE)</f>
        <v>#REF!</v>
      </c>
      <c r="T59" s="250"/>
      <c r="U59" s="286" t="e">
        <f>CONCATENATE('4. ClCLO DE GESTIÓN'!#REF!," ",'4. ClCLO DE GESTIÓN'!#REF!," ",'4. ClCLO DE GESTIÓN'!#REF!," ",'4. ClCLO DE GESTIÓN'!#REF!)</f>
        <v>#REF!</v>
      </c>
      <c r="V59" s="250" t="e">
        <f t="shared" si="3"/>
        <v>#REF!</v>
      </c>
      <c r="W59" s="251" t="e">
        <f>'4. ClCLO DE GESTIÓN'!#REF!</f>
        <v>#REF!</v>
      </c>
      <c r="X59" s="251">
        <f>IF('CALIFI DE LOS CONTROL I SEM '!$H$110=Listas!$K$50,'CALIFI DE LOS CONTROL I SEM '!$F$110,0)</f>
        <v>0</v>
      </c>
      <c r="Y59" s="287" t="e">
        <f t="shared" si="4"/>
        <v>#REF!</v>
      </c>
      <c r="Z59" s="288" t="e">
        <f>VLOOKUP(Y59,'PROBABILIDAD - IMPACTO'!$B$7:$C$11,2,FALSE)</f>
        <v>#REF!</v>
      </c>
      <c r="AA59" s="251" t="e">
        <f>'4. ClCLO DE GESTIÓN'!#REF!</f>
        <v>#REF!</v>
      </c>
      <c r="AB59" s="251">
        <f>IF('CALIFI DE LOS CONTROL I SEM '!$H$110=$AL$50,'CALIFI DE LOS CONTROL I SEM '!$F$110,0)</f>
        <v>0</v>
      </c>
      <c r="AC59" s="289" t="e">
        <f t="shared" si="5"/>
        <v>#REF!</v>
      </c>
      <c r="AD59" s="290" t="e">
        <f>VLOOKUP(AC59,'PROBABILIDAD - IMPACTO'!$B$22:$C$26,2,FALSE)</f>
        <v>#REF!</v>
      </c>
      <c r="AF59" s="291" t="e">
        <f>CONCATENATE('4. ClCLO DE GESTIÓN'!#REF!," ",'4. ClCLO DE GESTIÓN'!#REF!," ",'4. ClCLO DE GESTIÓN'!#REF!," ",'4. ClCLO DE GESTIÓN'!#REF!)</f>
        <v>#REF!</v>
      </c>
      <c r="AG59" t="e">
        <f t="shared" si="6"/>
        <v>#REF!</v>
      </c>
      <c r="AH59" s="100" t="e">
        <f>'4. ClCLO DE GESTIÓN'!#REF!</f>
        <v>#REF!</v>
      </c>
      <c r="AI59" s="100">
        <f>IF('CALIFI DE LOS CONTROL II SEM '!$H$110=Listas!$K$50,'CALIFI DE LOS CONTROL II SEM '!$F$110,0)</f>
        <v>0</v>
      </c>
      <c r="AJ59" s="292" t="e">
        <f t="shared" si="7"/>
        <v>#REF!</v>
      </c>
      <c r="AK59" s="293" t="e">
        <f>VLOOKUP(AJ59,'PROBABILIDAD - IMPACTO'!$B$7:$C$11,2,FALSE)</f>
        <v>#REF!</v>
      </c>
      <c r="AL59" s="100" t="e">
        <f>'4. ClCLO DE GESTIÓN'!#REF!</f>
        <v>#REF!</v>
      </c>
      <c r="AM59" s="100">
        <f>IF('CALIFI DE LOS CONTROL II SEM '!$H$110=$AL$50,'CALIFI DE LOS CONTROL II SEM '!$F$110,0)</f>
        <v>0</v>
      </c>
      <c r="AN59" s="294" t="e">
        <f t="shared" si="8"/>
        <v>#REF!</v>
      </c>
      <c r="AO59" s="295" t="e">
        <f>VLOOKUP(AN59,'PROBABILIDAD - IMPACTO'!$B$22:$C$26,2,FALSE)</f>
        <v>#REF!</v>
      </c>
    </row>
    <row r="60" spans="1:41" ht="31.5" x14ac:dyDescent="0.25">
      <c r="A60" s="250"/>
      <c r="B60" s="250"/>
      <c r="C60" s="250"/>
      <c r="D60" s="250">
        <v>54</v>
      </c>
      <c r="E60" s="250" t="s">
        <v>234</v>
      </c>
      <c r="F60" s="268" t="s">
        <v>645</v>
      </c>
      <c r="G60" s="250"/>
      <c r="H60" s="286" t="e">
        <f>CONCATENATE('4. ClCLO DE GESTIÓN'!#REF!," ",'4. ClCLO DE GESTIÓN'!#REF!," ",'4. ClCLO DE GESTIÓN'!#REF!," ",'4. ClCLO DE GESTIÓN'!#REF!)</f>
        <v>#REF!</v>
      </c>
      <c r="I60" s="250"/>
      <c r="J60" s="250" t="e">
        <f t="shared" si="0"/>
        <v>#REF!</v>
      </c>
      <c r="K60" s="251" t="e">
        <f>'4. ClCLO DE GESTIÓN'!#REF!</f>
        <v>#REF!</v>
      </c>
      <c r="L60" s="251">
        <f>IF('CALIFICACIÓN DE LOS CONTROLES'!J72=Listas!$K$50,'CALIFICACIÓN DE LOS CONTROLES'!H72,0)</f>
        <v>0</v>
      </c>
      <c r="M60" s="287" t="e">
        <f t="shared" si="1"/>
        <v>#REF!</v>
      </c>
      <c r="N60" s="288" t="e">
        <f>VLOOKUP(M60,'PROBABILIDAD - IMPACTO'!$B$7:$C$11,2,FALSE)</f>
        <v>#REF!</v>
      </c>
      <c r="O60" s="251" t="e">
        <f>'4. ClCLO DE GESTIÓN'!#REF!</f>
        <v>#REF!</v>
      </c>
      <c r="P60" s="251">
        <f>IF('CALIFICACIÓN DE LOS CONTROLES'!J72=Listas!$O$50,'CALIFICACIÓN DE LOS CONTROLES'!H72,0)</f>
        <v>0</v>
      </c>
      <c r="Q60" s="251"/>
      <c r="R60" s="289" t="e">
        <f t="shared" si="2"/>
        <v>#REF!</v>
      </c>
      <c r="S60" s="290" t="e">
        <f>VLOOKUP(R60,'PROBABILIDAD - IMPACTO'!$B$19:$C$26,2,FALSE)</f>
        <v>#REF!</v>
      </c>
      <c r="T60" s="250"/>
      <c r="U60" s="286" t="e">
        <f>CONCATENATE('4. ClCLO DE GESTIÓN'!#REF!," ",'4. ClCLO DE GESTIÓN'!#REF!," ",'4. ClCLO DE GESTIÓN'!#REF!," ",'4. ClCLO DE GESTIÓN'!#REF!)</f>
        <v>#REF!</v>
      </c>
      <c r="V60" s="250" t="e">
        <f t="shared" si="3"/>
        <v>#REF!</v>
      </c>
      <c r="W60" s="251" t="e">
        <f>'4. ClCLO DE GESTIÓN'!#REF!</f>
        <v>#REF!</v>
      </c>
      <c r="X60" s="251">
        <f>IF('CALIFI DE LOS CONTROL I SEM '!$H$122=Listas!$K$50,'CALIFI DE LOS CONTROL I SEM '!$F$122,0)</f>
        <v>0</v>
      </c>
      <c r="Y60" s="287" t="e">
        <f t="shared" si="4"/>
        <v>#REF!</v>
      </c>
      <c r="Z60" s="288" t="e">
        <f>VLOOKUP(Y60,'PROBABILIDAD - IMPACTO'!$B$7:$C$11,2,FALSE)</f>
        <v>#REF!</v>
      </c>
      <c r="AA60" s="251" t="e">
        <f>'4. ClCLO DE GESTIÓN'!#REF!</f>
        <v>#REF!</v>
      </c>
      <c r="AB60" s="251">
        <f>IF('CALIFI DE LOS CONTROL I SEM '!$H$122=$AL$50,'CALIFI DE LOS CONTROL I SEM '!$F$122,0)</f>
        <v>0</v>
      </c>
      <c r="AC60" s="289" t="e">
        <f t="shared" si="5"/>
        <v>#REF!</v>
      </c>
      <c r="AD60" s="290" t="e">
        <f>VLOOKUP(AC60,'PROBABILIDAD - IMPACTO'!$B$22:$C$26,2,FALSE)</f>
        <v>#REF!</v>
      </c>
      <c r="AF60" s="291" t="e">
        <f>CONCATENATE('4. ClCLO DE GESTIÓN'!#REF!," ",'4. ClCLO DE GESTIÓN'!#REF!," ",'4. ClCLO DE GESTIÓN'!#REF!," ",'4. ClCLO DE GESTIÓN'!#REF!)</f>
        <v>#REF!</v>
      </c>
      <c r="AG60" t="e">
        <f t="shared" si="6"/>
        <v>#REF!</v>
      </c>
      <c r="AH60" s="100" t="e">
        <f>'4. ClCLO DE GESTIÓN'!#REF!</f>
        <v>#REF!</v>
      </c>
      <c r="AI60" s="100">
        <f>IF('CALIFI DE LOS CONTROL II SEM '!$H$122=Listas!$K$50,'CALIFI DE LOS CONTROL II SEM '!$F$122,0)</f>
        <v>0</v>
      </c>
      <c r="AJ60" s="292" t="e">
        <f t="shared" si="7"/>
        <v>#REF!</v>
      </c>
      <c r="AK60" s="293" t="e">
        <f>VLOOKUP(AJ60,'PROBABILIDAD - IMPACTO'!$B$7:$C$11,2,FALSE)</f>
        <v>#REF!</v>
      </c>
      <c r="AL60" s="100" t="e">
        <f>'4. ClCLO DE GESTIÓN'!#REF!</f>
        <v>#REF!</v>
      </c>
      <c r="AM60" s="100">
        <f>IF('CALIFI DE LOS CONTROL II SEM '!$H$122=$AL$50,'CALIFI DE LOS CONTROL II SEM '!$F$122,0)</f>
        <v>0</v>
      </c>
      <c r="AN60" s="294" t="e">
        <f t="shared" si="8"/>
        <v>#REF!</v>
      </c>
      <c r="AO60" s="295" t="e">
        <f>VLOOKUP(AN60,'PROBABILIDAD - IMPACTO'!$B$22:$C$26,2,FALSE)</f>
        <v>#REF!</v>
      </c>
    </row>
    <row r="61" spans="1:41" ht="31.5" x14ac:dyDescent="0.25">
      <c r="A61" s="250"/>
      <c r="B61" s="250"/>
      <c r="C61" s="250" t="s">
        <v>646</v>
      </c>
      <c r="D61" s="250">
        <v>55</v>
      </c>
      <c r="E61" s="250" t="s">
        <v>234</v>
      </c>
      <c r="F61" s="268" t="s">
        <v>647</v>
      </c>
      <c r="G61" s="250"/>
      <c r="H61" s="286" t="e">
        <f>CONCATENATE('4. ClCLO DE GESTIÓN'!#REF!," ",'4. ClCLO DE GESTIÓN'!#REF!," ",'4. ClCLO DE GESTIÓN'!#REF!," ",'4. ClCLO DE GESTIÓN'!#REF!)</f>
        <v>#REF!</v>
      </c>
      <c r="I61" s="250"/>
      <c r="J61" s="250" t="e">
        <f t="shared" si="0"/>
        <v>#REF!</v>
      </c>
      <c r="K61" s="251" t="e">
        <f>'4. ClCLO DE GESTIÓN'!#REF!</f>
        <v>#REF!</v>
      </c>
      <c r="L61" s="251">
        <f>IF('CALIFICACIÓN DE LOS CONTROLES'!J73=Listas!$K$50,'CALIFICACIÓN DE LOS CONTROLES'!H73,0)</f>
        <v>0</v>
      </c>
      <c r="M61" s="287" t="e">
        <f t="shared" si="1"/>
        <v>#REF!</v>
      </c>
      <c r="N61" s="288" t="e">
        <f>VLOOKUP(M61,'PROBABILIDAD - IMPACTO'!$B$7:$C$11,2,FALSE)</f>
        <v>#REF!</v>
      </c>
      <c r="O61" s="251" t="e">
        <f>'4. ClCLO DE GESTIÓN'!#REF!</f>
        <v>#REF!</v>
      </c>
      <c r="P61" s="251">
        <f>IF('CALIFICACIÓN DE LOS CONTROLES'!J73=Listas!$O$50,'CALIFICACIÓN DE LOS CONTROLES'!H73,0)</f>
        <v>0</v>
      </c>
      <c r="Q61" s="251"/>
      <c r="R61" s="289" t="e">
        <f t="shared" si="2"/>
        <v>#REF!</v>
      </c>
      <c r="S61" s="290" t="e">
        <f>VLOOKUP(R61,'PROBABILIDAD - IMPACTO'!$B$19:$C$26,2,FALSE)</f>
        <v>#REF!</v>
      </c>
      <c r="T61" s="250"/>
      <c r="U61" s="286" t="e">
        <f>CONCATENATE('4. ClCLO DE GESTIÓN'!#REF!," ",'4. ClCLO DE GESTIÓN'!#REF!," ",'4. ClCLO DE GESTIÓN'!#REF!," ",'4. ClCLO DE GESTIÓN'!#REF!)</f>
        <v>#REF!</v>
      </c>
      <c r="V61" s="250" t="e">
        <f t="shared" si="3"/>
        <v>#REF!</v>
      </c>
      <c r="W61" s="251" t="e">
        <f>'4. ClCLO DE GESTIÓN'!#REF!</f>
        <v>#REF!</v>
      </c>
      <c r="X61" s="251">
        <f>IF('CALIFI DE LOS CONTROL I SEM '!$H$134=Listas!$K$50,'CALIFI DE LOS CONTROL I SEM '!$F$134,0)</f>
        <v>0</v>
      </c>
      <c r="Y61" s="287" t="e">
        <f t="shared" si="4"/>
        <v>#REF!</v>
      </c>
      <c r="Z61" s="288" t="e">
        <f>VLOOKUP(Y61,'PROBABILIDAD - IMPACTO'!$B$7:$C$11,2,FALSE)</f>
        <v>#REF!</v>
      </c>
      <c r="AA61" s="251" t="e">
        <f>'4. ClCLO DE GESTIÓN'!#REF!</f>
        <v>#REF!</v>
      </c>
      <c r="AB61" s="251">
        <f>IF('CALIFI DE LOS CONTROL I SEM '!$H$134=$AL$50,'CALIFI DE LOS CONTROL I SEM '!$F$134,0)</f>
        <v>0</v>
      </c>
      <c r="AC61" s="289" t="e">
        <f t="shared" si="5"/>
        <v>#REF!</v>
      </c>
      <c r="AD61" s="290" t="e">
        <f>VLOOKUP(AC61,'PROBABILIDAD - IMPACTO'!$B$22:$C$26,2,FALSE)</f>
        <v>#REF!</v>
      </c>
      <c r="AF61" s="291" t="e">
        <f>CONCATENATE('4. ClCLO DE GESTIÓN'!#REF!," ",'4. ClCLO DE GESTIÓN'!#REF!," ",'4. ClCLO DE GESTIÓN'!#REF!," ",'4. ClCLO DE GESTIÓN'!#REF!)</f>
        <v>#REF!</v>
      </c>
      <c r="AG61" t="e">
        <f t="shared" si="6"/>
        <v>#REF!</v>
      </c>
      <c r="AH61" s="100" t="e">
        <f>'4. ClCLO DE GESTIÓN'!#REF!</f>
        <v>#REF!</v>
      </c>
      <c r="AI61" s="100">
        <f>IF('CALIFI DE LOS CONTROL II SEM '!$H$134=Listas!$K$50,'CALIFI DE LOS CONTROL II SEM '!$F$134,0)</f>
        <v>0</v>
      </c>
      <c r="AJ61" s="292" t="e">
        <f t="shared" si="7"/>
        <v>#REF!</v>
      </c>
      <c r="AK61" s="293" t="e">
        <f>VLOOKUP(AJ61,'PROBABILIDAD - IMPACTO'!$B$7:$C$11,2,FALSE)</f>
        <v>#REF!</v>
      </c>
      <c r="AL61" s="100" t="e">
        <f>'4. ClCLO DE GESTIÓN'!#REF!</f>
        <v>#REF!</v>
      </c>
      <c r="AM61" s="100">
        <f>IF('CALIFI DE LOS CONTROL II SEM '!$H$134=$AL$50,'CALIFI DE LOS CONTROL II SEM '!$F$134,0)</f>
        <v>0</v>
      </c>
      <c r="AN61" s="294" t="e">
        <f t="shared" si="8"/>
        <v>#REF!</v>
      </c>
      <c r="AO61" s="295" t="e">
        <f>VLOOKUP(AN61,'PROBABILIDAD - IMPACTO'!$B$22:$C$26,2,FALSE)</f>
        <v>#REF!</v>
      </c>
    </row>
    <row r="62" spans="1:41" ht="32.25" customHeight="1" x14ac:dyDescent="0.25">
      <c r="A62" s="250" t="s">
        <v>648</v>
      </c>
      <c r="B62" s="250"/>
      <c r="C62" s="268"/>
      <c r="D62" s="250">
        <v>56</v>
      </c>
      <c r="E62" s="250" t="s">
        <v>234</v>
      </c>
      <c r="F62" s="268" t="s">
        <v>649</v>
      </c>
      <c r="G62" s="250"/>
      <c r="H62" s="286" t="e">
        <f>CONCATENATE('4. ClCLO DE GESTIÓN'!#REF!," ",'4. ClCLO DE GESTIÓN'!#REF!," ",'4. ClCLO DE GESTIÓN'!#REF!," ",'4. ClCLO DE GESTIÓN'!#REF!)</f>
        <v>#REF!</v>
      </c>
      <c r="I62" s="250"/>
      <c r="J62" s="250" t="e">
        <f t="shared" si="0"/>
        <v>#REF!</v>
      </c>
      <c r="K62" s="251" t="e">
        <f>'4. ClCLO DE GESTIÓN'!#REF!</f>
        <v>#REF!</v>
      </c>
      <c r="L62" s="251">
        <f>IF('CALIFICACIÓN DE LOS CONTROLES'!J74=Listas!$K$50,'CALIFICACIÓN DE LOS CONTROLES'!H74,0)</f>
        <v>0</v>
      </c>
      <c r="M62" s="287" t="e">
        <f t="shared" si="1"/>
        <v>#REF!</v>
      </c>
      <c r="N62" s="288" t="e">
        <f>VLOOKUP(M62,'PROBABILIDAD - IMPACTO'!$B$7:$C$11,2,FALSE)</f>
        <v>#REF!</v>
      </c>
      <c r="O62" s="251" t="e">
        <f>'4. ClCLO DE GESTIÓN'!#REF!</f>
        <v>#REF!</v>
      </c>
      <c r="P62" s="251">
        <f>IF('CALIFICACIÓN DE LOS CONTROLES'!J74=Listas!$O$50,'CALIFICACIÓN DE LOS CONTROLES'!H74,0)</f>
        <v>0</v>
      </c>
      <c r="Q62" s="251"/>
      <c r="R62" s="289" t="e">
        <f t="shared" si="2"/>
        <v>#REF!</v>
      </c>
      <c r="S62" s="290" t="e">
        <f>VLOOKUP(R62,'PROBABILIDAD - IMPACTO'!$B$19:$C$26,2,FALSE)</f>
        <v>#REF!</v>
      </c>
      <c r="T62" s="250"/>
      <c r="U62" s="286" t="e">
        <f>CONCATENATE('4. ClCLO DE GESTIÓN'!#REF!," ",'4. ClCLO DE GESTIÓN'!#REF!," ",'4. ClCLO DE GESTIÓN'!#REF!," ",'4. ClCLO DE GESTIÓN'!#REF!)</f>
        <v>#REF!</v>
      </c>
      <c r="V62" s="250" t="e">
        <f t="shared" si="3"/>
        <v>#REF!</v>
      </c>
      <c r="W62" s="251" t="e">
        <f>'4. ClCLO DE GESTIÓN'!#REF!</f>
        <v>#REF!</v>
      </c>
      <c r="X62" s="251">
        <f>IF('CALIFI DE LOS CONTROL I SEM '!$H$146=Listas!$K$50,'CALIFI DE LOS CONTROL I SEM '!$F$146,0)</f>
        <v>0</v>
      </c>
      <c r="Y62" s="287" t="e">
        <f t="shared" si="4"/>
        <v>#REF!</v>
      </c>
      <c r="Z62" s="288" t="e">
        <f>VLOOKUP(Y62,'PROBABILIDAD - IMPACTO'!$B$7:$C$11,2,FALSE)</f>
        <v>#REF!</v>
      </c>
      <c r="AA62" s="251" t="e">
        <f>'4. ClCLO DE GESTIÓN'!#REF!</f>
        <v>#REF!</v>
      </c>
      <c r="AB62" s="251">
        <f>IF('CALIFI DE LOS CONTROL I SEM '!$H$146=$AL$50,'CALIFI DE LOS CONTROL I SEM '!$F$146,0)</f>
        <v>0</v>
      </c>
      <c r="AC62" s="289" t="e">
        <f t="shared" si="5"/>
        <v>#REF!</v>
      </c>
      <c r="AD62" s="290" t="e">
        <f>VLOOKUP(AC62,'PROBABILIDAD - IMPACTO'!$B$22:$C$26,2,FALSE)</f>
        <v>#REF!</v>
      </c>
      <c r="AF62" s="291" t="e">
        <f>CONCATENATE('4. ClCLO DE GESTIÓN'!#REF!," ",'4. ClCLO DE GESTIÓN'!#REF!," ",'4. ClCLO DE GESTIÓN'!#REF!," ",'4. ClCLO DE GESTIÓN'!#REF!)</f>
        <v>#REF!</v>
      </c>
      <c r="AG62" t="e">
        <f t="shared" si="6"/>
        <v>#REF!</v>
      </c>
      <c r="AH62" s="100" t="e">
        <f>'4. ClCLO DE GESTIÓN'!#REF!</f>
        <v>#REF!</v>
      </c>
      <c r="AI62" s="100">
        <f>IF('CALIFI DE LOS CONTROL II SEM '!$H$146=Listas!$K$50,'CALIFI DE LOS CONTROL II SEM '!$F$146,0)</f>
        <v>0</v>
      </c>
      <c r="AJ62" s="292" t="e">
        <f t="shared" si="7"/>
        <v>#REF!</v>
      </c>
      <c r="AK62" s="293" t="e">
        <f>VLOOKUP(AJ62,'PROBABILIDAD - IMPACTO'!$B$7:$C$11,2,FALSE)</f>
        <v>#REF!</v>
      </c>
      <c r="AL62" s="100" t="e">
        <f>'4. ClCLO DE GESTIÓN'!#REF!</f>
        <v>#REF!</v>
      </c>
      <c r="AM62" s="100">
        <f>IF('CALIFI DE LOS CONTROL II SEM '!$H$146=$AL$50,'CALIFI DE LOS CONTROL II SEM '!$F$146,0)</f>
        <v>0</v>
      </c>
      <c r="AN62" s="294" t="e">
        <f t="shared" si="8"/>
        <v>#REF!</v>
      </c>
      <c r="AO62" s="295" t="e">
        <f>VLOOKUP(AN62,'PROBABILIDAD - IMPACTO'!$B$22:$C$26,2,FALSE)</f>
        <v>#REF!</v>
      </c>
    </row>
    <row r="63" spans="1:41" ht="32.25" customHeight="1" x14ac:dyDescent="0.25">
      <c r="A63" s="250" t="s">
        <v>650</v>
      </c>
      <c r="B63" s="250"/>
      <c r="C63" s="268"/>
      <c r="D63" s="250">
        <v>57</v>
      </c>
      <c r="E63" s="250" t="s">
        <v>234</v>
      </c>
      <c r="F63" s="268" t="s">
        <v>651</v>
      </c>
      <c r="G63" s="250"/>
      <c r="H63" s="286" t="e">
        <f>CONCATENATE('4. ClCLO DE GESTIÓN'!#REF!," ",'4. ClCLO DE GESTIÓN'!#REF!," ",'4. ClCLO DE GESTIÓN'!#REF!," ",'4. ClCLO DE GESTIÓN'!#REF!)</f>
        <v>#REF!</v>
      </c>
      <c r="I63" s="250"/>
      <c r="J63" s="250" t="e">
        <f t="shared" si="0"/>
        <v>#REF!</v>
      </c>
      <c r="K63" s="251" t="e">
        <f>'4. ClCLO DE GESTIÓN'!#REF!</f>
        <v>#REF!</v>
      </c>
      <c r="L63" s="251">
        <f>IF('CALIFICACIÓN DE LOS CONTROLES'!J75=Listas!$K$50,'CALIFICACIÓN DE LOS CONTROLES'!H75,0)</f>
        <v>0</v>
      </c>
      <c r="M63" s="287" t="e">
        <f t="shared" si="1"/>
        <v>#REF!</v>
      </c>
      <c r="N63" s="288" t="e">
        <f>VLOOKUP(M63,'PROBABILIDAD - IMPACTO'!$B$7:$C$11,2,FALSE)</f>
        <v>#REF!</v>
      </c>
      <c r="O63" s="251" t="e">
        <f>'4. ClCLO DE GESTIÓN'!#REF!</f>
        <v>#REF!</v>
      </c>
      <c r="P63" s="251">
        <f>IF('CALIFICACIÓN DE LOS CONTROLES'!J75=Listas!$O$50,'CALIFICACIÓN DE LOS CONTROLES'!H75,0)</f>
        <v>0</v>
      </c>
      <c r="Q63" s="251"/>
      <c r="R63" s="289" t="e">
        <f t="shared" si="2"/>
        <v>#REF!</v>
      </c>
      <c r="S63" s="290" t="e">
        <f>VLOOKUP(R63,'PROBABILIDAD - IMPACTO'!$B$19:$C$26,2,FALSE)</f>
        <v>#REF!</v>
      </c>
      <c r="T63" s="250"/>
      <c r="U63" s="286" t="e">
        <f>CONCATENATE('4. ClCLO DE GESTIÓN'!#REF!," ",'4. ClCLO DE GESTIÓN'!#REF!," ",'4. ClCLO DE GESTIÓN'!#REF!," ",'4. ClCLO DE GESTIÓN'!#REF!)</f>
        <v>#REF!</v>
      </c>
      <c r="V63" s="250" t="e">
        <f t="shared" si="3"/>
        <v>#REF!</v>
      </c>
      <c r="W63" s="251" t="e">
        <f>'4. ClCLO DE GESTIÓN'!#REF!</f>
        <v>#REF!</v>
      </c>
      <c r="X63" s="251">
        <f>IF('CALIFI DE LOS CONTROL I SEM '!$H$158=Listas!$K$50,'CALIFI DE LOS CONTROL I SEM '!$F$158,0)</f>
        <v>0</v>
      </c>
      <c r="Y63" s="287" t="e">
        <f t="shared" si="4"/>
        <v>#REF!</v>
      </c>
      <c r="Z63" s="288" t="e">
        <f>VLOOKUP(Y63,'PROBABILIDAD - IMPACTO'!$B$7:$C$11,2,FALSE)</f>
        <v>#REF!</v>
      </c>
      <c r="AA63" s="251" t="e">
        <f>'4. ClCLO DE GESTIÓN'!#REF!</f>
        <v>#REF!</v>
      </c>
      <c r="AB63" s="251">
        <f>IF('CALIFI DE LOS CONTROL I SEM '!$H$158=$AL$50,'CALIFI DE LOS CONTROL I SEM '!$F$158,0)</f>
        <v>0</v>
      </c>
      <c r="AC63" s="289" t="e">
        <f t="shared" si="5"/>
        <v>#REF!</v>
      </c>
      <c r="AD63" s="290" t="e">
        <f>VLOOKUP(AC63,'PROBABILIDAD - IMPACTO'!$B$22:$C$26,2,FALSE)</f>
        <v>#REF!</v>
      </c>
      <c r="AF63" s="291" t="e">
        <f>CONCATENATE('4. ClCLO DE GESTIÓN'!#REF!," ",'4. ClCLO DE GESTIÓN'!#REF!," ",'4. ClCLO DE GESTIÓN'!#REF!," ",'4. ClCLO DE GESTIÓN'!#REF!)</f>
        <v>#REF!</v>
      </c>
      <c r="AG63" t="e">
        <f t="shared" si="6"/>
        <v>#REF!</v>
      </c>
      <c r="AH63" s="100" t="e">
        <f>'4. ClCLO DE GESTIÓN'!#REF!</f>
        <v>#REF!</v>
      </c>
      <c r="AI63" s="100">
        <f>IF('CALIFI DE LOS CONTROL II SEM '!$H$158=Listas!$K$50,'CALIFI DE LOS CONTROL II SEM '!$F$158,0)</f>
        <v>0</v>
      </c>
      <c r="AJ63" s="292" t="e">
        <f t="shared" si="7"/>
        <v>#REF!</v>
      </c>
      <c r="AK63" s="293" t="e">
        <f>VLOOKUP(AJ63,'PROBABILIDAD - IMPACTO'!$B$7:$C$11,2,FALSE)</f>
        <v>#REF!</v>
      </c>
      <c r="AL63" s="100" t="e">
        <f>'4. ClCLO DE GESTIÓN'!#REF!</f>
        <v>#REF!</v>
      </c>
      <c r="AM63" s="100">
        <f>IF('CALIFI DE LOS CONTROL II SEM '!$H$158=$AL$50,'CALIFI DE LOS CONTROL II SEM '!$F$158,0)</f>
        <v>0</v>
      </c>
      <c r="AN63" s="294" t="e">
        <f t="shared" si="8"/>
        <v>#REF!</v>
      </c>
      <c r="AO63" s="295" t="e">
        <f>VLOOKUP(AN63,'PROBABILIDAD - IMPACTO'!$B$22:$C$26,2,FALSE)</f>
        <v>#REF!</v>
      </c>
    </row>
    <row r="64" spans="1:41" ht="32.25" customHeight="1" x14ac:dyDescent="0.25">
      <c r="A64" s="250" t="s">
        <v>652</v>
      </c>
      <c r="B64" s="250"/>
      <c r="C64" s="268"/>
      <c r="D64" s="250">
        <v>58</v>
      </c>
      <c r="E64" s="250" t="s">
        <v>234</v>
      </c>
      <c r="F64" s="268" t="s">
        <v>653</v>
      </c>
      <c r="G64" s="250"/>
      <c r="H64" s="286" t="e">
        <f>CONCATENATE('4. ClCLO DE GESTIÓN'!#REF!," ",'4. ClCLO DE GESTIÓN'!#REF!," ",'4. ClCLO DE GESTIÓN'!#REF!," ",'4. ClCLO DE GESTIÓN'!#REF!)</f>
        <v>#REF!</v>
      </c>
      <c r="I64" s="250"/>
      <c r="J64" s="250" t="e">
        <f t="shared" si="0"/>
        <v>#REF!</v>
      </c>
      <c r="K64" s="251" t="e">
        <f>'4. ClCLO DE GESTIÓN'!#REF!</f>
        <v>#REF!</v>
      </c>
      <c r="L64" s="251">
        <f>IF('CALIFICACIÓN DE LOS CONTROLES'!J76=Listas!$K$50,'CALIFICACIÓN DE LOS CONTROLES'!H76,0)</f>
        <v>0</v>
      </c>
      <c r="M64" s="287" t="e">
        <f t="shared" si="1"/>
        <v>#REF!</v>
      </c>
      <c r="N64" s="288" t="e">
        <f>VLOOKUP(M64,'PROBABILIDAD - IMPACTO'!$B$7:$C$11,2,FALSE)</f>
        <v>#REF!</v>
      </c>
      <c r="O64" s="251" t="e">
        <f>'4. ClCLO DE GESTIÓN'!#REF!</f>
        <v>#REF!</v>
      </c>
      <c r="P64" s="251">
        <f>IF('CALIFICACIÓN DE LOS CONTROLES'!J76=Listas!$O$50,'CALIFICACIÓN DE LOS CONTROLES'!H76,0)</f>
        <v>0</v>
      </c>
      <c r="Q64" s="251"/>
      <c r="R64" s="289" t="e">
        <f t="shared" si="2"/>
        <v>#REF!</v>
      </c>
      <c r="S64" s="290" t="e">
        <f>VLOOKUP(R64,'PROBABILIDAD - IMPACTO'!$B$19:$C$26,2,FALSE)</f>
        <v>#REF!</v>
      </c>
      <c r="T64" s="250"/>
      <c r="U64" s="286" t="e">
        <f>CONCATENATE('4. ClCLO DE GESTIÓN'!#REF!," ",'4. ClCLO DE GESTIÓN'!#REF!," ",'4. ClCLO DE GESTIÓN'!#REF!," ",'4. ClCLO DE GESTIÓN'!#REF!)</f>
        <v>#REF!</v>
      </c>
      <c r="V64" s="250" t="e">
        <f t="shared" si="3"/>
        <v>#REF!</v>
      </c>
      <c r="W64" s="251" t="e">
        <f>'4. ClCLO DE GESTIÓN'!#REF!</f>
        <v>#REF!</v>
      </c>
      <c r="X64" s="251">
        <f>IF('CALIFI DE LOS CONTROL I SEM '!$H$170=Listas!$K$50,'CALIFI DE LOS CONTROL I SEM '!$F$170,0)</f>
        <v>0</v>
      </c>
      <c r="Y64" s="287" t="e">
        <f t="shared" si="4"/>
        <v>#REF!</v>
      </c>
      <c r="Z64" s="288" t="e">
        <f>VLOOKUP(Y64,'PROBABILIDAD - IMPACTO'!$B$7:$C$11,2,FALSE)</f>
        <v>#REF!</v>
      </c>
      <c r="AA64" s="251" t="e">
        <f>'4. ClCLO DE GESTIÓN'!#REF!</f>
        <v>#REF!</v>
      </c>
      <c r="AB64" s="251">
        <f>IF('CALIFI DE LOS CONTROL I SEM '!$H$170=$AL$50,'CALIFI DE LOS CONTROL I SEM '!$F$170,0)</f>
        <v>0</v>
      </c>
      <c r="AC64" s="289" t="e">
        <f t="shared" si="5"/>
        <v>#REF!</v>
      </c>
      <c r="AD64" s="290" t="e">
        <f>VLOOKUP(AC64,'PROBABILIDAD - IMPACTO'!$B$22:$C$26,2,FALSE)</f>
        <v>#REF!</v>
      </c>
      <c r="AF64" s="291" t="e">
        <f>CONCATENATE('4. ClCLO DE GESTIÓN'!#REF!," ",'4. ClCLO DE GESTIÓN'!#REF!," ",'4. ClCLO DE GESTIÓN'!#REF!," ",'4. ClCLO DE GESTIÓN'!#REF!)</f>
        <v>#REF!</v>
      </c>
      <c r="AG64" t="e">
        <f t="shared" si="6"/>
        <v>#REF!</v>
      </c>
      <c r="AH64" s="100" t="e">
        <f>'4. ClCLO DE GESTIÓN'!#REF!</f>
        <v>#REF!</v>
      </c>
      <c r="AI64" s="100">
        <f>IF('CALIFI DE LOS CONTROL II SEM '!$H$170=Listas!$K$50,'CALIFI DE LOS CONTROL II SEM '!$F$170,0)</f>
        <v>0</v>
      </c>
      <c r="AJ64" s="292" t="e">
        <f t="shared" si="7"/>
        <v>#REF!</v>
      </c>
      <c r="AK64" s="293" t="e">
        <f>VLOOKUP(AJ64,'PROBABILIDAD - IMPACTO'!$B$7:$C$11,2,FALSE)</f>
        <v>#REF!</v>
      </c>
      <c r="AL64" s="100" t="e">
        <f>'4. ClCLO DE GESTIÓN'!#REF!</f>
        <v>#REF!</v>
      </c>
      <c r="AM64" s="100">
        <f>IF('CALIFI DE LOS CONTROL II SEM '!$H$170=$AL$50,'CALIFI DE LOS CONTROL II SEM '!$F$170,0)</f>
        <v>0</v>
      </c>
      <c r="AN64" s="294" t="e">
        <f t="shared" si="8"/>
        <v>#REF!</v>
      </c>
      <c r="AO64" s="295" t="e">
        <f>VLOOKUP(AN64,'PROBABILIDAD - IMPACTO'!$B$22:$C$26,2,FALSE)</f>
        <v>#REF!</v>
      </c>
    </row>
    <row r="65" spans="1:41" ht="32.25" customHeight="1" x14ac:dyDescent="0.25">
      <c r="A65" s="250" t="s">
        <v>654</v>
      </c>
      <c r="B65" s="250"/>
      <c r="C65" s="268"/>
      <c r="D65" s="250">
        <v>59</v>
      </c>
      <c r="E65" s="250" t="s">
        <v>234</v>
      </c>
      <c r="F65" s="268"/>
      <c r="G65" s="250"/>
      <c r="H65" s="286" t="e">
        <f>CONCATENATE('4. ClCLO DE GESTIÓN'!#REF!," ",'4. ClCLO DE GESTIÓN'!#REF!," ",'4. ClCLO DE GESTIÓN'!#REF!," ",'4. ClCLO DE GESTIÓN'!#REF!)</f>
        <v>#REF!</v>
      </c>
      <c r="I65" s="250"/>
      <c r="J65" s="250" t="e">
        <f t="shared" si="0"/>
        <v>#REF!</v>
      </c>
      <c r="K65" s="251" t="e">
        <f>'4. ClCLO DE GESTIÓN'!#REF!</f>
        <v>#REF!</v>
      </c>
      <c r="L65" s="251">
        <f>IF('CALIFICACIÓN DE LOS CONTROLES'!J77=Listas!$K$50,'CALIFICACIÓN DE LOS CONTROLES'!H77,0)</f>
        <v>0</v>
      </c>
      <c r="M65" s="287" t="e">
        <f t="shared" si="1"/>
        <v>#REF!</v>
      </c>
      <c r="N65" s="288" t="e">
        <f>VLOOKUP(M65,'PROBABILIDAD - IMPACTO'!$B$7:$C$11,2,FALSE)</f>
        <v>#REF!</v>
      </c>
      <c r="O65" s="251" t="e">
        <f>'4. ClCLO DE GESTIÓN'!#REF!</f>
        <v>#REF!</v>
      </c>
      <c r="P65" s="251">
        <f>IF('CALIFICACIÓN DE LOS CONTROLES'!J77=Listas!$O$50,'CALIFICACIÓN DE LOS CONTROLES'!H77,0)</f>
        <v>0</v>
      </c>
      <c r="Q65" s="251"/>
      <c r="R65" s="289" t="e">
        <f t="shared" si="2"/>
        <v>#REF!</v>
      </c>
      <c r="S65" s="290" t="e">
        <f>VLOOKUP(R65,'PROBABILIDAD - IMPACTO'!$B$19:$C$26,2,FALSE)</f>
        <v>#REF!</v>
      </c>
      <c r="T65" s="250"/>
      <c r="U65" s="286" t="e">
        <f>CONCATENATE('4. ClCLO DE GESTIÓN'!#REF!," ",'4. ClCLO DE GESTIÓN'!#REF!," ",'4. ClCLO DE GESTIÓN'!#REF!," ",'4. ClCLO DE GESTIÓN'!#REF!)</f>
        <v>#REF!</v>
      </c>
      <c r="V65" s="250" t="e">
        <f t="shared" si="3"/>
        <v>#REF!</v>
      </c>
      <c r="W65" s="251" t="e">
        <f>'4. ClCLO DE GESTIÓN'!#REF!</f>
        <v>#REF!</v>
      </c>
      <c r="X65" s="251">
        <f>IF('CALIFI DE LOS CONTROL I SEM '!$H$182=Listas!$K$50,'CALIFI DE LOS CONTROL I SEM '!$F$182,0)</f>
        <v>0</v>
      </c>
      <c r="Y65" s="287" t="e">
        <f t="shared" si="4"/>
        <v>#REF!</v>
      </c>
      <c r="Z65" s="288" t="e">
        <f>VLOOKUP(Y65,'PROBABILIDAD - IMPACTO'!$B$7:$C$11,2,FALSE)</f>
        <v>#REF!</v>
      </c>
      <c r="AA65" s="251" t="e">
        <f>'4. ClCLO DE GESTIÓN'!#REF!</f>
        <v>#REF!</v>
      </c>
      <c r="AB65" s="251">
        <f>IF('CALIFI DE LOS CONTROL I SEM '!$H$182=$AL$50,'CALIFI DE LOS CONTROL I SEM '!$F$182,0)</f>
        <v>0</v>
      </c>
      <c r="AC65" s="296" t="e">
        <f t="shared" si="5"/>
        <v>#REF!</v>
      </c>
      <c r="AD65" s="297" t="e">
        <f>VLOOKUP(AC65,'PROBABILIDAD - IMPACTO'!$B$22:$C$26,2,FALSE)</f>
        <v>#REF!</v>
      </c>
      <c r="AF65" s="291" t="e">
        <f>CONCATENATE('4. ClCLO DE GESTIÓN'!#REF!," ",'4. ClCLO DE GESTIÓN'!#REF!," ",'4. ClCLO DE GESTIÓN'!#REF!," ",'4. ClCLO DE GESTIÓN'!#REF!)</f>
        <v>#REF!</v>
      </c>
      <c r="AG65" t="e">
        <f t="shared" si="6"/>
        <v>#REF!</v>
      </c>
      <c r="AH65" s="100" t="e">
        <f>'4. ClCLO DE GESTIÓN'!#REF!</f>
        <v>#REF!</v>
      </c>
      <c r="AI65" s="100">
        <f>IF('CALIFI DE LOS CONTROL II SEM '!$H$182=Listas!$K$50,'CALIFI DE LOS CONTROL II SEM '!$F$182,0)</f>
        <v>0</v>
      </c>
      <c r="AJ65" s="292" t="e">
        <f t="shared" si="7"/>
        <v>#REF!</v>
      </c>
      <c r="AK65" s="293" t="e">
        <f>VLOOKUP(AJ65,'PROBABILIDAD - IMPACTO'!$B$7:$C$11,2,FALSE)</f>
        <v>#REF!</v>
      </c>
      <c r="AL65" s="100" t="e">
        <f>'4. ClCLO DE GESTIÓN'!#REF!</f>
        <v>#REF!</v>
      </c>
      <c r="AM65" s="100">
        <f>IF('CALIFI DE LOS CONTROL II SEM '!$H$182=$AL$50,'CALIFI DE LOS CONTROL II SEM '!$F$182,0)</f>
        <v>0</v>
      </c>
      <c r="AN65" s="298" t="e">
        <f t="shared" si="8"/>
        <v>#REF!</v>
      </c>
      <c r="AO65" s="299" t="e">
        <f>VLOOKUP(AN65,'PROBABILIDAD - IMPACTO'!$B$22:$C$26,2,FALSE)</f>
        <v>#REF!</v>
      </c>
    </row>
    <row r="66" spans="1:41" ht="32.25" customHeight="1" thickBot="1" x14ac:dyDescent="0.3">
      <c r="A66" s="250" t="s">
        <v>655</v>
      </c>
      <c r="B66" s="250"/>
      <c r="C66" s="268"/>
      <c r="D66" s="250">
        <v>60</v>
      </c>
      <c r="E66" s="250" t="s">
        <v>234</v>
      </c>
      <c r="F66" s="250"/>
      <c r="G66" s="250"/>
      <c r="H66" s="300" t="e">
        <f>CONCATENATE('4. ClCLO DE GESTIÓN'!#REF!,'4. ClCLO DE GESTIÓN'!#REF!)</f>
        <v>#REF!</v>
      </c>
      <c r="I66" s="250"/>
      <c r="J66" s="250" t="str">
        <f>CONCATENATE(M66," ",N66," ",R66," ",S66)</f>
        <v xml:space="preserve">   </v>
      </c>
      <c r="K66" s="250"/>
      <c r="L66" s="250"/>
      <c r="M66" s="250"/>
      <c r="N66" s="250"/>
      <c r="O66" s="250"/>
      <c r="P66" s="250"/>
      <c r="Q66" s="250"/>
      <c r="R66" s="250"/>
      <c r="S66" s="250"/>
      <c r="T66" s="250"/>
      <c r="U66" s="301"/>
      <c r="V66" s="302"/>
      <c r="W66" s="302"/>
      <c r="X66" s="302"/>
      <c r="Y66" s="302"/>
      <c r="Z66" s="302"/>
      <c r="AA66" s="302"/>
      <c r="AB66" s="302"/>
      <c r="AC66" s="302"/>
      <c r="AD66" s="303"/>
      <c r="AF66" s="304"/>
      <c r="AG66" s="50"/>
      <c r="AH66" s="50"/>
      <c r="AI66" s="50"/>
      <c r="AJ66" s="50"/>
      <c r="AK66" s="50"/>
      <c r="AL66" s="50"/>
      <c r="AM66" s="50"/>
      <c r="AN66" s="50"/>
      <c r="AO66" s="305"/>
    </row>
    <row r="67" spans="1:41" ht="32.25" customHeight="1" x14ac:dyDescent="0.25">
      <c r="A67" s="250" t="s">
        <v>656</v>
      </c>
      <c r="B67" s="250"/>
      <c r="C67" s="268"/>
      <c r="D67" s="250">
        <v>61</v>
      </c>
      <c r="E67" s="250" t="s">
        <v>234</v>
      </c>
      <c r="F67" s="250"/>
      <c r="G67" s="250"/>
      <c r="H67" s="257"/>
      <c r="I67" s="250"/>
      <c r="J67" s="250" t="str">
        <f>CONCATENATE(M67," ",N67," ",R67," ",S67)</f>
        <v xml:space="preserve">   </v>
      </c>
      <c r="K67" s="250"/>
      <c r="L67" s="250"/>
      <c r="M67" s="250"/>
      <c r="N67" s="250"/>
      <c r="O67" s="250"/>
      <c r="P67" s="250"/>
      <c r="Q67" s="250"/>
      <c r="R67" s="250"/>
      <c r="S67" s="250"/>
      <c r="T67" s="250"/>
      <c r="U67" s="250"/>
      <c r="V67" s="250"/>
      <c r="W67" s="250"/>
      <c r="X67" s="250"/>
      <c r="Y67" s="250"/>
      <c r="Z67" s="250"/>
      <c r="AA67" s="250"/>
      <c r="AB67" s="250"/>
      <c r="AC67" s="250"/>
      <c r="AD67" s="250"/>
    </row>
    <row r="68" spans="1:41" ht="32.25" customHeight="1" x14ac:dyDescent="0.25">
      <c r="A68" s="250" t="s">
        <v>657</v>
      </c>
      <c r="B68" s="250"/>
      <c r="C68" s="268"/>
      <c r="D68" s="250">
        <v>62</v>
      </c>
      <c r="E68" s="250" t="s">
        <v>234</v>
      </c>
      <c r="F68" s="250"/>
      <c r="G68" s="250"/>
      <c r="H68" s="257" t="e">
        <f>CONCATENATE('4. ClCLO DE GESTIÓN'!#REF!,'4. ClCLO DE GESTIÓN'!#REF!)</f>
        <v>#REF!</v>
      </c>
      <c r="I68" s="250"/>
      <c r="J68" s="250" t="str">
        <f>CONCATENATE(M68," ",N68," ",R68," ",S68)</f>
        <v xml:space="preserve">   </v>
      </c>
      <c r="K68" s="250"/>
      <c r="L68" s="250"/>
      <c r="M68" s="250"/>
      <c r="N68" s="250"/>
      <c r="O68" s="250"/>
      <c r="P68" s="250"/>
      <c r="Q68" s="250"/>
      <c r="R68" s="250"/>
      <c r="S68" s="250"/>
      <c r="T68" s="250"/>
      <c r="U68" s="250"/>
      <c r="V68" s="250"/>
      <c r="W68" s="250"/>
      <c r="X68" s="250"/>
      <c r="Y68" s="250"/>
      <c r="Z68" s="250"/>
      <c r="AA68" s="250"/>
      <c r="AB68" s="250"/>
      <c r="AC68" s="250"/>
      <c r="AD68" s="250"/>
    </row>
    <row r="69" spans="1:41" ht="32.25" customHeight="1" x14ac:dyDescent="0.25">
      <c r="A69" s="250" t="s">
        <v>658</v>
      </c>
      <c r="B69" s="250"/>
      <c r="C69" s="268"/>
      <c r="D69" s="250">
        <v>63</v>
      </c>
      <c r="E69" s="250" t="s">
        <v>234</v>
      </c>
      <c r="F69" s="250"/>
      <c r="G69" s="250"/>
      <c r="H69" s="257" t="e">
        <f>CONCATENATE('4. ClCLO DE GESTIÓN'!#REF!,'4. ClCLO DE GESTIÓN'!#REF!)</f>
        <v>#REF!</v>
      </c>
      <c r="I69" s="250"/>
      <c r="J69" s="250" t="str">
        <f>CONCATENATE(M69," ",N69," ",R69," ",S69)</f>
        <v xml:space="preserve">   </v>
      </c>
      <c r="K69" s="250"/>
      <c r="L69" s="250"/>
      <c r="M69" s="250"/>
      <c r="N69" s="250"/>
      <c r="O69" s="250"/>
      <c r="P69" s="250"/>
      <c r="Q69" s="250"/>
      <c r="R69" s="250"/>
      <c r="S69" s="250"/>
      <c r="T69" s="250"/>
      <c r="U69" s="250"/>
      <c r="V69" s="250"/>
      <c r="W69" s="250"/>
      <c r="X69" s="250"/>
      <c r="Y69" s="250"/>
      <c r="Z69" s="250"/>
      <c r="AA69" s="250"/>
      <c r="AB69" s="250"/>
      <c r="AC69" s="250"/>
      <c r="AD69" s="250"/>
    </row>
    <row r="70" spans="1:41" ht="32.25" customHeight="1" x14ac:dyDescent="0.25">
      <c r="A70" s="250" t="s">
        <v>659</v>
      </c>
      <c r="B70" s="250"/>
      <c r="C70" s="268"/>
      <c r="D70" s="250">
        <v>64</v>
      </c>
      <c r="E70" s="250" t="s">
        <v>234</v>
      </c>
      <c r="F70" s="250"/>
      <c r="G70" s="250"/>
      <c r="H70" s="250"/>
      <c r="I70" s="250"/>
      <c r="J70" s="250"/>
      <c r="K70" s="250"/>
      <c r="L70" s="250"/>
      <c r="M70" s="250"/>
      <c r="N70" s="250"/>
      <c r="O70" s="250"/>
      <c r="P70" s="250"/>
      <c r="Q70" s="250"/>
      <c r="R70" s="250"/>
      <c r="S70" s="250"/>
      <c r="T70" s="250"/>
      <c r="U70" s="250"/>
      <c r="V70" s="250"/>
      <c r="W70" s="250"/>
      <c r="X70" s="250"/>
      <c r="Y70" s="250"/>
      <c r="Z70" s="250"/>
      <c r="AA70" s="250"/>
      <c r="AB70" s="250"/>
      <c r="AC70" s="250"/>
      <c r="AD70" s="250"/>
    </row>
    <row r="71" spans="1:41" ht="32.25" customHeight="1" x14ac:dyDescent="0.25">
      <c r="A71" s="250" t="s">
        <v>660</v>
      </c>
      <c r="B71" s="250"/>
      <c r="C71" s="268"/>
      <c r="D71" s="250">
        <v>65</v>
      </c>
      <c r="E71" s="250" t="s">
        <v>234</v>
      </c>
      <c r="F71" s="250"/>
      <c r="G71" s="250"/>
      <c r="H71" s="250"/>
      <c r="I71" s="250"/>
      <c r="J71" s="250"/>
      <c r="K71" s="250"/>
      <c r="L71" s="250"/>
      <c r="M71" s="250"/>
      <c r="N71" s="250"/>
      <c r="O71" s="250"/>
      <c r="P71" s="250"/>
      <c r="Q71" s="250"/>
      <c r="R71" s="250"/>
      <c r="S71" s="250"/>
      <c r="T71" s="250"/>
      <c r="U71" s="250"/>
      <c r="V71" s="250"/>
      <c r="W71" s="250"/>
      <c r="X71" s="250"/>
      <c r="Y71" s="250"/>
      <c r="Z71" s="250"/>
      <c r="AA71" s="250"/>
      <c r="AB71" s="250"/>
      <c r="AC71" s="250"/>
      <c r="AD71" s="250"/>
    </row>
    <row r="72" spans="1:41" ht="32.25" customHeight="1" x14ac:dyDescent="0.25">
      <c r="A72" s="250" t="s">
        <v>661</v>
      </c>
      <c r="B72" s="250"/>
      <c r="C72" s="268"/>
      <c r="D72" s="250">
        <v>66</v>
      </c>
      <c r="E72" s="250" t="s">
        <v>234</v>
      </c>
      <c r="F72" s="250"/>
      <c r="G72" s="250"/>
      <c r="H72" s="250"/>
      <c r="I72" s="250"/>
      <c r="J72" s="250"/>
      <c r="K72" s="250"/>
      <c r="L72" s="250"/>
      <c r="M72" s="250"/>
      <c r="N72" s="250"/>
      <c r="O72" s="250"/>
      <c r="P72" s="250"/>
      <c r="Q72" s="250"/>
      <c r="R72" s="250"/>
      <c r="S72" s="250"/>
      <c r="T72" s="250"/>
      <c r="U72" s="250"/>
      <c r="V72" s="250"/>
      <c r="W72" s="250"/>
      <c r="X72" s="250"/>
      <c r="Y72" s="250"/>
      <c r="Z72" s="250"/>
      <c r="AA72" s="250"/>
      <c r="AB72" s="250"/>
      <c r="AC72" s="250"/>
      <c r="AD72" s="250"/>
    </row>
    <row r="73" spans="1:41" ht="32.25" customHeight="1" x14ac:dyDescent="0.25">
      <c r="A73" s="250" t="s">
        <v>662</v>
      </c>
      <c r="B73" s="250"/>
      <c r="C73" s="268"/>
      <c r="D73" s="250">
        <v>67</v>
      </c>
      <c r="E73" s="250" t="s">
        <v>234</v>
      </c>
      <c r="F73" s="250"/>
      <c r="G73" s="250"/>
      <c r="H73" s="250"/>
      <c r="I73" s="250"/>
      <c r="J73" s="250"/>
      <c r="K73" s="250"/>
      <c r="L73" s="250"/>
      <c r="M73" s="250"/>
      <c r="N73" s="250"/>
      <c r="O73" s="250"/>
      <c r="P73" s="250"/>
      <c r="Q73" s="250"/>
      <c r="R73" s="250"/>
      <c r="S73" s="250"/>
      <c r="T73" s="250"/>
      <c r="U73" s="250"/>
      <c r="V73" s="250"/>
      <c r="W73" s="250"/>
      <c r="X73" s="250"/>
      <c r="Y73" s="250"/>
      <c r="Z73" s="250"/>
      <c r="AA73" s="250"/>
      <c r="AB73" s="250"/>
      <c r="AC73" s="250"/>
      <c r="AD73" s="250"/>
    </row>
    <row r="74" spans="1:41" ht="32.25" customHeight="1" x14ac:dyDescent="0.25">
      <c r="A74" s="250" t="s">
        <v>663</v>
      </c>
      <c r="B74" s="250"/>
      <c r="C74" s="268"/>
      <c r="D74" s="250">
        <v>68</v>
      </c>
      <c r="E74" s="250" t="s">
        <v>234</v>
      </c>
      <c r="F74" s="250"/>
      <c r="G74" s="250"/>
      <c r="H74" s="250"/>
      <c r="I74" s="250"/>
      <c r="J74" s="250"/>
      <c r="K74" s="250"/>
      <c r="L74" s="250"/>
      <c r="M74" s="250"/>
      <c r="N74" s="250"/>
      <c r="O74" s="250"/>
      <c r="P74" s="250"/>
      <c r="Q74" s="250"/>
      <c r="R74" s="250"/>
      <c r="S74" s="250"/>
      <c r="T74" s="250"/>
      <c r="U74" s="250"/>
      <c r="V74" s="250"/>
      <c r="W74" s="250"/>
      <c r="X74" s="250"/>
      <c r="Y74" s="250"/>
      <c r="Z74" s="250"/>
      <c r="AA74" s="250"/>
      <c r="AB74" s="250"/>
      <c r="AC74" s="250"/>
      <c r="AD74" s="250"/>
    </row>
    <row r="75" spans="1:41" ht="32.25" customHeight="1" x14ac:dyDescent="0.25">
      <c r="A75" s="250" t="s">
        <v>664</v>
      </c>
      <c r="B75" s="250"/>
      <c r="C75" s="268"/>
      <c r="D75" s="250">
        <v>69</v>
      </c>
      <c r="E75" s="250" t="s">
        <v>234</v>
      </c>
      <c r="F75" s="250"/>
      <c r="G75" s="250"/>
      <c r="H75" s="250"/>
      <c r="I75" s="250"/>
      <c r="J75" s="250"/>
      <c r="K75" s="250"/>
      <c r="L75" s="250"/>
      <c r="M75" s="250"/>
      <c r="N75" s="250"/>
      <c r="O75" s="250"/>
      <c r="P75" s="250"/>
      <c r="Q75" s="250"/>
      <c r="R75" s="250"/>
      <c r="S75" s="250"/>
      <c r="T75" s="250"/>
      <c r="U75" s="250"/>
      <c r="V75" s="250"/>
      <c r="W75" s="250"/>
      <c r="X75" s="250"/>
      <c r="Y75" s="250"/>
      <c r="Z75" s="250"/>
      <c r="AA75" s="250"/>
      <c r="AB75" s="250"/>
      <c r="AC75" s="250"/>
      <c r="AD75" s="250"/>
    </row>
    <row r="76" spans="1:41" ht="32.25" customHeight="1" x14ac:dyDescent="0.25">
      <c r="A76" s="250" t="s">
        <v>665</v>
      </c>
      <c r="B76" s="250"/>
      <c r="C76" s="268"/>
      <c r="D76" s="250">
        <v>70</v>
      </c>
      <c r="E76" s="250" t="s">
        <v>234</v>
      </c>
      <c r="F76" s="250"/>
      <c r="G76" s="250"/>
      <c r="H76" s="250"/>
      <c r="I76" s="250"/>
      <c r="J76" s="250"/>
      <c r="K76" s="250"/>
      <c r="L76" s="250"/>
      <c r="M76" s="250"/>
      <c r="N76" s="250"/>
      <c r="O76" s="250"/>
      <c r="P76" s="250"/>
      <c r="Q76" s="250"/>
      <c r="R76" s="250"/>
      <c r="S76" s="250"/>
      <c r="T76" s="250"/>
      <c r="U76" s="250"/>
      <c r="V76" s="250"/>
      <c r="W76" s="250"/>
      <c r="X76" s="250"/>
      <c r="Y76" s="250"/>
      <c r="Z76" s="250"/>
      <c r="AA76" s="250"/>
      <c r="AB76" s="250"/>
      <c r="AC76" s="250"/>
      <c r="AD76" s="250"/>
    </row>
    <row r="77" spans="1:41" ht="32.25" customHeight="1" x14ac:dyDescent="0.25">
      <c r="A77" s="250" t="s">
        <v>666</v>
      </c>
      <c r="B77" s="250"/>
      <c r="C77" s="268"/>
      <c r="D77" s="250">
        <v>71</v>
      </c>
      <c r="E77" s="250" t="s">
        <v>234</v>
      </c>
      <c r="F77" s="250"/>
      <c r="G77" s="250"/>
      <c r="H77" s="250"/>
      <c r="I77" s="250"/>
      <c r="J77" s="250"/>
      <c r="K77" s="250"/>
      <c r="L77" s="250"/>
      <c r="M77" s="250"/>
      <c r="N77" s="250"/>
      <c r="O77" s="250"/>
      <c r="P77" s="250"/>
      <c r="Q77" s="250"/>
      <c r="R77" s="250"/>
      <c r="S77" s="250"/>
      <c r="T77" s="250"/>
      <c r="U77" s="250"/>
      <c r="V77" s="250"/>
      <c r="W77" s="250"/>
      <c r="X77" s="250"/>
      <c r="Y77" s="250"/>
      <c r="Z77" s="250"/>
      <c r="AA77" s="250"/>
      <c r="AB77" s="250"/>
      <c r="AC77" s="250"/>
      <c r="AD77" s="250"/>
    </row>
    <row r="78" spans="1:41" ht="32.25" customHeight="1" x14ac:dyDescent="0.25">
      <c r="A78" s="250" t="s">
        <v>667</v>
      </c>
      <c r="B78" s="250"/>
      <c r="C78" s="268"/>
      <c r="D78" s="250">
        <v>72</v>
      </c>
      <c r="E78" s="250" t="s">
        <v>234</v>
      </c>
      <c r="F78" s="250"/>
      <c r="G78" s="250"/>
      <c r="H78" s="250"/>
      <c r="I78" s="250"/>
      <c r="J78" s="250"/>
      <c r="K78" s="250"/>
      <c r="L78" s="250"/>
      <c r="M78" s="250"/>
      <c r="N78" s="250"/>
      <c r="O78" s="250"/>
      <c r="P78" s="250"/>
      <c r="Q78" s="250"/>
      <c r="R78" s="250"/>
      <c r="S78" s="250"/>
      <c r="T78" s="250"/>
      <c r="U78" s="250"/>
      <c r="V78" s="250"/>
      <c r="W78" s="250"/>
      <c r="X78" s="250"/>
      <c r="Y78" s="250"/>
      <c r="Z78" s="250"/>
      <c r="AA78" s="250"/>
      <c r="AB78" s="250"/>
      <c r="AC78" s="250"/>
      <c r="AD78" s="250"/>
    </row>
    <row r="79" spans="1:41" ht="32.25" customHeight="1" x14ac:dyDescent="0.25">
      <c r="A79" s="250" t="s">
        <v>668</v>
      </c>
      <c r="B79" s="250"/>
      <c r="C79" s="268"/>
      <c r="D79" s="250">
        <v>73</v>
      </c>
      <c r="E79" s="250" t="s">
        <v>234</v>
      </c>
      <c r="F79" s="250"/>
      <c r="G79" s="250"/>
      <c r="H79" s="250"/>
      <c r="I79" s="250"/>
      <c r="J79" s="250"/>
      <c r="K79" s="250"/>
      <c r="L79" s="250"/>
      <c r="M79" s="250"/>
      <c r="N79" s="250"/>
      <c r="O79" s="250"/>
      <c r="P79" s="250"/>
      <c r="Q79" s="250"/>
      <c r="R79" s="250"/>
      <c r="S79" s="250"/>
      <c r="T79" s="250"/>
      <c r="U79" s="250"/>
      <c r="V79" s="250"/>
      <c r="W79" s="250"/>
      <c r="X79" s="250"/>
      <c r="Y79" s="250"/>
      <c r="Z79" s="250"/>
      <c r="AA79" s="250"/>
      <c r="AB79" s="250"/>
      <c r="AC79" s="250"/>
      <c r="AD79" s="250"/>
    </row>
    <row r="80" spans="1:41" ht="15.75" x14ac:dyDescent="0.25">
      <c r="A80" s="250"/>
      <c r="B80" s="250"/>
      <c r="C80" s="250"/>
      <c r="D80" s="250">
        <v>74</v>
      </c>
      <c r="E80" s="250" t="s">
        <v>234</v>
      </c>
      <c r="F80" s="250"/>
      <c r="G80" s="250"/>
      <c r="H80" s="250"/>
      <c r="I80" s="250"/>
      <c r="J80" s="250"/>
      <c r="K80" s="250"/>
      <c r="L80" s="250"/>
      <c r="M80" s="250"/>
      <c r="N80" s="250"/>
      <c r="O80" s="250"/>
      <c r="P80" s="250"/>
      <c r="Q80" s="250"/>
      <c r="R80" s="250"/>
      <c r="S80" s="250"/>
      <c r="T80" s="250"/>
      <c r="U80" s="250"/>
      <c r="V80" s="250"/>
      <c r="W80" s="250"/>
      <c r="X80" s="250"/>
      <c r="Y80" s="250"/>
      <c r="Z80" s="250"/>
      <c r="AA80" s="250"/>
      <c r="AB80" s="250"/>
      <c r="AC80" s="250"/>
      <c r="AD80" s="250"/>
    </row>
    <row r="81" spans="1:30" ht="15.75" x14ac:dyDescent="0.25">
      <c r="A81" s="250"/>
      <c r="B81" s="250"/>
      <c r="C81" s="250"/>
      <c r="D81" s="250">
        <v>75</v>
      </c>
      <c r="E81" s="250" t="s">
        <v>234</v>
      </c>
      <c r="F81" s="250"/>
      <c r="G81" s="250"/>
      <c r="H81" s="250"/>
      <c r="I81" s="250"/>
      <c r="J81" s="250"/>
      <c r="K81" s="250"/>
      <c r="L81" s="250"/>
      <c r="M81" s="250"/>
      <c r="N81" s="250"/>
      <c r="O81" s="250"/>
      <c r="P81" s="250"/>
      <c r="Q81" s="250"/>
      <c r="R81" s="250"/>
      <c r="S81" s="250"/>
      <c r="T81" s="250"/>
      <c r="U81" s="250"/>
      <c r="V81" s="250"/>
      <c r="W81" s="250"/>
      <c r="X81" s="250"/>
      <c r="Y81" s="250"/>
      <c r="Z81" s="250"/>
      <c r="AA81" s="250"/>
      <c r="AB81" s="250"/>
      <c r="AC81" s="250"/>
      <c r="AD81" s="250"/>
    </row>
    <row r="82" spans="1:30" ht="15.75" x14ac:dyDescent="0.25">
      <c r="D82" s="250">
        <v>76</v>
      </c>
      <c r="E82" s="250" t="s">
        <v>234</v>
      </c>
      <c r="F82" s="250"/>
      <c r="G82" s="250"/>
      <c r="H82" s="250"/>
      <c r="I82" s="250"/>
      <c r="J82" s="250"/>
      <c r="K82" s="250"/>
      <c r="L82" s="250"/>
      <c r="M82" s="250"/>
      <c r="N82" s="250"/>
      <c r="O82" s="250"/>
      <c r="P82" s="250"/>
      <c r="Q82" s="250"/>
      <c r="R82" s="250"/>
      <c r="S82" s="250"/>
      <c r="T82" s="250"/>
      <c r="U82" s="250"/>
      <c r="V82" s="250"/>
      <c r="W82" s="250"/>
      <c r="X82" s="250"/>
      <c r="Y82" s="250"/>
      <c r="Z82" s="250"/>
      <c r="AA82" s="250"/>
      <c r="AB82" s="250"/>
      <c r="AC82" s="250"/>
      <c r="AD82" s="250"/>
    </row>
    <row r="83" spans="1:30" ht="15.75" x14ac:dyDescent="0.25">
      <c r="C83" s="250"/>
      <c r="D83" s="250">
        <v>77</v>
      </c>
      <c r="E83" s="250" t="s">
        <v>234</v>
      </c>
      <c r="F83" s="250"/>
      <c r="G83" s="250"/>
      <c r="H83" s="250"/>
      <c r="I83" s="250"/>
      <c r="J83" s="250"/>
      <c r="K83" s="250"/>
      <c r="L83" s="250"/>
      <c r="M83" s="250"/>
      <c r="N83" s="250"/>
      <c r="O83" s="250"/>
      <c r="P83" s="250"/>
      <c r="Q83" s="250"/>
      <c r="R83" s="250"/>
      <c r="S83" s="250"/>
      <c r="T83" s="250"/>
      <c r="U83" s="250"/>
      <c r="V83" s="250"/>
      <c r="W83" s="250"/>
      <c r="X83" s="250"/>
      <c r="Y83" s="250"/>
      <c r="Z83" s="250"/>
      <c r="AA83" s="250"/>
      <c r="AB83" s="250"/>
      <c r="AC83" s="250"/>
      <c r="AD83" s="250"/>
    </row>
    <row r="84" spans="1:30" ht="15.75" x14ac:dyDescent="0.25">
      <c r="C84" s="250"/>
      <c r="D84" s="250">
        <v>78</v>
      </c>
      <c r="E84" s="250" t="s">
        <v>234</v>
      </c>
      <c r="F84" s="250"/>
      <c r="G84" s="250"/>
      <c r="H84" s="250"/>
      <c r="I84" s="250"/>
      <c r="J84" s="250"/>
      <c r="K84" s="250"/>
      <c r="L84" s="250"/>
      <c r="M84" s="250"/>
      <c r="N84" s="250"/>
      <c r="O84" s="250"/>
      <c r="P84" s="250"/>
      <c r="Q84" s="250"/>
      <c r="R84" s="250"/>
      <c r="S84" s="250"/>
      <c r="T84" s="250"/>
      <c r="U84" s="250"/>
      <c r="V84" s="250"/>
      <c r="W84" s="250"/>
      <c r="X84" s="250"/>
      <c r="Y84" s="250"/>
      <c r="Z84" s="250"/>
      <c r="AA84" s="250"/>
      <c r="AB84" s="250"/>
      <c r="AC84" s="250"/>
      <c r="AD84" s="250"/>
    </row>
    <row r="85" spans="1:30" ht="15.75" x14ac:dyDescent="0.25">
      <c r="C85" s="250"/>
      <c r="D85" s="250">
        <v>79</v>
      </c>
      <c r="E85" s="250" t="s">
        <v>234</v>
      </c>
      <c r="F85" s="250"/>
      <c r="G85" s="250"/>
      <c r="H85" s="250"/>
      <c r="I85" s="250"/>
      <c r="J85" s="250"/>
      <c r="K85" s="250"/>
      <c r="L85" s="250"/>
      <c r="M85" s="250"/>
      <c r="N85" s="250"/>
      <c r="O85" s="250"/>
      <c r="P85" s="250"/>
      <c r="Q85" s="250"/>
      <c r="R85" s="250"/>
      <c r="S85" s="250"/>
      <c r="T85" s="250"/>
      <c r="U85" s="250"/>
      <c r="V85" s="250"/>
      <c r="W85" s="250"/>
      <c r="X85" s="250"/>
      <c r="Y85" s="250"/>
      <c r="Z85" s="250"/>
      <c r="AA85" s="250"/>
      <c r="AB85" s="250"/>
      <c r="AC85" s="250"/>
      <c r="AD85" s="250"/>
    </row>
    <row r="86" spans="1:30" ht="15.75" x14ac:dyDescent="0.25">
      <c r="C86" s="250"/>
      <c r="D86" s="250">
        <v>80</v>
      </c>
      <c r="E86" s="250" t="s">
        <v>234</v>
      </c>
      <c r="F86" s="250"/>
      <c r="G86" s="250"/>
      <c r="H86" s="250"/>
      <c r="I86" s="250"/>
      <c r="J86" s="250"/>
      <c r="K86" s="250"/>
      <c r="L86" s="250"/>
      <c r="M86" s="250"/>
      <c r="N86" s="250"/>
      <c r="O86" s="250"/>
      <c r="P86" s="250"/>
      <c r="Q86" s="250"/>
      <c r="R86" s="250"/>
      <c r="S86" s="250"/>
      <c r="T86" s="250"/>
      <c r="U86" s="250"/>
      <c r="V86" s="250"/>
      <c r="W86" s="250"/>
      <c r="X86" s="250"/>
      <c r="Y86" s="250"/>
      <c r="Z86" s="250"/>
      <c r="AA86" s="250"/>
      <c r="AB86" s="250"/>
      <c r="AC86" s="250"/>
      <c r="AD86" s="250"/>
    </row>
    <row r="87" spans="1:30" ht="15.75" x14ac:dyDescent="0.25">
      <c r="C87" s="250"/>
      <c r="D87" s="250">
        <v>81</v>
      </c>
      <c r="E87" s="250" t="s">
        <v>234</v>
      </c>
      <c r="F87" s="250"/>
      <c r="G87" s="250"/>
      <c r="H87" s="250"/>
      <c r="I87" s="250"/>
      <c r="J87" s="250"/>
      <c r="K87" s="250"/>
      <c r="L87" s="250"/>
      <c r="M87" s="250"/>
      <c r="N87" s="250"/>
      <c r="O87" s="250"/>
      <c r="P87" s="250"/>
      <c r="Q87" s="250"/>
      <c r="R87" s="250"/>
      <c r="S87" s="250"/>
      <c r="T87" s="250"/>
      <c r="U87" s="250"/>
      <c r="V87" s="250"/>
      <c r="W87" s="250"/>
      <c r="X87" s="250"/>
      <c r="Y87" s="250"/>
      <c r="Z87" s="250"/>
      <c r="AA87" s="250"/>
      <c r="AB87" s="250"/>
      <c r="AC87" s="250"/>
      <c r="AD87" s="250"/>
    </row>
    <row r="88" spans="1:30" ht="15.75" x14ac:dyDescent="0.25">
      <c r="C88" s="250"/>
      <c r="D88" s="250">
        <v>82</v>
      </c>
      <c r="E88" s="250" t="s">
        <v>234</v>
      </c>
      <c r="F88" s="250"/>
      <c r="G88" s="250"/>
      <c r="H88" s="250"/>
      <c r="I88" s="250"/>
      <c r="J88" s="250"/>
      <c r="K88" s="250"/>
      <c r="L88" s="250"/>
      <c r="M88" s="250"/>
      <c r="N88" s="250"/>
      <c r="O88" s="250"/>
      <c r="P88" s="250"/>
      <c r="Q88" s="250"/>
      <c r="R88" s="250"/>
      <c r="S88" s="250"/>
      <c r="T88" s="250"/>
      <c r="U88" s="250"/>
      <c r="V88" s="250"/>
      <c r="W88" s="250"/>
      <c r="X88" s="250"/>
      <c r="Y88" s="250"/>
      <c r="Z88" s="250"/>
      <c r="AA88" s="250"/>
      <c r="AB88" s="250"/>
      <c r="AC88" s="250"/>
      <c r="AD88" s="250"/>
    </row>
    <row r="89" spans="1:30" ht="15.75" x14ac:dyDescent="0.25">
      <c r="C89" s="250"/>
      <c r="D89" s="250">
        <v>83</v>
      </c>
      <c r="E89" s="250" t="s">
        <v>234</v>
      </c>
      <c r="F89" s="250"/>
      <c r="G89" s="250"/>
      <c r="H89" s="250"/>
      <c r="I89" s="250"/>
      <c r="J89" s="250"/>
      <c r="K89" s="250"/>
      <c r="L89" s="250"/>
      <c r="M89" s="250"/>
      <c r="N89" s="250"/>
      <c r="O89" s="250"/>
      <c r="P89" s="250"/>
      <c r="Q89" s="250"/>
      <c r="R89" s="250"/>
      <c r="S89" s="250"/>
      <c r="T89" s="250"/>
      <c r="U89" s="250"/>
      <c r="V89" s="250"/>
      <c r="W89" s="250"/>
      <c r="X89" s="250"/>
      <c r="Y89" s="250"/>
      <c r="Z89" s="250"/>
      <c r="AA89" s="250"/>
      <c r="AB89" s="250"/>
      <c r="AC89" s="250"/>
      <c r="AD89" s="250"/>
    </row>
    <row r="90" spans="1:30" ht="15.75" x14ac:dyDescent="0.25">
      <c r="A90" s="250" t="s">
        <v>129</v>
      </c>
      <c r="B90" s="250"/>
      <c r="C90" s="268" t="s">
        <v>669</v>
      </c>
      <c r="D90" s="250">
        <v>84</v>
      </c>
      <c r="E90" s="250" t="s">
        <v>234</v>
      </c>
      <c r="F90" s="250"/>
      <c r="G90" s="250"/>
      <c r="H90" s="250"/>
      <c r="I90" s="250"/>
      <c r="J90" s="250"/>
      <c r="K90" s="250"/>
      <c r="L90" s="250"/>
      <c r="M90" s="250"/>
      <c r="N90" s="250"/>
      <c r="O90" s="250"/>
      <c r="P90" s="250"/>
      <c r="Q90" s="250"/>
      <c r="R90" s="250"/>
      <c r="S90" s="250"/>
      <c r="T90" s="250"/>
      <c r="U90" s="250"/>
      <c r="V90" s="250"/>
      <c r="W90" s="250"/>
      <c r="X90" s="250"/>
      <c r="Y90" s="250"/>
      <c r="Z90" s="250"/>
      <c r="AA90" s="250"/>
      <c r="AB90" s="250"/>
      <c r="AC90" s="250"/>
      <c r="AD90" s="250"/>
    </row>
    <row r="91" spans="1:30" ht="15.75" x14ac:dyDescent="0.25">
      <c r="A91" s="250" t="s">
        <v>670</v>
      </c>
      <c r="B91" s="250"/>
      <c r="C91" s="250"/>
      <c r="D91" s="250">
        <v>85</v>
      </c>
      <c r="E91" s="250" t="s">
        <v>234</v>
      </c>
      <c r="F91" s="250"/>
      <c r="G91" s="250"/>
      <c r="H91" s="250"/>
      <c r="I91" s="250"/>
      <c r="J91" s="250"/>
      <c r="K91" s="250"/>
      <c r="L91" s="250"/>
      <c r="M91" s="250"/>
      <c r="N91" s="250"/>
      <c r="O91" s="250"/>
      <c r="P91" s="250"/>
      <c r="Q91" s="250"/>
      <c r="R91" s="250"/>
      <c r="S91" s="250"/>
      <c r="T91" s="250"/>
      <c r="U91" s="250"/>
      <c r="V91" s="250"/>
      <c r="W91" s="250"/>
      <c r="X91" s="250"/>
      <c r="Y91" s="250"/>
      <c r="Z91" s="250"/>
      <c r="AA91" s="250"/>
      <c r="AB91" s="250"/>
      <c r="AC91" s="250"/>
      <c r="AD91" s="250"/>
    </row>
    <row r="92" spans="1:30" ht="15.75" x14ac:dyDescent="0.25">
      <c r="A92" s="250" t="s">
        <v>671</v>
      </c>
      <c r="B92" s="250"/>
      <c r="C92" s="250"/>
      <c r="D92" s="250">
        <v>86</v>
      </c>
      <c r="E92" s="250" t="s">
        <v>165</v>
      </c>
      <c r="F92" s="250"/>
      <c r="G92" s="250"/>
      <c r="H92" s="250"/>
      <c r="I92" s="250"/>
      <c r="J92" s="250"/>
      <c r="K92" s="250"/>
      <c r="L92" s="250"/>
      <c r="M92" s="250"/>
      <c r="N92" s="250"/>
      <c r="O92" s="250"/>
      <c r="P92" s="250"/>
      <c r="Q92" s="250"/>
      <c r="R92" s="250"/>
      <c r="S92" s="250"/>
      <c r="T92" s="250"/>
      <c r="U92" s="250"/>
      <c r="V92" s="250"/>
      <c r="W92" s="250"/>
      <c r="X92" s="250"/>
      <c r="Y92" s="250"/>
      <c r="Z92" s="250"/>
      <c r="AA92" s="250"/>
      <c r="AB92" s="250"/>
      <c r="AC92" s="250"/>
      <c r="AD92" s="250"/>
    </row>
    <row r="93" spans="1:30" ht="15" customHeight="1" x14ac:dyDescent="0.25">
      <c r="A93" s="250" t="s">
        <v>672</v>
      </c>
      <c r="B93" s="250"/>
      <c r="C93" s="268"/>
      <c r="D93" s="250">
        <v>87</v>
      </c>
      <c r="E93" s="250" t="s">
        <v>165</v>
      </c>
      <c r="F93" s="250"/>
      <c r="G93" s="250"/>
      <c r="H93" s="250"/>
      <c r="I93" s="250"/>
      <c r="J93" s="250"/>
      <c r="K93" s="250"/>
      <c r="L93" s="250"/>
      <c r="M93" s="250"/>
      <c r="N93" s="250"/>
      <c r="O93" s="250"/>
      <c r="P93" s="250"/>
      <c r="Q93" s="250"/>
      <c r="R93" s="250"/>
      <c r="S93" s="250"/>
      <c r="T93" s="250"/>
      <c r="U93" s="250"/>
      <c r="V93" s="250"/>
      <c r="W93" s="250"/>
      <c r="X93" s="250"/>
      <c r="Y93" s="250"/>
      <c r="Z93" s="250"/>
      <c r="AA93" s="250"/>
      <c r="AB93" s="250"/>
      <c r="AC93" s="250"/>
      <c r="AD93" s="250"/>
    </row>
    <row r="94" spans="1:30" ht="15.75" x14ac:dyDescent="0.25">
      <c r="A94" s="250" t="s">
        <v>673</v>
      </c>
      <c r="B94" s="250"/>
      <c r="C94" s="250"/>
      <c r="D94" s="250">
        <v>88</v>
      </c>
      <c r="E94" s="250" t="s">
        <v>165</v>
      </c>
      <c r="F94" s="250"/>
      <c r="G94" s="250"/>
      <c r="H94" s="250"/>
      <c r="I94" s="250"/>
      <c r="J94" s="250"/>
      <c r="K94" s="250"/>
      <c r="L94" s="250"/>
      <c r="M94" s="250"/>
      <c r="N94" s="250"/>
      <c r="O94" s="250"/>
      <c r="P94" s="250"/>
      <c r="Q94" s="250"/>
      <c r="R94" s="250"/>
      <c r="S94" s="250"/>
      <c r="T94" s="250"/>
      <c r="U94" s="250"/>
      <c r="V94" s="250"/>
      <c r="W94" s="250"/>
      <c r="X94" s="250"/>
      <c r="Y94" s="250"/>
      <c r="Z94" s="250"/>
      <c r="AA94" s="250"/>
      <c r="AB94" s="250"/>
      <c r="AC94" s="250"/>
      <c r="AD94" s="250"/>
    </row>
    <row r="95" spans="1:30" ht="15.75" x14ac:dyDescent="0.25">
      <c r="A95" s="250" t="s">
        <v>674</v>
      </c>
      <c r="B95" s="250"/>
      <c r="C95" s="268"/>
      <c r="D95" s="250">
        <v>89</v>
      </c>
      <c r="E95" s="250" t="s">
        <v>165</v>
      </c>
      <c r="F95" s="250"/>
      <c r="G95" s="250"/>
      <c r="H95" s="250"/>
      <c r="I95" s="250"/>
      <c r="J95" s="250"/>
      <c r="K95" s="250"/>
      <c r="L95" s="250"/>
      <c r="M95" s="250"/>
      <c r="N95" s="250"/>
      <c r="O95" s="250"/>
      <c r="P95" s="250"/>
      <c r="Q95" s="250"/>
      <c r="R95" s="250"/>
      <c r="S95" s="250"/>
      <c r="T95" s="250"/>
      <c r="U95" s="250"/>
      <c r="V95" s="250"/>
      <c r="W95" s="250"/>
      <c r="X95" s="250"/>
      <c r="Y95" s="250"/>
      <c r="Z95" s="250"/>
      <c r="AA95" s="250"/>
      <c r="AB95" s="250"/>
      <c r="AC95" s="250"/>
      <c r="AD95" s="250"/>
    </row>
    <row r="96" spans="1:30" ht="15.75" x14ac:dyDescent="0.25">
      <c r="A96" s="250" t="s">
        <v>675</v>
      </c>
      <c r="B96" s="250"/>
      <c r="C96" s="250"/>
      <c r="D96" s="250">
        <v>90</v>
      </c>
      <c r="E96" s="250" t="s">
        <v>165</v>
      </c>
      <c r="F96" s="250"/>
      <c r="G96" s="250"/>
      <c r="H96" s="250"/>
      <c r="I96" s="250"/>
      <c r="J96" s="250"/>
      <c r="K96" s="250"/>
      <c r="L96" s="250"/>
      <c r="M96" s="250"/>
      <c r="N96" s="250"/>
      <c r="O96" s="250"/>
      <c r="P96" s="250"/>
      <c r="Q96" s="250"/>
      <c r="R96" s="250"/>
      <c r="S96" s="250"/>
      <c r="T96" s="250"/>
      <c r="U96" s="250"/>
      <c r="V96" s="250"/>
      <c r="W96" s="250"/>
      <c r="X96" s="250"/>
      <c r="Y96" s="250"/>
      <c r="Z96" s="250"/>
      <c r="AA96" s="250"/>
      <c r="AB96" s="250"/>
      <c r="AC96" s="250"/>
      <c r="AD96" s="250"/>
    </row>
    <row r="97" spans="1:30" ht="15.75" x14ac:dyDescent="0.25">
      <c r="A97" s="250" t="s">
        <v>676</v>
      </c>
      <c r="B97" s="250"/>
      <c r="C97" s="268"/>
      <c r="D97" s="250">
        <v>91</v>
      </c>
      <c r="E97" s="250" t="s">
        <v>165</v>
      </c>
      <c r="F97" s="250"/>
      <c r="G97" s="250"/>
      <c r="H97" s="250"/>
      <c r="I97" s="250"/>
      <c r="J97" s="250"/>
      <c r="K97" s="250"/>
      <c r="L97" s="250"/>
      <c r="M97" s="250"/>
      <c r="N97" s="250"/>
      <c r="O97" s="250"/>
      <c r="P97" s="250"/>
      <c r="Q97" s="250"/>
      <c r="R97" s="250"/>
      <c r="S97" s="250"/>
      <c r="T97" s="250"/>
      <c r="U97" s="250"/>
      <c r="V97" s="250"/>
      <c r="W97" s="250"/>
      <c r="X97" s="250"/>
      <c r="Y97" s="250"/>
      <c r="Z97" s="250"/>
      <c r="AA97" s="250"/>
      <c r="AB97" s="250"/>
      <c r="AC97" s="250"/>
      <c r="AD97" s="250"/>
    </row>
    <row r="98" spans="1:30" ht="15.75" x14ac:dyDescent="0.25">
      <c r="A98" s="250"/>
      <c r="B98" s="250"/>
      <c r="C98" s="268"/>
      <c r="D98" s="250">
        <v>92</v>
      </c>
      <c r="E98" s="250" t="s">
        <v>165</v>
      </c>
      <c r="F98" s="250"/>
      <c r="G98" s="250"/>
      <c r="H98" s="250"/>
      <c r="I98" s="250"/>
      <c r="J98" s="250"/>
      <c r="K98" s="250"/>
      <c r="L98" s="250"/>
      <c r="M98" s="250"/>
      <c r="N98" s="250"/>
      <c r="O98" s="250"/>
      <c r="P98" s="250"/>
      <c r="Q98" s="250"/>
      <c r="R98" s="250"/>
      <c r="S98" s="250"/>
      <c r="T98" s="250"/>
      <c r="U98" s="250"/>
      <c r="V98" s="250"/>
      <c r="W98" s="250"/>
      <c r="X98" s="250"/>
      <c r="Y98" s="250"/>
      <c r="Z98" s="250"/>
      <c r="AA98" s="250"/>
      <c r="AB98" s="250"/>
      <c r="AC98" s="250"/>
      <c r="AD98" s="250"/>
    </row>
    <row r="99" spans="1:30" ht="15.75" x14ac:dyDescent="0.25">
      <c r="A99" s="250"/>
      <c r="B99" s="250"/>
      <c r="C99" s="268"/>
      <c r="D99" s="250">
        <v>93</v>
      </c>
      <c r="E99" s="250" t="s">
        <v>165</v>
      </c>
      <c r="F99" s="250"/>
      <c r="G99" s="250"/>
      <c r="H99" s="250"/>
      <c r="I99" s="250"/>
      <c r="J99" s="250"/>
      <c r="K99" s="250"/>
      <c r="L99" s="250"/>
      <c r="M99" s="250"/>
      <c r="N99" s="250"/>
      <c r="O99" s="250"/>
      <c r="P99" s="250"/>
      <c r="Q99" s="250"/>
      <c r="R99" s="250"/>
      <c r="S99" s="250"/>
      <c r="T99" s="250"/>
      <c r="U99" s="250"/>
      <c r="V99" s="250"/>
      <c r="W99" s="250"/>
      <c r="X99" s="250"/>
      <c r="Y99" s="250"/>
      <c r="Z99" s="250"/>
      <c r="AA99" s="250"/>
      <c r="AB99" s="250"/>
      <c r="AC99" s="250"/>
      <c r="AD99" s="250"/>
    </row>
    <row r="100" spans="1:30" ht="15.75" x14ac:dyDescent="0.25">
      <c r="A100" s="250"/>
      <c r="B100" s="250"/>
      <c r="C100" s="268"/>
      <c r="D100" s="250">
        <v>94</v>
      </c>
      <c r="E100" s="250" t="s">
        <v>165</v>
      </c>
      <c r="F100" s="250"/>
      <c r="G100" s="250"/>
      <c r="H100" s="250"/>
      <c r="I100" s="250"/>
      <c r="J100" s="250"/>
      <c r="K100" s="250"/>
      <c r="L100" s="250"/>
      <c r="M100" s="250"/>
      <c r="N100" s="250"/>
      <c r="O100" s="250"/>
      <c r="P100" s="250"/>
      <c r="Q100" s="250"/>
      <c r="R100" s="250"/>
      <c r="S100" s="250"/>
      <c r="T100" s="250"/>
      <c r="U100" s="250"/>
      <c r="V100" s="250"/>
      <c r="W100" s="250"/>
      <c r="X100" s="250"/>
      <c r="Y100" s="250"/>
      <c r="Z100" s="250"/>
      <c r="AA100" s="250"/>
      <c r="AB100" s="250"/>
      <c r="AC100" s="250"/>
      <c r="AD100" s="250"/>
    </row>
    <row r="101" spans="1:30" ht="15.75" x14ac:dyDescent="0.25">
      <c r="A101" s="250"/>
      <c r="B101" s="250"/>
      <c r="C101" s="268"/>
      <c r="D101" s="250">
        <v>95</v>
      </c>
      <c r="E101" s="250" t="s">
        <v>165</v>
      </c>
      <c r="F101" s="250"/>
      <c r="G101" s="250"/>
      <c r="H101" s="250"/>
      <c r="I101" s="250"/>
      <c r="J101" s="250"/>
      <c r="K101" s="250"/>
      <c r="L101" s="250"/>
      <c r="M101" s="250"/>
      <c r="N101" s="250"/>
      <c r="O101" s="250"/>
      <c r="P101" s="250"/>
      <c r="Q101" s="250"/>
      <c r="R101" s="250"/>
      <c r="S101" s="250"/>
      <c r="T101" s="250"/>
      <c r="U101" s="250"/>
      <c r="V101" s="250"/>
      <c r="W101" s="250"/>
      <c r="X101" s="250"/>
      <c r="Y101" s="250"/>
      <c r="Z101" s="250"/>
      <c r="AA101" s="250"/>
      <c r="AB101" s="250"/>
      <c r="AC101" s="250"/>
      <c r="AD101" s="250"/>
    </row>
    <row r="102" spans="1:30" ht="15.75" x14ac:dyDescent="0.25">
      <c r="A102" s="250"/>
      <c r="B102" s="250"/>
      <c r="C102" s="268"/>
      <c r="D102" s="250">
        <v>96</v>
      </c>
      <c r="E102" s="250" t="s">
        <v>244</v>
      </c>
      <c r="F102" s="250"/>
      <c r="G102" s="250"/>
      <c r="H102" s="250"/>
      <c r="I102" s="250"/>
      <c r="J102" s="250"/>
      <c r="K102" s="250"/>
      <c r="L102" s="250"/>
      <c r="M102" s="250"/>
      <c r="N102" s="250"/>
      <c r="O102" s="250"/>
      <c r="P102" s="250"/>
      <c r="Q102" s="250"/>
      <c r="R102" s="250"/>
      <c r="S102" s="250"/>
      <c r="T102" s="250"/>
      <c r="U102" s="250"/>
      <c r="V102" s="250"/>
      <c r="W102" s="250"/>
      <c r="X102" s="250"/>
      <c r="Y102" s="250"/>
      <c r="Z102" s="250"/>
      <c r="AA102" s="250"/>
      <c r="AB102" s="250"/>
      <c r="AC102" s="250"/>
      <c r="AD102" s="250"/>
    </row>
    <row r="103" spans="1:30" ht="15.75" x14ac:dyDescent="0.25">
      <c r="A103" s="250"/>
      <c r="B103" s="250"/>
      <c r="C103" s="268"/>
      <c r="D103" s="250">
        <v>97</v>
      </c>
      <c r="E103" s="250" t="s">
        <v>244</v>
      </c>
      <c r="F103" s="250"/>
      <c r="G103" s="250"/>
      <c r="H103" s="250"/>
      <c r="I103" s="250"/>
      <c r="J103" s="250"/>
      <c r="K103" s="250"/>
      <c r="L103" s="250"/>
      <c r="M103" s="250"/>
      <c r="N103" s="250"/>
      <c r="O103" s="250"/>
      <c r="P103" s="250"/>
      <c r="Q103" s="250"/>
      <c r="R103" s="250"/>
      <c r="S103" s="250"/>
      <c r="T103" s="250"/>
      <c r="U103" s="250"/>
      <c r="V103" s="250"/>
      <c r="W103" s="250"/>
      <c r="X103" s="250"/>
      <c r="Y103" s="250"/>
      <c r="Z103" s="250"/>
      <c r="AA103" s="250"/>
      <c r="AB103" s="250"/>
      <c r="AC103" s="250"/>
      <c r="AD103" s="250"/>
    </row>
    <row r="104" spans="1:30" ht="15.75" x14ac:dyDescent="0.25">
      <c r="A104" s="250"/>
      <c r="B104" s="250"/>
      <c r="C104" s="268"/>
      <c r="D104" s="250">
        <v>98</v>
      </c>
      <c r="E104" s="250" t="s">
        <v>244</v>
      </c>
      <c r="F104" s="250"/>
      <c r="G104" s="250"/>
      <c r="H104" s="250"/>
      <c r="I104" s="250"/>
      <c r="J104" s="250"/>
      <c r="K104" s="250"/>
      <c r="L104" s="250"/>
      <c r="M104" s="250"/>
      <c r="N104" s="250"/>
      <c r="O104" s="250"/>
      <c r="P104" s="250"/>
      <c r="Q104" s="250"/>
      <c r="R104" s="250"/>
      <c r="S104" s="250"/>
      <c r="T104" s="250"/>
      <c r="U104" s="250"/>
      <c r="V104" s="250"/>
      <c r="W104" s="250"/>
      <c r="X104" s="250"/>
      <c r="Y104" s="250"/>
      <c r="Z104" s="250"/>
      <c r="AA104" s="250"/>
      <c r="AB104" s="250"/>
      <c r="AC104" s="250"/>
      <c r="AD104" s="250"/>
    </row>
    <row r="105" spans="1:30" ht="15.75" x14ac:dyDescent="0.25">
      <c r="A105" s="250"/>
      <c r="B105" s="250"/>
      <c r="C105" s="268"/>
      <c r="D105" s="250">
        <v>99</v>
      </c>
      <c r="E105" s="250" t="s">
        <v>244</v>
      </c>
      <c r="F105" s="250"/>
      <c r="G105" s="250"/>
      <c r="H105" s="250"/>
      <c r="I105" s="250"/>
      <c r="J105" s="250"/>
      <c r="K105" s="250"/>
      <c r="L105" s="250"/>
      <c r="M105" s="250"/>
      <c r="N105" s="250"/>
      <c r="O105" s="250"/>
      <c r="P105" s="250"/>
      <c r="Q105" s="250"/>
      <c r="R105" s="250"/>
      <c r="S105" s="250"/>
      <c r="T105" s="250"/>
      <c r="U105" s="250"/>
      <c r="V105" s="250"/>
      <c r="W105" s="250"/>
      <c r="X105" s="250"/>
      <c r="Y105" s="250"/>
      <c r="Z105" s="250"/>
      <c r="AA105" s="250"/>
      <c r="AB105" s="250"/>
      <c r="AC105" s="250"/>
      <c r="AD105" s="250"/>
    </row>
    <row r="106" spans="1:30" ht="15.75" x14ac:dyDescent="0.25">
      <c r="A106" s="250"/>
      <c r="B106" s="250"/>
      <c r="C106" s="250"/>
      <c r="D106" s="250">
        <v>100</v>
      </c>
      <c r="E106" s="250" t="s">
        <v>244</v>
      </c>
      <c r="F106" s="250"/>
      <c r="G106" s="250"/>
      <c r="H106" s="250"/>
      <c r="I106" s="250"/>
      <c r="J106" s="250"/>
      <c r="K106" s="250"/>
      <c r="L106" s="250"/>
      <c r="M106" s="250"/>
      <c r="N106" s="250"/>
      <c r="O106" s="250"/>
      <c r="P106" s="250"/>
      <c r="Q106" s="250"/>
      <c r="R106" s="250"/>
      <c r="S106" s="250"/>
      <c r="T106" s="250"/>
      <c r="U106" s="250"/>
      <c r="V106" s="250"/>
      <c r="W106" s="250"/>
      <c r="X106" s="250"/>
      <c r="Y106" s="250"/>
      <c r="Z106" s="250"/>
      <c r="AA106" s="250"/>
      <c r="AB106" s="250"/>
      <c r="AC106" s="250"/>
      <c r="AD106" s="250"/>
    </row>
    <row r="107" spans="1:30" x14ac:dyDescent="0.2">
      <c r="C107" s="306"/>
    </row>
    <row r="108" spans="1:30" x14ac:dyDescent="0.2">
      <c r="C108" s="306"/>
    </row>
    <row r="109" spans="1:30" x14ac:dyDescent="0.2">
      <c r="C109" s="306"/>
    </row>
    <row r="110" spans="1:30" x14ac:dyDescent="0.2">
      <c r="C110" s="306"/>
    </row>
    <row r="114" spans="5:8" ht="25.5" x14ac:dyDescent="0.2">
      <c r="E114" t="s">
        <v>677</v>
      </c>
      <c r="F114">
        <v>25</v>
      </c>
      <c r="G114" s="306" t="s">
        <v>653</v>
      </c>
      <c r="H114">
        <v>25</v>
      </c>
    </row>
    <row r="115" spans="5:8" ht="25.5" x14ac:dyDescent="0.2">
      <c r="E115" t="s">
        <v>678</v>
      </c>
      <c r="F115">
        <v>24</v>
      </c>
      <c r="G115" s="306" t="s">
        <v>651</v>
      </c>
      <c r="H115">
        <v>24</v>
      </c>
    </row>
    <row r="116" spans="5:8" ht="25.5" x14ac:dyDescent="0.2">
      <c r="E116" t="s">
        <v>679</v>
      </c>
      <c r="F116">
        <v>23</v>
      </c>
      <c r="G116" s="306" t="s">
        <v>649</v>
      </c>
      <c r="H116">
        <v>23</v>
      </c>
    </row>
    <row r="117" spans="5:8" ht="25.5" x14ac:dyDescent="0.2">
      <c r="E117" t="s">
        <v>680</v>
      </c>
      <c r="F117">
        <v>22</v>
      </c>
      <c r="G117" s="306" t="s">
        <v>647</v>
      </c>
      <c r="H117">
        <v>22</v>
      </c>
    </row>
    <row r="118" spans="5:8" ht="25.5" x14ac:dyDescent="0.2">
      <c r="E118" t="s">
        <v>681</v>
      </c>
      <c r="F118">
        <v>21</v>
      </c>
      <c r="G118" s="306" t="s">
        <v>645</v>
      </c>
      <c r="H118">
        <v>21</v>
      </c>
    </row>
    <row r="119" spans="5:8" ht="25.5" x14ac:dyDescent="0.2">
      <c r="E119" t="s">
        <v>682</v>
      </c>
      <c r="F119">
        <v>20</v>
      </c>
      <c r="G119" s="306" t="s">
        <v>644</v>
      </c>
      <c r="H119">
        <v>20</v>
      </c>
    </row>
    <row r="120" spans="5:8" ht="25.5" x14ac:dyDescent="0.2">
      <c r="E120" t="s">
        <v>683</v>
      </c>
      <c r="F120">
        <v>19</v>
      </c>
      <c r="G120" s="306" t="s">
        <v>643</v>
      </c>
      <c r="H120">
        <v>19</v>
      </c>
    </row>
    <row r="121" spans="5:8" ht="25.5" x14ac:dyDescent="0.2">
      <c r="E121" t="s">
        <v>684</v>
      </c>
      <c r="F121">
        <v>18</v>
      </c>
      <c r="G121" s="306" t="s">
        <v>642</v>
      </c>
      <c r="H121">
        <v>18</v>
      </c>
    </row>
    <row r="122" spans="5:8" ht="25.5" x14ac:dyDescent="0.2">
      <c r="E122" t="s">
        <v>685</v>
      </c>
      <c r="F122">
        <v>17</v>
      </c>
      <c r="G122" s="306" t="s">
        <v>641</v>
      </c>
      <c r="H122">
        <v>17</v>
      </c>
    </row>
    <row r="123" spans="5:8" ht="25.5" x14ac:dyDescent="0.2">
      <c r="E123" t="s">
        <v>686</v>
      </c>
      <c r="F123">
        <v>16</v>
      </c>
      <c r="G123" s="306" t="s">
        <v>640</v>
      </c>
      <c r="H123">
        <v>16</v>
      </c>
    </row>
    <row r="124" spans="5:8" ht="25.5" x14ac:dyDescent="0.2">
      <c r="E124" t="s">
        <v>687</v>
      </c>
      <c r="F124">
        <v>15</v>
      </c>
      <c r="G124" s="306" t="s">
        <v>639</v>
      </c>
      <c r="H124">
        <v>15</v>
      </c>
    </row>
    <row r="125" spans="5:8" ht="25.5" x14ac:dyDescent="0.2">
      <c r="E125" t="s">
        <v>688</v>
      </c>
      <c r="F125">
        <v>14</v>
      </c>
      <c r="G125" s="306" t="s">
        <v>638</v>
      </c>
      <c r="H125">
        <v>14</v>
      </c>
    </row>
    <row r="126" spans="5:8" ht="25.5" x14ac:dyDescent="0.2">
      <c r="E126" t="s">
        <v>689</v>
      </c>
      <c r="F126">
        <v>13</v>
      </c>
      <c r="G126" s="306" t="s">
        <v>637</v>
      </c>
      <c r="H126">
        <v>13</v>
      </c>
    </row>
    <row r="127" spans="5:8" ht="25.5" x14ac:dyDescent="0.2">
      <c r="E127" t="s">
        <v>690</v>
      </c>
      <c r="F127">
        <v>12</v>
      </c>
      <c r="G127" s="306" t="s">
        <v>635</v>
      </c>
      <c r="H127">
        <v>12</v>
      </c>
    </row>
    <row r="128" spans="5:8" ht="25.5" x14ac:dyDescent="0.2">
      <c r="E128" t="s">
        <v>691</v>
      </c>
      <c r="F128">
        <v>11</v>
      </c>
      <c r="G128" s="306" t="s">
        <v>626</v>
      </c>
      <c r="H128">
        <v>11</v>
      </c>
    </row>
    <row r="129" spans="5:8" ht="25.5" x14ac:dyDescent="0.2">
      <c r="E129" t="s">
        <v>692</v>
      </c>
      <c r="F129">
        <v>10</v>
      </c>
      <c r="G129" s="306" t="s">
        <v>621</v>
      </c>
      <c r="H129">
        <v>10</v>
      </c>
    </row>
    <row r="130" spans="5:8" ht="25.5" x14ac:dyDescent="0.2">
      <c r="E130" t="s">
        <v>693</v>
      </c>
      <c r="F130">
        <v>9</v>
      </c>
      <c r="G130" s="306" t="s">
        <v>619</v>
      </c>
      <c r="H130">
        <v>9</v>
      </c>
    </row>
    <row r="131" spans="5:8" ht="25.5" x14ac:dyDescent="0.2">
      <c r="E131" t="s">
        <v>694</v>
      </c>
      <c r="F131">
        <v>8</v>
      </c>
      <c r="G131" s="306" t="s">
        <v>617</v>
      </c>
      <c r="H131">
        <v>8</v>
      </c>
    </row>
    <row r="132" spans="5:8" ht="25.5" x14ac:dyDescent="0.2">
      <c r="E132" t="s">
        <v>695</v>
      </c>
      <c r="F132">
        <v>7</v>
      </c>
      <c r="G132" s="306" t="s">
        <v>616</v>
      </c>
      <c r="H132">
        <v>7</v>
      </c>
    </row>
    <row r="133" spans="5:8" ht="25.5" x14ac:dyDescent="0.2">
      <c r="E133" t="s">
        <v>696</v>
      </c>
      <c r="F133">
        <v>6</v>
      </c>
      <c r="G133" s="306" t="s">
        <v>615</v>
      </c>
      <c r="H133">
        <v>6</v>
      </c>
    </row>
    <row r="134" spans="5:8" ht="25.5" x14ac:dyDescent="0.2">
      <c r="E134" t="s">
        <v>697</v>
      </c>
      <c r="F134">
        <v>5</v>
      </c>
      <c r="G134" s="306" t="s">
        <v>612</v>
      </c>
      <c r="H134">
        <v>5</v>
      </c>
    </row>
    <row r="135" spans="5:8" ht="25.5" x14ac:dyDescent="0.2">
      <c r="E135" t="s">
        <v>698</v>
      </c>
      <c r="F135">
        <v>4</v>
      </c>
      <c r="G135" s="306" t="s">
        <v>606</v>
      </c>
      <c r="H135">
        <v>4</v>
      </c>
    </row>
    <row r="136" spans="5:8" ht="25.5" x14ac:dyDescent="0.2">
      <c r="E136" t="s">
        <v>699</v>
      </c>
      <c r="F136">
        <v>3</v>
      </c>
      <c r="G136" s="306" t="s">
        <v>597</v>
      </c>
      <c r="H136">
        <v>3</v>
      </c>
    </row>
    <row r="137" spans="5:8" ht="25.5" x14ac:dyDescent="0.2">
      <c r="E137" t="s">
        <v>700</v>
      </c>
      <c r="F137">
        <v>2</v>
      </c>
      <c r="G137" s="306" t="s">
        <v>587</v>
      </c>
      <c r="H137">
        <v>2</v>
      </c>
    </row>
    <row r="138" spans="5:8" ht="25.5" x14ac:dyDescent="0.2">
      <c r="E138" t="s">
        <v>701</v>
      </c>
      <c r="F138">
        <v>1</v>
      </c>
      <c r="G138" s="306" t="s">
        <v>579</v>
      </c>
      <c r="H138">
        <v>1</v>
      </c>
    </row>
  </sheetData>
  <mergeCells count="11">
    <mergeCell ref="M35:O35"/>
    <mergeCell ref="AF49:AO49"/>
    <mergeCell ref="AJ50:AK50"/>
    <mergeCell ref="AN50:AO50"/>
    <mergeCell ref="G1:K1"/>
    <mergeCell ref="M50:N50"/>
    <mergeCell ref="R50:S50"/>
    <mergeCell ref="U49:AD49"/>
    <mergeCell ref="Y50:Z50"/>
    <mergeCell ref="AC50:AD50"/>
    <mergeCell ref="F2:G2"/>
  </mergeCells>
  <conditionalFormatting sqref="I8">
    <cfRule type="cellIs" dxfId="3233" priority="1" operator="equal">
      <formula>"LEVE"</formula>
    </cfRule>
  </conditionalFormatting>
  <dataValidations count="2">
    <dataValidation type="list" allowBlank="1" showInputMessage="1" showErrorMessage="1" sqref="A62:B79 A98:B105 A107:B110" xr:uid="{00000000-0002-0000-0A00-000000000000}">
      <formula1>$C$19</formula1>
    </dataValidation>
    <dataValidation showDropDown="1" showInputMessage="1" showErrorMessage="1" sqref="A5 A31" xr:uid="{00000000-0002-0000-0A00-000001000000}"/>
  </dataValidations>
  <pageMargins left="0.7" right="0.7" top="0.75" bottom="0.75" header="0.3" footer="0.3"/>
  <pageSetup orientation="portrait" horizont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pageSetUpPr fitToPage="1"/>
  </sheetPr>
  <dimension ref="A1:BO75"/>
  <sheetViews>
    <sheetView topLeftCell="AM1" zoomScale="70" zoomScaleNormal="70" workbookViewId="0">
      <selection activeCell="AY46" sqref="AY46"/>
    </sheetView>
  </sheetViews>
  <sheetFormatPr baseColWidth="10" defaultColWidth="11.42578125" defaultRowHeight="12.75" x14ac:dyDescent="0.2"/>
  <cols>
    <col min="1" max="1" width="1.85546875" customWidth="1"/>
    <col min="2" max="2" width="5.7109375" customWidth="1"/>
    <col min="3" max="3" width="57.85546875" customWidth="1"/>
    <col min="4" max="4" width="5.7109375" customWidth="1"/>
    <col min="5" max="5" width="57.42578125" customWidth="1"/>
    <col min="6" max="6" width="1.42578125" customWidth="1"/>
    <col min="7" max="21" width="7.7109375" customWidth="1"/>
    <col min="22" max="22" width="1.28515625" customWidth="1"/>
    <col min="23" max="37" width="7.7109375" customWidth="1"/>
    <col min="38" max="38" width="1.42578125" customWidth="1"/>
    <col min="39" max="54" width="8.42578125" customWidth="1"/>
    <col min="55" max="65" width="6.28515625" customWidth="1"/>
  </cols>
  <sheetData>
    <row r="1" spans="1:67" ht="35.1" customHeight="1" x14ac:dyDescent="0.2">
      <c r="B1" s="814"/>
      <c r="C1" s="814"/>
      <c r="D1" s="814"/>
      <c r="E1" s="481" t="s">
        <v>0</v>
      </c>
      <c r="F1" s="481"/>
      <c r="G1" s="481"/>
      <c r="H1" s="481"/>
      <c r="I1" s="481"/>
      <c r="J1" s="481"/>
      <c r="K1" s="481"/>
      <c r="L1" s="481"/>
      <c r="M1" s="481"/>
      <c r="N1" s="481"/>
      <c r="O1" s="481"/>
      <c r="P1" s="481"/>
      <c r="Q1" s="481"/>
      <c r="R1" s="481"/>
      <c r="S1" s="481"/>
      <c r="T1" s="481"/>
      <c r="U1" s="481"/>
      <c r="V1" s="481"/>
      <c r="W1" s="481"/>
      <c r="X1" s="481"/>
      <c r="Y1" s="481"/>
      <c r="Z1" s="481"/>
      <c r="AA1" s="481"/>
      <c r="AB1" s="481"/>
      <c r="AC1" s="481"/>
      <c r="AD1" s="481"/>
      <c r="AE1" s="481"/>
      <c r="AF1" s="481"/>
      <c r="AG1" s="481"/>
      <c r="AH1" s="481"/>
      <c r="AI1" s="481"/>
      <c r="AJ1" s="481"/>
      <c r="AK1" s="481"/>
      <c r="AL1" s="481"/>
      <c r="AM1" s="481"/>
      <c r="AN1" s="481"/>
      <c r="AO1" s="481"/>
      <c r="AP1" s="481"/>
      <c r="AQ1" s="481"/>
      <c r="AR1" s="481"/>
      <c r="AS1" s="481"/>
      <c r="AT1" s="481"/>
      <c r="AU1" s="481"/>
      <c r="AV1" s="481"/>
      <c r="AW1" s="481"/>
      <c r="AX1" s="481"/>
      <c r="AY1" s="481"/>
      <c r="AZ1" s="481"/>
      <c r="BA1" s="481"/>
      <c r="BB1" s="481"/>
    </row>
    <row r="2" spans="1:67" ht="35.1" customHeight="1" x14ac:dyDescent="0.2">
      <c r="B2" s="814"/>
      <c r="C2" s="814"/>
      <c r="D2" s="814"/>
      <c r="E2" s="481" t="s">
        <v>1</v>
      </c>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1"/>
      <c r="AP2" s="481"/>
      <c r="AQ2" s="481"/>
      <c r="AR2" s="481"/>
      <c r="AS2" s="481"/>
      <c r="AT2" s="481"/>
      <c r="AU2" s="481"/>
      <c r="AV2" s="481" t="s">
        <v>2</v>
      </c>
      <c r="AW2" s="481"/>
      <c r="AX2" s="481"/>
      <c r="AY2" s="481"/>
      <c r="AZ2" s="481"/>
      <c r="BA2" s="481"/>
      <c r="BB2" s="481"/>
    </row>
    <row r="3" spans="1:67" ht="10.5" customHeight="1" thickBot="1" x14ac:dyDescent="0.25">
      <c r="A3" s="488"/>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c r="AG3" s="734"/>
      <c r="AH3" s="734"/>
      <c r="AI3" s="734"/>
      <c r="AJ3" s="734"/>
      <c r="AK3" s="734"/>
      <c r="AL3" s="734"/>
      <c r="AM3" s="734"/>
      <c r="AN3" s="734"/>
      <c r="AO3" s="734"/>
      <c r="AP3" s="734"/>
      <c r="AQ3" s="734"/>
      <c r="AR3" s="734"/>
      <c r="AS3" s="734"/>
      <c r="AT3" s="734"/>
      <c r="AU3" s="734"/>
      <c r="AV3" s="734"/>
      <c r="AW3" s="734"/>
      <c r="AX3" s="734"/>
      <c r="AY3" s="734"/>
      <c r="AZ3" s="734"/>
      <c r="BA3" s="734"/>
      <c r="BB3" s="734"/>
      <c r="BC3" s="207"/>
      <c r="BD3" s="207"/>
      <c r="BE3" s="207"/>
      <c r="BF3" s="207"/>
      <c r="BG3" s="207"/>
      <c r="BH3" s="207"/>
      <c r="BI3" s="207"/>
      <c r="BJ3" s="207"/>
      <c r="BK3" s="207"/>
      <c r="BL3" s="207"/>
      <c r="BM3" s="207"/>
      <c r="BN3" s="207"/>
    </row>
    <row r="4" spans="1:67" ht="38.25" customHeight="1" thickBot="1" x14ac:dyDescent="0.25">
      <c r="A4" s="488"/>
      <c r="B4" s="815" t="s">
        <v>702</v>
      </c>
      <c r="C4" s="816"/>
      <c r="D4" s="816"/>
      <c r="E4" s="817"/>
      <c r="F4" s="488"/>
      <c r="G4" s="888" t="s">
        <v>703</v>
      </c>
      <c r="H4" s="889"/>
      <c r="I4" s="889"/>
      <c r="J4" s="889"/>
      <c r="K4" s="889"/>
      <c r="L4" s="889"/>
      <c r="M4" s="889"/>
      <c r="N4" s="889"/>
      <c r="O4" s="889"/>
      <c r="P4" s="889"/>
      <c r="Q4" s="889"/>
      <c r="R4" s="889"/>
      <c r="S4" s="889"/>
      <c r="T4" s="889"/>
      <c r="U4" s="889"/>
      <c r="V4" s="889"/>
      <c r="W4" s="889"/>
      <c r="X4" s="889"/>
      <c r="Y4" s="889"/>
      <c r="Z4" s="889"/>
      <c r="AA4" s="889"/>
      <c r="AB4" s="889"/>
      <c r="AC4" s="889"/>
      <c r="AD4" s="889"/>
      <c r="AE4" s="889"/>
      <c r="AF4" s="889"/>
      <c r="AG4" s="889"/>
      <c r="AH4" s="889"/>
      <c r="AI4" s="889"/>
      <c r="AJ4" s="889"/>
      <c r="AK4" s="889"/>
      <c r="AL4" s="889"/>
      <c r="AM4" s="889"/>
      <c r="AN4" s="889"/>
      <c r="AO4" s="889"/>
      <c r="AP4" s="889"/>
      <c r="AQ4" s="889"/>
      <c r="AR4" s="889"/>
      <c r="AS4" s="889"/>
      <c r="AT4" s="889"/>
      <c r="AU4" s="889"/>
      <c r="AV4" s="889"/>
      <c r="AW4" s="889"/>
      <c r="AX4" s="889"/>
      <c r="AY4" s="889"/>
      <c r="AZ4" s="889"/>
      <c r="BA4" s="889"/>
      <c r="BB4" s="890"/>
      <c r="BC4" s="207"/>
      <c r="BD4" s="207"/>
      <c r="BE4" s="207"/>
      <c r="BF4" s="207"/>
      <c r="BG4" s="207"/>
      <c r="BH4" s="207"/>
      <c r="BI4" s="207"/>
      <c r="BJ4" s="207"/>
      <c r="BK4" s="207"/>
      <c r="BL4" s="207"/>
      <c r="BM4" s="207"/>
      <c r="BN4" s="207"/>
      <c r="BO4" s="207"/>
    </row>
    <row r="5" spans="1:67" ht="17.25" customHeight="1" thickBot="1" x14ac:dyDescent="0.25">
      <c r="A5" s="488"/>
      <c r="B5" s="818" t="s">
        <v>704</v>
      </c>
      <c r="C5" s="819"/>
      <c r="D5" s="819"/>
      <c r="E5" s="820"/>
      <c r="F5" s="488"/>
      <c r="G5" s="821" t="s">
        <v>705</v>
      </c>
      <c r="H5" s="822"/>
      <c r="I5" s="822"/>
      <c r="J5" s="822"/>
      <c r="K5" s="822"/>
      <c r="L5" s="822"/>
      <c r="M5" s="822"/>
      <c r="N5" s="822"/>
      <c r="O5" s="822"/>
      <c r="P5" s="822"/>
      <c r="Q5" s="822"/>
      <c r="R5" s="822"/>
      <c r="S5" s="822"/>
      <c r="T5" s="822"/>
      <c r="U5" s="822"/>
      <c r="V5" s="744"/>
      <c r="W5" s="867" t="s">
        <v>706</v>
      </c>
      <c r="X5" s="868"/>
      <c r="Y5" s="868"/>
      <c r="Z5" s="868"/>
      <c r="AA5" s="868"/>
      <c r="AB5" s="868"/>
      <c r="AC5" s="868"/>
      <c r="AD5" s="868"/>
      <c r="AE5" s="868"/>
      <c r="AF5" s="868"/>
      <c r="AG5" s="868"/>
      <c r="AH5" s="868"/>
      <c r="AI5" s="868"/>
      <c r="AJ5" s="868"/>
      <c r="AK5" s="869"/>
      <c r="AL5" s="945"/>
      <c r="AM5" s="870" t="s">
        <v>707</v>
      </c>
      <c r="AN5" s="871"/>
      <c r="AO5" s="871"/>
      <c r="AP5" s="871"/>
      <c r="AQ5" s="871"/>
      <c r="AR5" s="871"/>
      <c r="AS5" s="871"/>
      <c r="AT5" s="871"/>
      <c r="AU5" s="871"/>
      <c r="AV5" s="871"/>
      <c r="AW5" s="871"/>
      <c r="AX5" s="871"/>
      <c r="AY5" s="871"/>
      <c r="AZ5" s="871"/>
      <c r="BA5" s="871"/>
      <c r="BB5" s="872"/>
      <c r="BC5" s="207"/>
      <c r="BD5" s="207"/>
      <c r="BE5" s="207"/>
      <c r="BF5" s="207"/>
      <c r="BG5" s="207"/>
      <c r="BH5" s="207"/>
      <c r="BI5" s="207"/>
      <c r="BJ5" s="207"/>
      <c r="BK5" s="207"/>
      <c r="BL5" s="207"/>
      <c r="BM5" s="207"/>
      <c r="BN5" s="207"/>
      <c r="BO5" s="207"/>
    </row>
    <row r="6" spans="1:67" ht="15" customHeight="1" thickBot="1" x14ac:dyDescent="0.25">
      <c r="A6" s="488"/>
      <c r="B6" s="824" t="s">
        <v>708</v>
      </c>
      <c r="C6" s="825"/>
      <c r="D6" s="859" t="s">
        <v>709</v>
      </c>
      <c r="E6" s="860"/>
      <c r="F6" s="488"/>
      <c r="G6" s="829" t="s">
        <v>710</v>
      </c>
      <c r="H6" s="830"/>
      <c r="I6" s="830"/>
      <c r="J6" s="830"/>
      <c r="K6" s="831"/>
      <c r="L6" s="847" t="s">
        <v>711</v>
      </c>
      <c r="M6" s="848"/>
      <c r="N6" s="848"/>
      <c r="O6" s="848"/>
      <c r="P6" s="848"/>
      <c r="Q6" s="848"/>
      <c r="R6" s="848"/>
      <c r="S6" s="848"/>
      <c r="T6" s="848"/>
      <c r="U6" s="849"/>
      <c r="V6" s="744"/>
      <c r="W6" s="892" t="s">
        <v>712</v>
      </c>
      <c r="X6" s="893"/>
      <c r="Y6" s="893"/>
      <c r="Z6" s="893"/>
      <c r="AA6" s="893"/>
      <c r="AB6" s="896" t="s">
        <v>713</v>
      </c>
      <c r="AC6" s="896"/>
      <c r="AD6" s="896"/>
      <c r="AE6" s="896"/>
      <c r="AF6" s="896"/>
      <c r="AG6" s="896"/>
      <c r="AH6" s="896"/>
      <c r="AI6" s="896"/>
      <c r="AJ6" s="896"/>
      <c r="AK6" s="896"/>
      <c r="AL6" s="946"/>
      <c r="AM6" s="864" t="s">
        <v>714</v>
      </c>
      <c r="AN6" s="864"/>
      <c r="AO6" s="864"/>
      <c r="AP6" s="864"/>
      <c r="AQ6" s="864"/>
      <c r="AR6" s="864"/>
      <c r="AS6" s="866" t="s">
        <v>715</v>
      </c>
      <c r="AT6" s="866"/>
      <c r="AU6" s="866"/>
      <c r="AV6" s="866"/>
      <c r="AW6" s="866"/>
      <c r="AX6" s="866"/>
      <c r="AY6" s="866"/>
      <c r="AZ6" s="866"/>
      <c r="BA6" s="866"/>
      <c r="BB6" s="866"/>
      <c r="BC6" s="207"/>
      <c r="BD6" s="207"/>
      <c r="BE6" s="207"/>
      <c r="BF6" s="207"/>
      <c r="BG6" s="207"/>
      <c r="BH6" s="207"/>
      <c r="BI6" s="207"/>
      <c r="BJ6" s="207"/>
      <c r="BK6" s="207"/>
      <c r="BL6" s="207"/>
      <c r="BM6" s="207"/>
      <c r="BN6" s="207"/>
      <c r="BO6" s="207"/>
    </row>
    <row r="7" spans="1:67" ht="12" customHeight="1" x14ac:dyDescent="0.2">
      <c r="A7" s="488"/>
      <c r="B7" s="431" t="s">
        <v>716</v>
      </c>
      <c r="C7" s="432" t="s">
        <v>717</v>
      </c>
      <c r="D7" s="433" t="s">
        <v>718</v>
      </c>
      <c r="E7" s="432" t="s">
        <v>719</v>
      </c>
      <c r="F7" s="488"/>
      <c r="G7" s="829"/>
      <c r="H7" s="830"/>
      <c r="I7" s="830"/>
      <c r="J7" s="830"/>
      <c r="K7" s="831"/>
      <c r="L7" s="847"/>
      <c r="M7" s="848"/>
      <c r="N7" s="848"/>
      <c r="O7" s="848"/>
      <c r="P7" s="848"/>
      <c r="Q7" s="848"/>
      <c r="R7" s="848"/>
      <c r="S7" s="848"/>
      <c r="T7" s="848"/>
      <c r="U7" s="849"/>
      <c r="V7" s="744"/>
      <c r="W7" s="894"/>
      <c r="X7" s="895"/>
      <c r="Y7" s="895"/>
      <c r="Z7" s="895"/>
      <c r="AA7" s="895"/>
      <c r="AB7" s="897"/>
      <c r="AC7" s="897"/>
      <c r="AD7" s="897"/>
      <c r="AE7" s="897"/>
      <c r="AF7" s="897"/>
      <c r="AG7" s="897"/>
      <c r="AH7" s="897"/>
      <c r="AI7" s="897"/>
      <c r="AJ7" s="897"/>
      <c r="AK7" s="897"/>
      <c r="AL7" s="946"/>
      <c r="AM7" s="864"/>
      <c r="AN7" s="864"/>
      <c r="AO7" s="864"/>
      <c r="AP7" s="864"/>
      <c r="AQ7" s="864"/>
      <c r="AR7" s="864"/>
      <c r="AS7" s="866" t="s">
        <v>720</v>
      </c>
      <c r="AT7" s="866"/>
      <c r="AU7" s="866"/>
      <c r="AV7" s="866"/>
      <c r="AW7" s="866"/>
      <c r="AX7" s="866"/>
      <c r="AY7" s="866"/>
      <c r="AZ7" s="866"/>
      <c r="BA7" s="866"/>
      <c r="BB7" s="866"/>
      <c r="BC7" s="207"/>
      <c r="BD7" s="207"/>
      <c r="BE7" s="207"/>
      <c r="BF7" s="207"/>
      <c r="BG7" s="207"/>
      <c r="BH7" s="207"/>
      <c r="BI7" s="207"/>
      <c r="BJ7" s="207"/>
      <c r="BK7" s="207"/>
      <c r="BL7" s="207"/>
      <c r="BM7" s="207"/>
      <c r="BN7" s="207"/>
      <c r="BO7" s="207"/>
    </row>
    <row r="8" spans="1:67" ht="12" customHeight="1" x14ac:dyDescent="0.2">
      <c r="A8" s="488"/>
      <c r="B8" s="364" t="s">
        <v>721</v>
      </c>
      <c r="C8" s="362" t="s">
        <v>722</v>
      </c>
      <c r="D8" s="434" t="s">
        <v>723</v>
      </c>
      <c r="E8" s="435" t="s">
        <v>724</v>
      </c>
      <c r="F8" s="488"/>
      <c r="G8" s="829"/>
      <c r="H8" s="830"/>
      <c r="I8" s="830"/>
      <c r="J8" s="830"/>
      <c r="K8" s="831"/>
      <c r="L8" s="847"/>
      <c r="M8" s="848"/>
      <c r="N8" s="848"/>
      <c r="O8" s="848"/>
      <c r="P8" s="848"/>
      <c r="Q8" s="848"/>
      <c r="R8" s="848"/>
      <c r="S8" s="848"/>
      <c r="T8" s="848"/>
      <c r="U8" s="849"/>
      <c r="V8" s="744"/>
      <c r="W8" s="894"/>
      <c r="X8" s="895"/>
      <c r="Y8" s="895"/>
      <c r="Z8" s="895"/>
      <c r="AA8" s="895"/>
      <c r="AB8" s="891" t="s">
        <v>725</v>
      </c>
      <c r="AC8" s="891"/>
      <c r="AD8" s="891"/>
      <c r="AE8" s="891"/>
      <c r="AF8" s="891"/>
      <c r="AG8" s="891"/>
      <c r="AH8" s="891"/>
      <c r="AI8" s="891"/>
      <c r="AJ8" s="891"/>
      <c r="AK8" s="891"/>
      <c r="AL8" s="946"/>
      <c r="AM8" s="864"/>
      <c r="AN8" s="864"/>
      <c r="AO8" s="864"/>
      <c r="AP8" s="864"/>
      <c r="AQ8" s="864"/>
      <c r="AR8" s="864"/>
      <c r="AS8" s="866" t="s">
        <v>726</v>
      </c>
      <c r="AT8" s="866"/>
      <c r="AU8" s="866"/>
      <c r="AV8" s="866"/>
      <c r="AW8" s="866"/>
      <c r="AX8" s="866"/>
      <c r="AY8" s="866"/>
      <c r="AZ8" s="866"/>
      <c r="BA8" s="866"/>
      <c r="BB8" s="866"/>
      <c r="BC8" s="207"/>
      <c r="BD8" s="207"/>
      <c r="BE8" s="207"/>
      <c r="BF8" s="207"/>
      <c r="BG8" s="207"/>
      <c r="BH8" s="207"/>
      <c r="BI8" s="207"/>
      <c r="BJ8" s="207"/>
      <c r="BK8" s="207"/>
      <c r="BL8" s="207"/>
      <c r="BM8" s="207"/>
      <c r="BN8" s="207"/>
      <c r="BO8" s="207"/>
    </row>
    <row r="9" spans="1:67" ht="12" customHeight="1" x14ac:dyDescent="0.2">
      <c r="A9" s="488"/>
      <c r="B9" s="364" t="s">
        <v>727</v>
      </c>
      <c r="C9" s="362" t="s">
        <v>728</v>
      </c>
      <c r="D9" s="434" t="s">
        <v>729</v>
      </c>
      <c r="E9" s="435" t="s">
        <v>730</v>
      </c>
      <c r="F9" s="488"/>
      <c r="G9" s="829"/>
      <c r="H9" s="830"/>
      <c r="I9" s="830"/>
      <c r="J9" s="830"/>
      <c r="K9" s="831"/>
      <c r="L9" s="847"/>
      <c r="M9" s="848"/>
      <c r="N9" s="848"/>
      <c r="O9" s="848"/>
      <c r="P9" s="848"/>
      <c r="Q9" s="848"/>
      <c r="R9" s="848"/>
      <c r="S9" s="848"/>
      <c r="T9" s="848"/>
      <c r="U9" s="849"/>
      <c r="V9" s="744"/>
      <c r="W9" s="894"/>
      <c r="X9" s="895"/>
      <c r="Y9" s="895"/>
      <c r="Z9" s="895"/>
      <c r="AA9" s="895"/>
      <c r="AB9" s="891"/>
      <c r="AC9" s="891"/>
      <c r="AD9" s="891"/>
      <c r="AE9" s="891"/>
      <c r="AF9" s="891"/>
      <c r="AG9" s="891"/>
      <c r="AH9" s="891"/>
      <c r="AI9" s="891"/>
      <c r="AJ9" s="891"/>
      <c r="AK9" s="891"/>
      <c r="AL9" s="946"/>
      <c r="AM9" s="864"/>
      <c r="AN9" s="864"/>
      <c r="AO9" s="864"/>
      <c r="AP9" s="864"/>
      <c r="AQ9" s="864"/>
      <c r="AR9" s="864"/>
      <c r="AS9" s="866" t="s">
        <v>731</v>
      </c>
      <c r="AT9" s="866"/>
      <c r="AU9" s="866"/>
      <c r="AV9" s="866"/>
      <c r="AW9" s="866"/>
      <c r="AX9" s="866"/>
      <c r="AY9" s="866"/>
      <c r="AZ9" s="866"/>
      <c r="BA9" s="866"/>
      <c r="BB9" s="866"/>
      <c r="BC9" s="207"/>
      <c r="BD9" s="207"/>
      <c r="BE9" s="207"/>
      <c r="BF9" s="207"/>
      <c r="BG9" s="207"/>
      <c r="BH9" s="207"/>
      <c r="BI9" s="207"/>
      <c r="BJ9" s="207"/>
      <c r="BK9" s="207"/>
      <c r="BL9" s="207"/>
      <c r="BM9" s="207"/>
      <c r="BN9" s="207"/>
      <c r="BO9" s="207"/>
    </row>
    <row r="10" spans="1:67" ht="12" customHeight="1" x14ac:dyDescent="0.2">
      <c r="A10" s="488"/>
      <c r="B10" s="364" t="s">
        <v>732</v>
      </c>
      <c r="C10" s="362" t="s">
        <v>733</v>
      </c>
      <c r="D10" s="434" t="s">
        <v>734</v>
      </c>
      <c r="E10" s="435" t="s">
        <v>735</v>
      </c>
      <c r="F10" s="488"/>
      <c r="G10" s="829"/>
      <c r="H10" s="830"/>
      <c r="I10" s="830"/>
      <c r="J10" s="830"/>
      <c r="K10" s="831"/>
      <c r="L10" s="847"/>
      <c r="M10" s="848"/>
      <c r="N10" s="848"/>
      <c r="O10" s="848"/>
      <c r="P10" s="848"/>
      <c r="Q10" s="848"/>
      <c r="R10" s="848"/>
      <c r="S10" s="848"/>
      <c r="T10" s="848"/>
      <c r="U10" s="849"/>
      <c r="V10" s="744"/>
      <c r="W10" s="894" t="s">
        <v>736</v>
      </c>
      <c r="X10" s="895"/>
      <c r="Y10" s="895"/>
      <c r="Z10" s="895"/>
      <c r="AA10" s="895"/>
      <c r="AB10" s="866" t="s">
        <v>737</v>
      </c>
      <c r="AC10" s="866"/>
      <c r="AD10" s="866"/>
      <c r="AE10" s="866"/>
      <c r="AF10" s="866"/>
      <c r="AG10" s="866"/>
      <c r="AH10" s="866"/>
      <c r="AI10" s="866"/>
      <c r="AJ10" s="866"/>
      <c r="AK10" s="866"/>
      <c r="AL10" s="946"/>
      <c r="AM10" s="864"/>
      <c r="AN10" s="864"/>
      <c r="AO10" s="864"/>
      <c r="AP10" s="864"/>
      <c r="AQ10" s="864"/>
      <c r="AR10" s="864"/>
      <c r="AS10" s="873" t="s">
        <v>738</v>
      </c>
      <c r="AT10" s="874"/>
      <c r="AU10" s="874"/>
      <c r="AV10" s="874"/>
      <c r="AW10" s="874"/>
      <c r="AX10" s="874"/>
      <c r="AY10" s="874"/>
      <c r="AZ10" s="874"/>
      <c r="BA10" s="874"/>
      <c r="BB10" s="875"/>
      <c r="BC10" s="207"/>
      <c r="BD10" s="207"/>
      <c r="BE10" s="207"/>
      <c r="BF10" s="207"/>
      <c r="BG10" s="207"/>
      <c r="BH10" s="207"/>
      <c r="BI10" s="207"/>
      <c r="BJ10" s="207"/>
      <c r="BK10" s="207"/>
      <c r="BL10" s="207"/>
      <c r="BM10" s="207"/>
      <c r="BN10" s="207"/>
      <c r="BO10" s="207"/>
    </row>
    <row r="11" spans="1:67" ht="12" customHeight="1" x14ac:dyDescent="0.2">
      <c r="A11" s="488"/>
      <c r="B11" s="364" t="s">
        <v>739</v>
      </c>
      <c r="C11" s="362" t="s">
        <v>740</v>
      </c>
      <c r="D11" s="434" t="s">
        <v>741</v>
      </c>
      <c r="E11" s="435" t="s">
        <v>742</v>
      </c>
      <c r="F11" s="488"/>
      <c r="G11" s="853"/>
      <c r="H11" s="854"/>
      <c r="I11" s="854"/>
      <c r="J11" s="854"/>
      <c r="K11" s="855"/>
      <c r="L11" s="850"/>
      <c r="M11" s="851"/>
      <c r="N11" s="851"/>
      <c r="O11" s="851"/>
      <c r="P11" s="851"/>
      <c r="Q11" s="851"/>
      <c r="R11" s="851"/>
      <c r="S11" s="851"/>
      <c r="T11" s="851"/>
      <c r="U11" s="852"/>
      <c r="V11" s="744"/>
      <c r="W11" s="894"/>
      <c r="X11" s="895"/>
      <c r="Y11" s="895"/>
      <c r="Z11" s="895"/>
      <c r="AA11" s="895"/>
      <c r="AB11" s="866"/>
      <c r="AC11" s="866"/>
      <c r="AD11" s="866"/>
      <c r="AE11" s="866"/>
      <c r="AF11" s="866"/>
      <c r="AG11" s="866"/>
      <c r="AH11" s="866"/>
      <c r="AI11" s="866"/>
      <c r="AJ11" s="866"/>
      <c r="AK11" s="866"/>
      <c r="AL11" s="946"/>
      <c r="AM11" s="864"/>
      <c r="AN11" s="864"/>
      <c r="AO11" s="864"/>
      <c r="AP11" s="864"/>
      <c r="AQ11" s="864"/>
      <c r="AR11" s="864"/>
      <c r="AS11" s="873" t="s">
        <v>743</v>
      </c>
      <c r="AT11" s="874"/>
      <c r="AU11" s="874"/>
      <c r="AV11" s="874"/>
      <c r="AW11" s="874"/>
      <c r="AX11" s="874"/>
      <c r="AY11" s="874"/>
      <c r="AZ11" s="874"/>
      <c r="BA11" s="874"/>
      <c r="BB11" s="875"/>
      <c r="BC11" s="207"/>
      <c r="BD11" s="207"/>
      <c r="BE11" s="207"/>
      <c r="BF11" s="207"/>
      <c r="BG11" s="207"/>
      <c r="BH11" s="207"/>
      <c r="BI11" s="207"/>
      <c r="BJ11" s="207"/>
      <c r="BK11" s="207"/>
      <c r="BL11" s="207"/>
      <c r="BM11" s="207"/>
      <c r="BN11" s="207"/>
      <c r="BO11" s="207"/>
    </row>
    <row r="12" spans="1:67" ht="12" customHeight="1" x14ac:dyDescent="0.2">
      <c r="A12" s="488"/>
      <c r="B12" s="364" t="s">
        <v>744</v>
      </c>
      <c r="C12" s="362" t="s">
        <v>745</v>
      </c>
      <c r="D12" s="434" t="s">
        <v>746</v>
      </c>
      <c r="E12" s="435" t="s">
        <v>747</v>
      </c>
      <c r="F12" s="488"/>
      <c r="G12" s="826" t="s">
        <v>748</v>
      </c>
      <c r="H12" s="827"/>
      <c r="I12" s="827"/>
      <c r="J12" s="827"/>
      <c r="K12" s="828"/>
      <c r="L12" s="844" t="s">
        <v>749</v>
      </c>
      <c r="M12" s="845"/>
      <c r="N12" s="845"/>
      <c r="O12" s="845"/>
      <c r="P12" s="845"/>
      <c r="Q12" s="845"/>
      <c r="R12" s="845"/>
      <c r="S12" s="845"/>
      <c r="T12" s="845"/>
      <c r="U12" s="846"/>
      <c r="V12" s="744"/>
      <c r="W12" s="894"/>
      <c r="X12" s="895"/>
      <c r="Y12" s="895"/>
      <c r="Z12" s="895"/>
      <c r="AA12" s="895"/>
      <c r="AB12" s="866"/>
      <c r="AC12" s="866"/>
      <c r="AD12" s="866"/>
      <c r="AE12" s="866"/>
      <c r="AF12" s="866"/>
      <c r="AG12" s="866"/>
      <c r="AH12" s="866"/>
      <c r="AI12" s="866"/>
      <c r="AJ12" s="866"/>
      <c r="AK12" s="866"/>
      <c r="AL12" s="946"/>
      <c r="AM12" s="864"/>
      <c r="AN12" s="864"/>
      <c r="AO12" s="864"/>
      <c r="AP12" s="864"/>
      <c r="AQ12" s="864"/>
      <c r="AR12" s="864"/>
      <c r="AS12" s="873" t="s">
        <v>750</v>
      </c>
      <c r="AT12" s="874"/>
      <c r="AU12" s="874"/>
      <c r="AV12" s="874"/>
      <c r="AW12" s="874"/>
      <c r="AX12" s="874"/>
      <c r="AY12" s="874"/>
      <c r="AZ12" s="874"/>
      <c r="BA12" s="874"/>
      <c r="BB12" s="875"/>
    </row>
    <row r="13" spans="1:67" ht="12" customHeight="1" x14ac:dyDescent="0.2">
      <c r="A13" s="488"/>
      <c r="B13" s="364" t="s">
        <v>751</v>
      </c>
      <c r="C13" s="362" t="s">
        <v>752</v>
      </c>
      <c r="D13" s="434" t="s">
        <v>753</v>
      </c>
      <c r="E13" s="435" t="s">
        <v>754</v>
      </c>
      <c r="F13" s="488"/>
      <c r="G13" s="829"/>
      <c r="H13" s="830"/>
      <c r="I13" s="830"/>
      <c r="J13" s="830"/>
      <c r="K13" s="831"/>
      <c r="L13" s="850"/>
      <c r="M13" s="851"/>
      <c r="N13" s="851"/>
      <c r="O13" s="851"/>
      <c r="P13" s="851"/>
      <c r="Q13" s="851"/>
      <c r="R13" s="851"/>
      <c r="S13" s="851"/>
      <c r="T13" s="851"/>
      <c r="U13" s="852"/>
      <c r="V13" s="744"/>
      <c r="W13" s="894"/>
      <c r="X13" s="895"/>
      <c r="Y13" s="895"/>
      <c r="Z13" s="895"/>
      <c r="AA13" s="895"/>
      <c r="AB13" s="866"/>
      <c r="AC13" s="866"/>
      <c r="AD13" s="866"/>
      <c r="AE13" s="866"/>
      <c r="AF13" s="866"/>
      <c r="AG13" s="866"/>
      <c r="AH13" s="866"/>
      <c r="AI13" s="866"/>
      <c r="AJ13" s="866"/>
      <c r="AK13" s="866"/>
      <c r="AL13" s="946"/>
      <c r="AM13" s="864"/>
      <c r="AN13" s="864"/>
      <c r="AO13" s="864"/>
      <c r="AP13" s="864"/>
      <c r="AQ13" s="864"/>
      <c r="AR13" s="864"/>
      <c r="AS13" s="866" t="s">
        <v>755</v>
      </c>
      <c r="AT13" s="866"/>
      <c r="AU13" s="866"/>
      <c r="AV13" s="866"/>
      <c r="AW13" s="866"/>
      <c r="AX13" s="866"/>
      <c r="AY13" s="866"/>
      <c r="AZ13" s="866"/>
      <c r="BA13" s="866"/>
      <c r="BB13" s="866"/>
    </row>
    <row r="14" spans="1:67" ht="12" customHeight="1" x14ac:dyDescent="0.2">
      <c r="A14" s="488"/>
      <c r="B14" s="364" t="s">
        <v>756</v>
      </c>
      <c r="C14" s="362" t="s">
        <v>757</v>
      </c>
      <c r="D14" s="434" t="s">
        <v>758</v>
      </c>
      <c r="E14" s="435" t="s">
        <v>759</v>
      </c>
      <c r="F14" s="488"/>
      <c r="G14" s="829"/>
      <c r="H14" s="830"/>
      <c r="I14" s="830"/>
      <c r="J14" s="830"/>
      <c r="K14" s="831"/>
      <c r="L14" s="844" t="s">
        <v>760</v>
      </c>
      <c r="M14" s="845"/>
      <c r="N14" s="845"/>
      <c r="O14" s="845"/>
      <c r="P14" s="845"/>
      <c r="Q14" s="845"/>
      <c r="R14" s="845"/>
      <c r="S14" s="845"/>
      <c r="T14" s="845"/>
      <c r="U14" s="846"/>
      <c r="V14" s="744"/>
      <c r="W14" s="894" t="s">
        <v>761</v>
      </c>
      <c r="X14" s="895"/>
      <c r="Y14" s="895"/>
      <c r="Z14" s="895"/>
      <c r="AA14" s="895"/>
      <c r="AB14" s="866" t="s">
        <v>762</v>
      </c>
      <c r="AC14" s="866"/>
      <c r="AD14" s="866"/>
      <c r="AE14" s="866"/>
      <c r="AF14" s="866"/>
      <c r="AG14" s="866"/>
      <c r="AH14" s="866"/>
      <c r="AI14" s="866"/>
      <c r="AJ14" s="866"/>
      <c r="AK14" s="866"/>
      <c r="AL14" s="946"/>
      <c r="AM14" s="864" t="s">
        <v>763</v>
      </c>
      <c r="AN14" s="864"/>
      <c r="AO14" s="864"/>
      <c r="AP14" s="864"/>
      <c r="AQ14" s="864"/>
      <c r="AR14" s="865" t="s">
        <v>764</v>
      </c>
      <c r="AS14" s="865"/>
      <c r="AT14" s="865"/>
      <c r="AU14" s="865"/>
      <c r="AV14" s="865"/>
      <c r="AW14" s="865"/>
      <c r="AX14" s="865"/>
      <c r="AY14" s="865"/>
      <c r="AZ14" s="865"/>
      <c r="BA14" s="865"/>
      <c r="BB14" s="865"/>
      <c r="BC14" s="207"/>
      <c r="BD14" s="207"/>
      <c r="BE14" s="207"/>
      <c r="BF14" s="207"/>
      <c r="BG14" s="207"/>
      <c r="BH14" s="207"/>
      <c r="BI14" s="207"/>
      <c r="BJ14" s="207"/>
      <c r="BK14" s="207"/>
      <c r="BL14" s="207"/>
      <c r="BM14" s="207"/>
    </row>
    <row r="15" spans="1:67" ht="12" customHeight="1" x14ac:dyDescent="0.2">
      <c r="A15" s="488"/>
      <c r="B15" s="364" t="s">
        <v>765</v>
      </c>
      <c r="C15" s="362" t="s">
        <v>766</v>
      </c>
      <c r="D15" s="434" t="s">
        <v>767</v>
      </c>
      <c r="E15" s="435" t="s">
        <v>768</v>
      </c>
      <c r="F15" s="488"/>
      <c r="G15" s="829"/>
      <c r="H15" s="830"/>
      <c r="I15" s="830"/>
      <c r="J15" s="830"/>
      <c r="K15" s="831"/>
      <c r="L15" s="850"/>
      <c r="M15" s="851"/>
      <c r="N15" s="851"/>
      <c r="O15" s="851"/>
      <c r="P15" s="851"/>
      <c r="Q15" s="851"/>
      <c r="R15" s="851"/>
      <c r="S15" s="851"/>
      <c r="T15" s="851"/>
      <c r="U15" s="852"/>
      <c r="V15" s="744"/>
      <c r="W15" s="894"/>
      <c r="X15" s="895"/>
      <c r="Y15" s="895"/>
      <c r="Z15" s="895"/>
      <c r="AA15" s="895"/>
      <c r="AB15" s="866"/>
      <c r="AC15" s="866"/>
      <c r="AD15" s="866"/>
      <c r="AE15" s="866"/>
      <c r="AF15" s="866"/>
      <c r="AG15" s="866"/>
      <c r="AH15" s="866"/>
      <c r="AI15" s="866"/>
      <c r="AJ15" s="866"/>
      <c r="AK15" s="866"/>
      <c r="AL15" s="946"/>
      <c r="AM15" s="864"/>
      <c r="AN15" s="864"/>
      <c r="AO15" s="864"/>
      <c r="AP15" s="864"/>
      <c r="AQ15" s="864"/>
      <c r="AR15" s="944" t="s">
        <v>769</v>
      </c>
      <c r="AS15" s="944"/>
      <c r="AT15" s="944"/>
      <c r="AU15" s="886"/>
      <c r="AV15" s="886"/>
      <c r="AW15" s="886"/>
      <c r="AX15" s="886"/>
      <c r="AY15" s="886"/>
      <c r="AZ15" s="886"/>
      <c r="BA15" s="886"/>
      <c r="BB15" s="886"/>
    </row>
    <row r="16" spans="1:67" ht="12" customHeight="1" x14ac:dyDescent="0.2">
      <c r="A16" s="488"/>
      <c r="B16" s="364" t="s">
        <v>770</v>
      </c>
      <c r="C16" s="362" t="s">
        <v>771</v>
      </c>
      <c r="D16" s="434" t="s">
        <v>772</v>
      </c>
      <c r="E16" s="435" t="s">
        <v>773</v>
      </c>
      <c r="F16" s="488"/>
      <c r="G16" s="829"/>
      <c r="H16" s="830"/>
      <c r="I16" s="830"/>
      <c r="J16" s="830"/>
      <c r="K16" s="831"/>
      <c r="L16" s="844" t="s">
        <v>774</v>
      </c>
      <c r="M16" s="845"/>
      <c r="N16" s="845"/>
      <c r="O16" s="845"/>
      <c r="P16" s="845"/>
      <c r="Q16" s="845"/>
      <c r="R16" s="845"/>
      <c r="S16" s="845"/>
      <c r="T16" s="845"/>
      <c r="U16" s="846"/>
      <c r="V16" s="744"/>
      <c r="W16" s="894"/>
      <c r="X16" s="895"/>
      <c r="Y16" s="895"/>
      <c r="Z16" s="895"/>
      <c r="AA16" s="895"/>
      <c r="AB16" s="866"/>
      <c r="AC16" s="866"/>
      <c r="AD16" s="866"/>
      <c r="AE16" s="866"/>
      <c r="AF16" s="866"/>
      <c r="AG16" s="866"/>
      <c r="AH16" s="866"/>
      <c r="AI16" s="866"/>
      <c r="AJ16" s="866"/>
      <c r="AK16" s="866"/>
      <c r="AL16" s="946"/>
      <c r="AM16" s="864"/>
      <c r="AN16" s="864"/>
      <c r="AO16" s="864"/>
      <c r="AP16" s="864"/>
      <c r="AQ16" s="864"/>
      <c r="AR16" s="866" t="s">
        <v>775</v>
      </c>
      <c r="AS16" s="866"/>
      <c r="AT16" s="866"/>
      <c r="AU16" s="866"/>
      <c r="AV16" s="866"/>
      <c r="AW16" s="866"/>
      <c r="AX16" s="866"/>
      <c r="AY16" s="866"/>
      <c r="AZ16" s="866"/>
      <c r="BA16" s="866"/>
      <c r="BB16" s="866"/>
    </row>
    <row r="17" spans="1:65" ht="12" customHeight="1" x14ac:dyDescent="0.2">
      <c r="A17" s="488"/>
      <c r="B17" s="364" t="s">
        <v>776</v>
      </c>
      <c r="C17" s="362" t="s">
        <v>777</v>
      </c>
      <c r="D17" s="434" t="s">
        <v>778</v>
      </c>
      <c r="E17" s="435" t="s">
        <v>779</v>
      </c>
      <c r="F17" s="488"/>
      <c r="G17" s="853"/>
      <c r="H17" s="854"/>
      <c r="I17" s="854"/>
      <c r="J17" s="854"/>
      <c r="K17" s="855"/>
      <c r="L17" s="850"/>
      <c r="M17" s="851"/>
      <c r="N17" s="851"/>
      <c r="O17" s="851"/>
      <c r="P17" s="851"/>
      <c r="Q17" s="851"/>
      <c r="R17" s="851"/>
      <c r="S17" s="851"/>
      <c r="T17" s="851"/>
      <c r="U17" s="852"/>
      <c r="V17" s="744"/>
      <c r="W17" s="894"/>
      <c r="X17" s="895"/>
      <c r="Y17" s="895"/>
      <c r="Z17" s="895"/>
      <c r="AA17" s="895"/>
      <c r="AB17" s="866"/>
      <c r="AC17" s="866"/>
      <c r="AD17" s="866"/>
      <c r="AE17" s="866"/>
      <c r="AF17" s="866"/>
      <c r="AG17" s="866"/>
      <c r="AH17" s="866"/>
      <c r="AI17" s="866"/>
      <c r="AJ17" s="866"/>
      <c r="AK17" s="866"/>
      <c r="AL17" s="946"/>
      <c r="AM17" s="864"/>
      <c r="AN17" s="864"/>
      <c r="AO17" s="864"/>
      <c r="AP17" s="864"/>
      <c r="AQ17" s="864"/>
      <c r="AR17" s="866"/>
      <c r="AS17" s="866"/>
      <c r="AT17" s="866"/>
      <c r="AU17" s="866"/>
      <c r="AV17" s="866"/>
      <c r="AW17" s="866"/>
      <c r="AX17" s="866"/>
      <c r="AY17" s="866"/>
      <c r="AZ17" s="866"/>
      <c r="BA17" s="866"/>
      <c r="BB17" s="866"/>
      <c r="BC17" s="207"/>
      <c r="BD17" s="207"/>
      <c r="BE17" s="207"/>
      <c r="BF17" s="207"/>
      <c r="BG17" s="207"/>
      <c r="BH17" s="207"/>
      <c r="BI17" s="207"/>
      <c r="BJ17" s="207"/>
      <c r="BK17" s="207"/>
      <c r="BL17" s="207"/>
      <c r="BM17" s="207"/>
    </row>
    <row r="18" spans="1:65" ht="12" customHeight="1" x14ac:dyDescent="0.2">
      <c r="A18" s="488"/>
      <c r="B18" s="364" t="s">
        <v>780</v>
      </c>
      <c r="C18" s="362" t="s">
        <v>781</v>
      </c>
      <c r="D18" s="434" t="s">
        <v>782</v>
      </c>
      <c r="E18" s="435" t="s">
        <v>783</v>
      </c>
      <c r="F18" s="488"/>
      <c r="G18" s="826" t="s">
        <v>784</v>
      </c>
      <c r="H18" s="827"/>
      <c r="I18" s="827"/>
      <c r="J18" s="827"/>
      <c r="K18" s="828"/>
      <c r="L18" s="844" t="s">
        <v>785</v>
      </c>
      <c r="M18" s="845"/>
      <c r="N18" s="845"/>
      <c r="O18" s="845"/>
      <c r="P18" s="845"/>
      <c r="Q18" s="845"/>
      <c r="R18" s="845"/>
      <c r="S18" s="845"/>
      <c r="T18" s="845"/>
      <c r="U18" s="846"/>
      <c r="V18" s="744"/>
      <c r="W18" s="899" t="s">
        <v>786</v>
      </c>
      <c r="X18" s="900"/>
      <c r="Y18" s="900"/>
      <c r="Z18" s="900"/>
      <c r="AA18" s="900"/>
      <c r="AB18" s="900"/>
      <c r="AC18" s="900"/>
      <c r="AD18" s="900"/>
      <c r="AE18" s="900"/>
      <c r="AF18" s="900"/>
      <c r="AG18" s="900"/>
      <c r="AH18" s="900"/>
      <c r="AI18" s="900"/>
      <c r="AJ18" s="900"/>
      <c r="AK18" s="901"/>
      <c r="AL18" s="946"/>
      <c r="AM18" s="864"/>
      <c r="AN18" s="864"/>
      <c r="AO18" s="864"/>
      <c r="AP18" s="864"/>
      <c r="AQ18" s="864"/>
      <c r="AR18" s="866"/>
      <c r="AS18" s="866"/>
      <c r="AT18" s="866"/>
      <c r="AU18" s="866"/>
      <c r="AV18" s="866"/>
      <c r="AW18" s="866"/>
      <c r="AX18" s="866"/>
      <c r="AY18" s="866"/>
      <c r="AZ18" s="866"/>
      <c r="BA18" s="866"/>
      <c r="BB18" s="866"/>
    </row>
    <row r="19" spans="1:65" ht="12" customHeight="1" x14ac:dyDescent="0.2">
      <c r="A19" s="488"/>
      <c r="B19" s="364" t="s">
        <v>787</v>
      </c>
      <c r="C19" s="362" t="s">
        <v>788</v>
      </c>
      <c r="D19" s="434" t="s">
        <v>789</v>
      </c>
      <c r="E19" s="435" t="s">
        <v>790</v>
      </c>
      <c r="F19" s="488"/>
      <c r="G19" s="829"/>
      <c r="H19" s="830"/>
      <c r="I19" s="830"/>
      <c r="J19" s="830"/>
      <c r="K19" s="831"/>
      <c r="L19" s="850"/>
      <c r="M19" s="851"/>
      <c r="N19" s="851"/>
      <c r="O19" s="851"/>
      <c r="P19" s="851"/>
      <c r="Q19" s="851"/>
      <c r="R19" s="851"/>
      <c r="S19" s="851"/>
      <c r="T19" s="851"/>
      <c r="U19" s="852"/>
      <c r="V19" s="744"/>
      <c r="W19" s="902"/>
      <c r="X19" s="903"/>
      <c r="Y19" s="903"/>
      <c r="Z19" s="903"/>
      <c r="AA19" s="903"/>
      <c r="AB19" s="903"/>
      <c r="AC19" s="903"/>
      <c r="AD19" s="903"/>
      <c r="AE19" s="903"/>
      <c r="AF19" s="903"/>
      <c r="AG19" s="903"/>
      <c r="AH19" s="903"/>
      <c r="AI19" s="903"/>
      <c r="AJ19" s="903"/>
      <c r="AK19" s="904"/>
      <c r="AL19" s="946"/>
      <c r="AM19" s="864"/>
      <c r="AN19" s="864"/>
      <c r="AO19" s="864"/>
      <c r="AP19" s="864"/>
      <c r="AQ19" s="864"/>
      <c r="AR19" s="886"/>
      <c r="AS19" s="886"/>
      <c r="AT19" s="886"/>
      <c r="AU19" s="885" t="s">
        <v>791</v>
      </c>
      <c r="AV19" s="885"/>
      <c r="AW19" s="885"/>
      <c r="AX19" s="886"/>
      <c r="AY19" s="886"/>
      <c r="AZ19" s="886"/>
      <c r="BA19" s="886"/>
      <c r="BB19" s="886"/>
    </row>
    <row r="20" spans="1:65" ht="12" customHeight="1" x14ac:dyDescent="0.2">
      <c r="A20" s="488"/>
      <c r="B20" s="364" t="s">
        <v>792</v>
      </c>
      <c r="C20" s="362" t="s">
        <v>793</v>
      </c>
      <c r="D20" s="434" t="s">
        <v>794</v>
      </c>
      <c r="E20" s="435" t="s">
        <v>795</v>
      </c>
      <c r="F20" s="488"/>
      <c r="G20" s="829"/>
      <c r="H20" s="830"/>
      <c r="I20" s="830"/>
      <c r="J20" s="830"/>
      <c r="K20" s="831"/>
      <c r="L20" s="844" t="s">
        <v>796</v>
      </c>
      <c r="M20" s="845"/>
      <c r="N20" s="845"/>
      <c r="O20" s="845"/>
      <c r="P20" s="845"/>
      <c r="Q20" s="845"/>
      <c r="R20" s="845"/>
      <c r="S20" s="845"/>
      <c r="T20" s="845"/>
      <c r="U20" s="846"/>
      <c r="V20" s="744"/>
      <c r="W20" s="876" t="s">
        <v>797</v>
      </c>
      <c r="X20" s="877"/>
      <c r="Y20" s="877"/>
      <c r="Z20" s="877"/>
      <c r="AA20" s="878"/>
      <c r="AB20" s="873" t="s">
        <v>798</v>
      </c>
      <c r="AC20" s="874"/>
      <c r="AD20" s="874"/>
      <c r="AE20" s="874"/>
      <c r="AF20" s="874"/>
      <c r="AG20" s="874"/>
      <c r="AH20" s="874"/>
      <c r="AI20" s="874"/>
      <c r="AJ20" s="874"/>
      <c r="AK20" s="875"/>
      <c r="AL20" s="946"/>
      <c r="AM20" s="864"/>
      <c r="AN20" s="864"/>
      <c r="AO20" s="864"/>
      <c r="AP20" s="864"/>
      <c r="AQ20" s="864"/>
      <c r="AR20" s="898" t="s">
        <v>799</v>
      </c>
      <c r="AS20" s="898"/>
      <c r="AT20" s="898"/>
      <c r="AU20" s="898"/>
      <c r="AV20" s="898"/>
      <c r="AW20" s="898"/>
      <c r="AX20" s="898"/>
      <c r="AY20" s="898"/>
      <c r="AZ20" s="898"/>
      <c r="BA20" s="898"/>
      <c r="BB20" s="898"/>
      <c r="BC20" s="207"/>
      <c r="BD20" s="207"/>
      <c r="BE20" s="207"/>
      <c r="BF20" s="207"/>
      <c r="BG20" s="207"/>
      <c r="BH20" s="207"/>
      <c r="BI20" s="207"/>
      <c r="BJ20" s="207"/>
      <c r="BK20" s="207"/>
      <c r="BL20" s="207"/>
      <c r="BM20" s="207"/>
    </row>
    <row r="21" spans="1:65" ht="12" customHeight="1" x14ac:dyDescent="0.2">
      <c r="A21" s="488"/>
      <c r="B21" s="364" t="s">
        <v>800</v>
      </c>
      <c r="C21" s="362" t="s">
        <v>801</v>
      </c>
      <c r="D21" s="434" t="s">
        <v>802</v>
      </c>
      <c r="E21" s="435" t="s">
        <v>803</v>
      </c>
      <c r="F21" s="488"/>
      <c r="G21" s="829"/>
      <c r="H21" s="830"/>
      <c r="I21" s="830"/>
      <c r="J21" s="830"/>
      <c r="K21" s="831"/>
      <c r="L21" s="847"/>
      <c r="M21" s="848"/>
      <c r="N21" s="848"/>
      <c r="O21" s="848"/>
      <c r="P21" s="848"/>
      <c r="Q21" s="848"/>
      <c r="R21" s="848"/>
      <c r="S21" s="848"/>
      <c r="T21" s="848"/>
      <c r="U21" s="849"/>
      <c r="V21" s="744"/>
      <c r="W21" s="879"/>
      <c r="X21" s="880"/>
      <c r="Y21" s="880"/>
      <c r="Z21" s="880"/>
      <c r="AA21" s="881"/>
      <c r="AB21" s="873" t="s">
        <v>804</v>
      </c>
      <c r="AC21" s="874"/>
      <c r="AD21" s="874"/>
      <c r="AE21" s="874"/>
      <c r="AF21" s="874"/>
      <c r="AG21" s="874"/>
      <c r="AH21" s="874"/>
      <c r="AI21" s="874"/>
      <c r="AJ21" s="874"/>
      <c r="AK21" s="875"/>
      <c r="AL21" s="946"/>
      <c r="AM21" s="864"/>
      <c r="AN21" s="864"/>
      <c r="AO21" s="864"/>
      <c r="AP21" s="864"/>
      <c r="AQ21" s="864"/>
      <c r="AR21" s="898"/>
      <c r="AS21" s="898"/>
      <c r="AT21" s="898"/>
      <c r="AU21" s="898"/>
      <c r="AV21" s="898"/>
      <c r="AW21" s="898"/>
      <c r="AX21" s="898"/>
      <c r="AY21" s="898"/>
      <c r="AZ21" s="898"/>
      <c r="BA21" s="898"/>
      <c r="BB21" s="898"/>
      <c r="BF21" s="207"/>
    </row>
    <row r="22" spans="1:65" ht="12" customHeight="1" x14ac:dyDescent="0.2">
      <c r="A22" s="488"/>
      <c r="B22" s="364" t="s">
        <v>805</v>
      </c>
      <c r="C22" s="362" t="s">
        <v>806</v>
      </c>
      <c r="D22" s="434" t="s">
        <v>807</v>
      </c>
      <c r="E22" s="435" t="s">
        <v>808</v>
      </c>
      <c r="F22" s="488"/>
      <c r="G22" s="829"/>
      <c r="H22" s="830"/>
      <c r="I22" s="830"/>
      <c r="J22" s="830"/>
      <c r="K22" s="831"/>
      <c r="L22" s="850"/>
      <c r="M22" s="851"/>
      <c r="N22" s="851"/>
      <c r="O22" s="851"/>
      <c r="P22" s="851"/>
      <c r="Q22" s="851"/>
      <c r="R22" s="851"/>
      <c r="S22" s="851"/>
      <c r="T22" s="851"/>
      <c r="U22" s="852"/>
      <c r="V22" s="744"/>
      <c r="W22" s="879"/>
      <c r="X22" s="880"/>
      <c r="Y22" s="880"/>
      <c r="Z22" s="880"/>
      <c r="AA22" s="881"/>
      <c r="AB22" s="873" t="s">
        <v>809</v>
      </c>
      <c r="AC22" s="874"/>
      <c r="AD22" s="874"/>
      <c r="AE22" s="874"/>
      <c r="AF22" s="874"/>
      <c r="AG22" s="874"/>
      <c r="AH22" s="874"/>
      <c r="AI22" s="874"/>
      <c r="AJ22" s="874"/>
      <c r="AK22" s="875"/>
      <c r="AL22" s="946"/>
      <c r="AM22" s="864"/>
      <c r="AN22" s="864"/>
      <c r="AO22" s="864"/>
      <c r="AP22" s="864"/>
      <c r="AQ22" s="864"/>
      <c r="AR22" s="886"/>
      <c r="AS22" s="886"/>
      <c r="AT22" s="886"/>
      <c r="AU22" s="886"/>
      <c r="AV22" s="886"/>
      <c r="AW22" s="886"/>
      <c r="AX22" s="885" t="s">
        <v>810</v>
      </c>
      <c r="AY22" s="885"/>
      <c r="AZ22" s="886"/>
      <c r="BA22" s="886"/>
      <c r="BB22" s="886"/>
      <c r="BF22" s="207"/>
    </row>
    <row r="23" spans="1:65" ht="12" customHeight="1" x14ac:dyDescent="0.2">
      <c r="A23" s="488"/>
      <c r="B23" s="364" t="s">
        <v>811</v>
      </c>
      <c r="C23" s="362" t="s">
        <v>812</v>
      </c>
      <c r="D23" s="434" t="s">
        <v>813</v>
      </c>
      <c r="E23" s="435" t="s">
        <v>814</v>
      </c>
      <c r="F23" s="488"/>
      <c r="G23" s="829"/>
      <c r="H23" s="830"/>
      <c r="I23" s="830"/>
      <c r="J23" s="830"/>
      <c r="K23" s="831"/>
      <c r="L23" s="844" t="s">
        <v>815</v>
      </c>
      <c r="M23" s="845"/>
      <c r="N23" s="845"/>
      <c r="O23" s="845"/>
      <c r="P23" s="845"/>
      <c r="Q23" s="845"/>
      <c r="R23" s="845"/>
      <c r="S23" s="845"/>
      <c r="T23" s="845"/>
      <c r="U23" s="846"/>
      <c r="V23" s="744"/>
      <c r="W23" s="879"/>
      <c r="X23" s="880"/>
      <c r="Y23" s="880"/>
      <c r="Z23" s="880"/>
      <c r="AA23" s="881"/>
      <c r="AB23" s="873" t="s">
        <v>816</v>
      </c>
      <c r="AC23" s="874"/>
      <c r="AD23" s="874"/>
      <c r="AE23" s="874"/>
      <c r="AF23" s="874"/>
      <c r="AG23" s="874"/>
      <c r="AH23" s="874"/>
      <c r="AI23" s="874"/>
      <c r="AJ23" s="874"/>
      <c r="AK23" s="875"/>
      <c r="AL23" s="946"/>
      <c r="AM23" s="864"/>
      <c r="AN23" s="864"/>
      <c r="AO23" s="864"/>
      <c r="AP23" s="864"/>
      <c r="AQ23" s="864"/>
      <c r="AR23" s="898" t="s">
        <v>817</v>
      </c>
      <c r="AS23" s="898"/>
      <c r="AT23" s="898"/>
      <c r="AU23" s="898"/>
      <c r="AV23" s="898"/>
      <c r="AW23" s="898"/>
      <c r="AX23" s="898"/>
      <c r="AY23" s="898"/>
      <c r="AZ23" s="898"/>
      <c r="BA23" s="898"/>
      <c r="BB23" s="898"/>
      <c r="BC23" s="207"/>
      <c r="BD23" s="207"/>
      <c r="BE23" s="207"/>
      <c r="BF23" s="207"/>
      <c r="BG23" s="207"/>
      <c r="BH23" s="207"/>
      <c r="BI23" s="207"/>
      <c r="BJ23" s="207"/>
      <c r="BK23" s="207"/>
      <c r="BL23" s="207"/>
      <c r="BM23" s="207"/>
    </row>
    <row r="24" spans="1:65" ht="12" customHeight="1" x14ac:dyDescent="0.2">
      <c r="A24" s="488"/>
      <c r="B24" s="364" t="s">
        <v>818</v>
      </c>
      <c r="C24" s="362" t="s">
        <v>819</v>
      </c>
      <c r="D24" s="434" t="s">
        <v>820</v>
      </c>
      <c r="E24" s="435" t="s">
        <v>821</v>
      </c>
      <c r="F24" s="488"/>
      <c r="G24" s="829"/>
      <c r="H24" s="830"/>
      <c r="I24" s="830"/>
      <c r="J24" s="830"/>
      <c r="K24" s="831"/>
      <c r="L24" s="847"/>
      <c r="M24" s="848"/>
      <c r="N24" s="848"/>
      <c r="O24" s="848"/>
      <c r="P24" s="848"/>
      <c r="Q24" s="848"/>
      <c r="R24" s="848"/>
      <c r="S24" s="848"/>
      <c r="T24" s="848"/>
      <c r="U24" s="849"/>
      <c r="V24" s="744"/>
      <c r="W24" s="879"/>
      <c r="X24" s="880"/>
      <c r="Y24" s="880"/>
      <c r="Z24" s="880"/>
      <c r="AA24" s="881"/>
      <c r="AB24" s="873" t="s">
        <v>822</v>
      </c>
      <c r="AC24" s="874"/>
      <c r="AD24" s="874"/>
      <c r="AE24" s="874"/>
      <c r="AF24" s="874"/>
      <c r="AG24" s="874"/>
      <c r="AH24" s="874"/>
      <c r="AI24" s="874"/>
      <c r="AJ24" s="874"/>
      <c r="AK24" s="875"/>
      <c r="AL24" s="946"/>
      <c r="AM24" s="864"/>
      <c r="AN24" s="864"/>
      <c r="AO24" s="864"/>
      <c r="AP24" s="864"/>
      <c r="AQ24" s="864"/>
      <c r="AR24" s="898"/>
      <c r="AS24" s="898"/>
      <c r="AT24" s="898"/>
      <c r="AU24" s="898"/>
      <c r="AV24" s="898"/>
      <c r="AW24" s="898"/>
      <c r="AX24" s="898"/>
      <c r="AY24" s="898"/>
      <c r="AZ24" s="898"/>
      <c r="BA24" s="898"/>
      <c r="BB24" s="898"/>
    </row>
    <row r="25" spans="1:65" ht="12" customHeight="1" x14ac:dyDescent="0.2">
      <c r="A25" s="488"/>
      <c r="B25" s="364" t="s">
        <v>823</v>
      </c>
      <c r="C25" s="362" t="s">
        <v>824</v>
      </c>
      <c r="D25" s="434" t="s">
        <v>825</v>
      </c>
      <c r="E25" s="435" t="s">
        <v>826</v>
      </c>
      <c r="F25" s="488"/>
      <c r="G25" s="853"/>
      <c r="H25" s="854"/>
      <c r="I25" s="854"/>
      <c r="J25" s="854"/>
      <c r="K25" s="855"/>
      <c r="L25" s="850"/>
      <c r="M25" s="851"/>
      <c r="N25" s="851"/>
      <c r="O25" s="851"/>
      <c r="P25" s="851"/>
      <c r="Q25" s="851"/>
      <c r="R25" s="851"/>
      <c r="S25" s="851"/>
      <c r="T25" s="851"/>
      <c r="U25" s="852"/>
      <c r="V25" s="744"/>
      <c r="W25" s="882"/>
      <c r="X25" s="883"/>
      <c r="Y25" s="883"/>
      <c r="Z25" s="883"/>
      <c r="AA25" s="884"/>
      <c r="AB25" s="873" t="s">
        <v>827</v>
      </c>
      <c r="AC25" s="874"/>
      <c r="AD25" s="874"/>
      <c r="AE25" s="874"/>
      <c r="AF25" s="874"/>
      <c r="AG25" s="874"/>
      <c r="AH25" s="874"/>
      <c r="AI25" s="874"/>
      <c r="AJ25" s="874"/>
      <c r="AK25" s="875"/>
      <c r="AL25" s="946"/>
      <c r="AM25" s="864"/>
      <c r="AN25" s="864"/>
      <c r="AO25" s="864"/>
      <c r="AP25" s="864"/>
      <c r="AQ25" s="864"/>
      <c r="AR25" s="886"/>
      <c r="AS25" s="886"/>
      <c r="AT25" s="886"/>
      <c r="AU25" s="886"/>
      <c r="AV25" s="886"/>
      <c r="AW25" s="886"/>
      <c r="AX25" s="886"/>
      <c r="AY25" s="886"/>
      <c r="AZ25" s="885" t="s">
        <v>828</v>
      </c>
      <c r="BA25" s="885"/>
      <c r="BB25" s="885"/>
    </row>
    <row r="26" spans="1:65" ht="12" customHeight="1" x14ac:dyDescent="0.2">
      <c r="A26" s="488"/>
      <c r="B26" s="364" t="s">
        <v>829</v>
      </c>
      <c r="C26" s="362" t="s">
        <v>830</v>
      </c>
      <c r="D26" s="434" t="s">
        <v>831</v>
      </c>
      <c r="E26" s="435"/>
      <c r="F26" s="488"/>
      <c r="G26" s="826" t="s">
        <v>832</v>
      </c>
      <c r="H26" s="827"/>
      <c r="I26" s="827"/>
      <c r="J26" s="827"/>
      <c r="K26" s="828"/>
      <c r="L26" s="835" t="s">
        <v>833</v>
      </c>
      <c r="M26" s="836"/>
      <c r="N26" s="837"/>
      <c r="O26" s="844" t="s">
        <v>834</v>
      </c>
      <c r="P26" s="845"/>
      <c r="Q26" s="845"/>
      <c r="R26" s="845"/>
      <c r="S26" s="845"/>
      <c r="T26" s="845"/>
      <c r="U26" s="846"/>
      <c r="V26" s="744"/>
      <c r="W26" s="876" t="s">
        <v>835</v>
      </c>
      <c r="X26" s="877"/>
      <c r="Y26" s="877"/>
      <c r="Z26" s="877"/>
      <c r="AA26" s="878"/>
      <c r="AB26" s="861" t="s">
        <v>836</v>
      </c>
      <c r="AC26" s="862"/>
      <c r="AD26" s="862"/>
      <c r="AE26" s="862"/>
      <c r="AF26" s="862"/>
      <c r="AG26" s="862"/>
      <c r="AH26" s="862"/>
      <c r="AI26" s="862"/>
      <c r="AJ26" s="862"/>
      <c r="AK26" s="863"/>
      <c r="AL26" s="946"/>
      <c r="AM26" s="864"/>
      <c r="AN26" s="864"/>
      <c r="AO26" s="864"/>
      <c r="AP26" s="864"/>
      <c r="AQ26" s="864"/>
      <c r="AR26" s="887" t="s">
        <v>837</v>
      </c>
      <c r="AS26" s="887"/>
      <c r="AT26" s="887"/>
      <c r="AU26" s="887"/>
      <c r="AV26" s="887"/>
      <c r="AW26" s="887"/>
      <c r="AX26" s="887"/>
      <c r="AY26" s="887"/>
      <c r="AZ26" s="887"/>
      <c r="BA26" s="887"/>
      <c r="BB26" s="887"/>
      <c r="BC26" s="207"/>
      <c r="BD26" s="207"/>
      <c r="BE26" s="207"/>
      <c r="BF26" s="207"/>
      <c r="BG26" s="207"/>
      <c r="BH26" s="207"/>
      <c r="BI26" s="207"/>
      <c r="BJ26" s="207"/>
      <c r="BK26" s="207"/>
      <c r="BL26" s="207"/>
      <c r="BM26" s="207"/>
    </row>
    <row r="27" spans="1:65" ht="12" customHeight="1" thickBot="1" x14ac:dyDescent="0.25">
      <c r="A27" s="488"/>
      <c r="B27" s="436" t="s">
        <v>838</v>
      </c>
      <c r="C27" s="394" t="s">
        <v>839</v>
      </c>
      <c r="D27" s="437" t="s">
        <v>840</v>
      </c>
      <c r="E27" s="438"/>
      <c r="F27" s="488"/>
      <c r="G27" s="829"/>
      <c r="H27" s="830"/>
      <c r="I27" s="830"/>
      <c r="J27" s="830"/>
      <c r="K27" s="831"/>
      <c r="L27" s="838"/>
      <c r="M27" s="839"/>
      <c r="N27" s="840"/>
      <c r="O27" s="847"/>
      <c r="P27" s="848"/>
      <c r="Q27" s="848"/>
      <c r="R27" s="848"/>
      <c r="S27" s="848"/>
      <c r="T27" s="848"/>
      <c r="U27" s="849"/>
      <c r="V27" s="744"/>
      <c r="W27" s="879"/>
      <c r="X27" s="880"/>
      <c r="Y27" s="880"/>
      <c r="Z27" s="880"/>
      <c r="AA27" s="881"/>
      <c r="AB27" s="861" t="s">
        <v>841</v>
      </c>
      <c r="AC27" s="862"/>
      <c r="AD27" s="862"/>
      <c r="AE27" s="862"/>
      <c r="AF27" s="862"/>
      <c r="AG27" s="862"/>
      <c r="AH27" s="862"/>
      <c r="AI27" s="862"/>
      <c r="AJ27" s="862"/>
      <c r="AK27" s="863"/>
      <c r="AL27" s="946"/>
      <c r="AM27" s="864"/>
      <c r="AN27" s="864"/>
      <c r="AO27" s="864"/>
      <c r="AP27" s="864"/>
      <c r="AQ27" s="864"/>
      <c r="AR27" s="887"/>
      <c r="AS27" s="887"/>
      <c r="AT27" s="887"/>
      <c r="AU27" s="887"/>
      <c r="AV27" s="887"/>
      <c r="AW27" s="887"/>
      <c r="AX27" s="887"/>
      <c r="AY27" s="887"/>
      <c r="AZ27" s="887"/>
      <c r="BA27" s="887"/>
      <c r="BB27" s="887"/>
    </row>
    <row r="28" spans="1:65" ht="15" customHeight="1" thickBot="1" x14ac:dyDescent="0.25">
      <c r="A28" s="488"/>
      <c r="B28" s="818" t="s">
        <v>842</v>
      </c>
      <c r="C28" s="819"/>
      <c r="D28" s="819"/>
      <c r="E28" s="820"/>
      <c r="F28" s="488"/>
      <c r="G28" s="829"/>
      <c r="H28" s="830"/>
      <c r="I28" s="830"/>
      <c r="J28" s="830"/>
      <c r="K28" s="831"/>
      <c r="L28" s="841"/>
      <c r="M28" s="842"/>
      <c r="N28" s="843"/>
      <c r="O28" s="850"/>
      <c r="P28" s="851"/>
      <c r="Q28" s="851"/>
      <c r="R28" s="851"/>
      <c r="S28" s="851"/>
      <c r="T28" s="851"/>
      <c r="U28" s="852"/>
      <c r="V28" s="744"/>
      <c r="W28" s="879"/>
      <c r="X28" s="880"/>
      <c r="Y28" s="880"/>
      <c r="Z28" s="880"/>
      <c r="AA28" s="881"/>
      <c r="AB28" s="861" t="s">
        <v>843</v>
      </c>
      <c r="AC28" s="862"/>
      <c r="AD28" s="862"/>
      <c r="AE28" s="862"/>
      <c r="AF28" s="862"/>
      <c r="AG28" s="862"/>
      <c r="AH28" s="862"/>
      <c r="AI28" s="862"/>
      <c r="AJ28" s="862"/>
      <c r="AK28" s="863"/>
      <c r="AL28" s="946"/>
      <c r="AM28" s="864"/>
      <c r="AN28" s="864"/>
      <c r="AO28" s="864"/>
      <c r="AP28" s="864"/>
      <c r="AQ28" s="908"/>
      <c r="AR28" s="887"/>
      <c r="AS28" s="887"/>
      <c r="AT28" s="887"/>
      <c r="AU28" s="887"/>
      <c r="AV28" s="887"/>
      <c r="AW28" s="887"/>
      <c r="AX28" s="887"/>
      <c r="AY28" s="887"/>
      <c r="AZ28" s="887"/>
      <c r="BA28" s="887"/>
      <c r="BB28" s="887"/>
    </row>
    <row r="29" spans="1:65" ht="15" customHeight="1" thickBot="1" x14ac:dyDescent="0.25">
      <c r="A29" s="488"/>
      <c r="B29" s="824" t="s">
        <v>844</v>
      </c>
      <c r="C29" s="825"/>
      <c r="D29" s="859" t="s">
        <v>845</v>
      </c>
      <c r="E29" s="860"/>
      <c r="F29" s="488"/>
      <c r="G29" s="829"/>
      <c r="H29" s="830"/>
      <c r="I29" s="830"/>
      <c r="J29" s="830"/>
      <c r="K29" s="831"/>
      <c r="L29" s="835" t="s">
        <v>846</v>
      </c>
      <c r="M29" s="836"/>
      <c r="N29" s="837"/>
      <c r="O29" s="844" t="s">
        <v>847</v>
      </c>
      <c r="P29" s="845"/>
      <c r="Q29" s="845"/>
      <c r="R29" s="845"/>
      <c r="S29" s="845"/>
      <c r="T29" s="845"/>
      <c r="U29" s="846"/>
      <c r="V29" s="744"/>
      <c r="W29" s="879"/>
      <c r="X29" s="880"/>
      <c r="Y29" s="880"/>
      <c r="Z29" s="880"/>
      <c r="AA29" s="881"/>
      <c r="AB29" s="861" t="s">
        <v>848</v>
      </c>
      <c r="AC29" s="862"/>
      <c r="AD29" s="862"/>
      <c r="AE29" s="862"/>
      <c r="AF29" s="862"/>
      <c r="AG29" s="862"/>
      <c r="AH29" s="862"/>
      <c r="AI29" s="862"/>
      <c r="AJ29" s="862"/>
      <c r="AK29" s="863"/>
      <c r="AL29" s="946"/>
      <c r="AM29" s="864" t="s">
        <v>849</v>
      </c>
      <c r="AN29" s="864"/>
      <c r="AO29" s="864"/>
      <c r="AP29" s="912"/>
      <c r="AQ29" s="913" t="s">
        <v>850</v>
      </c>
      <c r="AR29" s="913"/>
      <c r="AS29" s="372" t="s">
        <v>851</v>
      </c>
      <c r="AT29" s="916" t="s">
        <v>852</v>
      </c>
      <c r="AU29" s="916"/>
      <c r="AV29" s="916"/>
      <c r="AW29" s="916"/>
      <c r="AX29" s="916"/>
      <c r="AY29" s="916"/>
      <c r="AZ29" s="916"/>
      <c r="BA29" s="916"/>
      <c r="BB29" s="917"/>
      <c r="BC29" s="370"/>
      <c r="BD29" s="207"/>
      <c r="BE29" s="207"/>
      <c r="BF29" s="207"/>
      <c r="BG29" s="207"/>
      <c r="BH29" s="207"/>
      <c r="BI29" s="207"/>
      <c r="BJ29" s="207"/>
      <c r="BK29" s="207"/>
      <c r="BL29" s="207"/>
      <c r="BM29" s="207"/>
    </row>
    <row r="30" spans="1:65" ht="11.25" customHeight="1" x14ac:dyDescent="0.2">
      <c r="A30" s="488"/>
      <c r="B30" s="364" t="s">
        <v>853</v>
      </c>
      <c r="C30" s="363" t="s">
        <v>854</v>
      </c>
      <c r="D30" s="433" t="s">
        <v>855</v>
      </c>
      <c r="E30" s="432" t="s">
        <v>856</v>
      </c>
      <c r="F30" s="488"/>
      <c r="G30" s="829"/>
      <c r="H30" s="830"/>
      <c r="I30" s="830"/>
      <c r="J30" s="830"/>
      <c r="K30" s="831"/>
      <c r="L30" s="838"/>
      <c r="M30" s="839"/>
      <c r="N30" s="840"/>
      <c r="O30" s="847"/>
      <c r="P30" s="848"/>
      <c r="Q30" s="848"/>
      <c r="R30" s="848"/>
      <c r="S30" s="848"/>
      <c r="T30" s="848"/>
      <c r="U30" s="849"/>
      <c r="V30" s="744"/>
      <c r="W30" s="879"/>
      <c r="X30" s="880"/>
      <c r="Y30" s="880"/>
      <c r="Z30" s="880"/>
      <c r="AA30" s="881"/>
      <c r="AB30" s="861" t="s">
        <v>857</v>
      </c>
      <c r="AC30" s="862"/>
      <c r="AD30" s="862"/>
      <c r="AE30" s="862"/>
      <c r="AF30" s="862"/>
      <c r="AG30" s="862"/>
      <c r="AH30" s="862"/>
      <c r="AI30" s="862"/>
      <c r="AJ30" s="862"/>
      <c r="AK30" s="863"/>
      <c r="AL30" s="946"/>
      <c r="AM30" s="864"/>
      <c r="AN30" s="864"/>
      <c r="AO30" s="864"/>
      <c r="AP30" s="912"/>
      <c r="AQ30" s="914"/>
      <c r="AR30" s="914"/>
      <c r="AS30" s="369" t="s">
        <v>858</v>
      </c>
      <c r="AT30" s="918" t="s">
        <v>859</v>
      </c>
      <c r="AU30" s="918"/>
      <c r="AV30" s="918"/>
      <c r="AW30" s="918"/>
      <c r="AX30" s="918"/>
      <c r="AY30" s="918"/>
      <c r="AZ30" s="918"/>
      <c r="BA30" s="918"/>
      <c r="BB30" s="919"/>
      <c r="BC30" s="371"/>
    </row>
    <row r="31" spans="1:65" ht="11.25" customHeight="1" x14ac:dyDescent="0.2">
      <c r="A31" s="488"/>
      <c r="B31" s="364" t="s">
        <v>860</v>
      </c>
      <c r="C31" s="363" t="s">
        <v>861</v>
      </c>
      <c r="D31" s="434" t="s">
        <v>862</v>
      </c>
      <c r="E31" s="435" t="s">
        <v>863</v>
      </c>
      <c r="F31" s="488"/>
      <c r="G31" s="829"/>
      <c r="H31" s="830"/>
      <c r="I31" s="830"/>
      <c r="J31" s="830"/>
      <c r="K31" s="831"/>
      <c r="L31" s="841"/>
      <c r="M31" s="842"/>
      <c r="N31" s="843"/>
      <c r="O31" s="850"/>
      <c r="P31" s="851"/>
      <c r="Q31" s="851"/>
      <c r="R31" s="851"/>
      <c r="S31" s="851"/>
      <c r="T31" s="851"/>
      <c r="U31" s="852"/>
      <c r="V31" s="744"/>
      <c r="W31" s="882"/>
      <c r="X31" s="883"/>
      <c r="Y31" s="883"/>
      <c r="Z31" s="883"/>
      <c r="AA31" s="884"/>
      <c r="AB31" s="861" t="s">
        <v>864</v>
      </c>
      <c r="AC31" s="862"/>
      <c r="AD31" s="862"/>
      <c r="AE31" s="862"/>
      <c r="AF31" s="862"/>
      <c r="AG31" s="862"/>
      <c r="AH31" s="862"/>
      <c r="AI31" s="862"/>
      <c r="AJ31" s="862"/>
      <c r="AK31" s="863"/>
      <c r="AL31" s="946"/>
      <c r="AM31" s="864"/>
      <c r="AN31" s="864"/>
      <c r="AO31" s="864"/>
      <c r="AP31" s="912"/>
      <c r="AQ31" s="914"/>
      <c r="AR31" s="914"/>
      <c r="AS31" s="369" t="s">
        <v>865</v>
      </c>
      <c r="AT31" s="918" t="s">
        <v>866</v>
      </c>
      <c r="AU31" s="918"/>
      <c r="AV31" s="918"/>
      <c r="AW31" s="918"/>
      <c r="AX31" s="918"/>
      <c r="AY31" s="918"/>
      <c r="AZ31" s="918"/>
      <c r="BA31" s="918"/>
      <c r="BB31" s="919"/>
      <c r="BC31" s="371"/>
    </row>
    <row r="32" spans="1:65" ht="11.25" customHeight="1" x14ac:dyDescent="0.2">
      <c r="A32" s="488"/>
      <c r="B32" s="364" t="s">
        <v>867</v>
      </c>
      <c r="C32" s="362" t="s">
        <v>868</v>
      </c>
      <c r="D32" s="434" t="s">
        <v>869</v>
      </c>
      <c r="E32" s="435" t="s">
        <v>870</v>
      </c>
      <c r="F32" s="488"/>
      <c r="G32" s="829"/>
      <c r="H32" s="830"/>
      <c r="I32" s="830"/>
      <c r="J32" s="830"/>
      <c r="K32" s="831"/>
      <c r="L32" s="835" t="s">
        <v>871</v>
      </c>
      <c r="M32" s="836"/>
      <c r="N32" s="837"/>
      <c r="O32" s="844" t="s">
        <v>872</v>
      </c>
      <c r="P32" s="845"/>
      <c r="Q32" s="845"/>
      <c r="R32" s="845"/>
      <c r="S32" s="845"/>
      <c r="T32" s="845"/>
      <c r="U32" s="846"/>
      <c r="V32" s="744"/>
      <c r="W32" s="876" t="s">
        <v>873</v>
      </c>
      <c r="X32" s="877"/>
      <c r="Y32" s="877"/>
      <c r="Z32" s="877"/>
      <c r="AA32" s="878"/>
      <c r="AB32" s="873" t="s">
        <v>874</v>
      </c>
      <c r="AC32" s="874"/>
      <c r="AD32" s="874"/>
      <c r="AE32" s="874"/>
      <c r="AF32" s="874"/>
      <c r="AG32" s="874"/>
      <c r="AH32" s="874"/>
      <c r="AI32" s="874"/>
      <c r="AJ32" s="874"/>
      <c r="AK32" s="875"/>
      <c r="AL32" s="946"/>
      <c r="AM32" s="864"/>
      <c r="AN32" s="864"/>
      <c r="AO32" s="864"/>
      <c r="AP32" s="912"/>
      <c r="AQ32" s="914"/>
      <c r="AR32" s="914"/>
      <c r="AS32" s="369" t="s">
        <v>875</v>
      </c>
      <c r="AT32" s="918" t="s">
        <v>876</v>
      </c>
      <c r="AU32" s="918"/>
      <c r="AV32" s="918"/>
      <c r="AW32" s="918"/>
      <c r="AX32" s="918"/>
      <c r="AY32" s="918"/>
      <c r="AZ32" s="918"/>
      <c r="BA32" s="918"/>
      <c r="BB32" s="919"/>
      <c r="BC32" s="370"/>
      <c r="BD32" s="207"/>
      <c r="BE32" s="207"/>
      <c r="BF32" s="207"/>
      <c r="BG32" s="207"/>
      <c r="BH32" s="207"/>
      <c r="BI32" s="207"/>
      <c r="BJ32" s="207"/>
      <c r="BK32" s="207"/>
      <c r="BL32" s="207"/>
      <c r="BM32" s="207"/>
    </row>
    <row r="33" spans="1:65" ht="11.25" customHeight="1" x14ac:dyDescent="0.2">
      <c r="A33" s="488"/>
      <c r="B33" s="364" t="s">
        <v>877</v>
      </c>
      <c r="C33" s="362" t="s">
        <v>878</v>
      </c>
      <c r="D33" s="434" t="s">
        <v>879</v>
      </c>
      <c r="E33" s="435" t="s">
        <v>880</v>
      </c>
      <c r="F33" s="488"/>
      <c r="G33" s="829"/>
      <c r="H33" s="830"/>
      <c r="I33" s="830"/>
      <c r="J33" s="830"/>
      <c r="K33" s="831"/>
      <c r="L33" s="838"/>
      <c r="M33" s="839"/>
      <c r="N33" s="840"/>
      <c r="O33" s="847"/>
      <c r="P33" s="848"/>
      <c r="Q33" s="848"/>
      <c r="R33" s="848"/>
      <c r="S33" s="848"/>
      <c r="T33" s="848"/>
      <c r="U33" s="849"/>
      <c r="V33" s="744"/>
      <c r="W33" s="879"/>
      <c r="X33" s="880"/>
      <c r="Y33" s="880"/>
      <c r="Z33" s="880"/>
      <c r="AA33" s="881"/>
      <c r="AB33" s="873" t="s">
        <v>881</v>
      </c>
      <c r="AC33" s="874"/>
      <c r="AD33" s="874"/>
      <c r="AE33" s="874"/>
      <c r="AF33" s="874"/>
      <c r="AG33" s="874"/>
      <c r="AH33" s="874"/>
      <c r="AI33" s="874"/>
      <c r="AJ33" s="874"/>
      <c r="AK33" s="875"/>
      <c r="AL33" s="946"/>
      <c r="AM33" s="864"/>
      <c r="AN33" s="864"/>
      <c r="AO33" s="864"/>
      <c r="AP33" s="912"/>
      <c r="AQ33" s="914"/>
      <c r="AR33" s="914"/>
      <c r="AS33" s="369" t="s">
        <v>882</v>
      </c>
      <c r="AT33" s="918" t="s">
        <v>883</v>
      </c>
      <c r="AU33" s="918"/>
      <c r="AV33" s="918"/>
      <c r="AW33" s="918"/>
      <c r="AX33" s="918"/>
      <c r="AY33" s="918"/>
      <c r="AZ33" s="918"/>
      <c r="BA33" s="918"/>
      <c r="BB33" s="919"/>
      <c r="BC33" s="371"/>
    </row>
    <row r="34" spans="1:65" ht="11.25" customHeight="1" x14ac:dyDescent="0.2">
      <c r="A34" s="488"/>
      <c r="B34" s="364" t="s">
        <v>884</v>
      </c>
      <c r="C34" s="363" t="s">
        <v>885</v>
      </c>
      <c r="D34" s="434" t="s">
        <v>886</v>
      </c>
      <c r="E34" s="435" t="s">
        <v>887</v>
      </c>
      <c r="F34" s="488"/>
      <c r="G34" s="829"/>
      <c r="H34" s="830"/>
      <c r="I34" s="830"/>
      <c r="J34" s="830"/>
      <c r="K34" s="831"/>
      <c r="L34" s="841"/>
      <c r="M34" s="842"/>
      <c r="N34" s="843"/>
      <c r="O34" s="850"/>
      <c r="P34" s="851"/>
      <c r="Q34" s="851"/>
      <c r="R34" s="851"/>
      <c r="S34" s="851"/>
      <c r="T34" s="851"/>
      <c r="U34" s="852"/>
      <c r="V34" s="744"/>
      <c r="W34" s="879"/>
      <c r="X34" s="880"/>
      <c r="Y34" s="880"/>
      <c r="Z34" s="880"/>
      <c r="AA34" s="881"/>
      <c r="AB34" s="873" t="s">
        <v>888</v>
      </c>
      <c r="AC34" s="874"/>
      <c r="AD34" s="874"/>
      <c r="AE34" s="874"/>
      <c r="AF34" s="874"/>
      <c r="AG34" s="874"/>
      <c r="AH34" s="874"/>
      <c r="AI34" s="874"/>
      <c r="AJ34" s="874"/>
      <c r="AK34" s="875"/>
      <c r="AL34" s="946"/>
      <c r="AM34" s="864"/>
      <c r="AN34" s="864"/>
      <c r="AO34" s="864"/>
      <c r="AP34" s="912"/>
      <c r="AQ34" s="915"/>
      <c r="AR34" s="915"/>
      <c r="AS34" s="373" t="s">
        <v>889</v>
      </c>
      <c r="AT34" s="942" t="s">
        <v>890</v>
      </c>
      <c r="AU34" s="942"/>
      <c r="AV34" s="942"/>
      <c r="AW34" s="942"/>
      <c r="AX34" s="942"/>
      <c r="AY34" s="942"/>
      <c r="AZ34" s="942"/>
      <c r="BA34" s="942"/>
      <c r="BB34" s="943"/>
      <c r="BC34" s="371"/>
    </row>
    <row r="35" spans="1:65" ht="11.25" customHeight="1" x14ac:dyDescent="0.2">
      <c r="A35" s="488"/>
      <c r="B35" s="364" t="s">
        <v>891</v>
      </c>
      <c r="C35" s="362" t="s">
        <v>892</v>
      </c>
      <c r="D35" s="434" t="s">
        <v>893</v>
      </c>
      <c r="E35" s="435" t="s">
        <v>894</v>
      </c>
      <c r="F35" s="488"/>
      <c r="G35" s="829"/>
      <c r="H35" s="830"/>
      <c r="I35" s="830"/>
      <c r="J35" s="830"/>
      <c r="K35" s="831"/>
      <c r="L35" s="835" t="s">
        <v>396</v>
      </c>
      <c r="M35" s="836"/>
      <c r="N35" s="837"/>
      <c r="O35" s="844" t="s">
        <v>895</v>
      </c>
      <c r="P35" s="845"/>
      <c r="Q35" s="845"/>
      <c r="R35" s="845"/>
      <c r="S35" s="845"/>
      <c r="T35" s="845"/>
      <c r="U35" s="846"/>
      <c r="V35" s="744"/>
      <c r="W35" s="882"/>
      <c r="X35" s="883"/>
      <c r="Y35" s="883"/>
      <c r="Z35" s="883"/>
      <c r="AA35" s="884"/>
      <c r="AB35" s="873" t="s">
        <v>896</v>
      </c>
      <c r="AC35" s="874"/>
      <c r="AD35" s="874"/>
      <c r="AE35" s="874"/>
      <c r="AF35" s="874"/>
      <c r="AG35" s="874"/>
      <c r="AH35" s="874"/>
      <c r="AI35" s="874"/>
      <c r="AJ35" s="874"/>
      <c r="AK35" s="875"/>
      <c r="AL35" s="946"/>
      <c r="AM35" s="930" t="s">
        <v>897</v>
      </c>
      <c r="AN35" s="931"/>
      <c r="AO35" s="931"/>
      <c r="AP35" s="931"/>
      <c r="AQ35" s="931"/>
      <c r="AR35" s="931"/>
      <c r="AS35" s="931"/>
      <c r="AT35" s="932"/>
      <c r="AU35" s="930" t="s">
        <v>898</v>
      </c>
      <c r="AV35" s="931"/>
      <c r="AW35" s="931"/>
      <c r="AX35" s="931"/>
      <c r="AY35" s="931"/>
      <c r="AZ35" s="931"/>
      <c r="BA35" s="931"/>
      <c r="BB35" s="932"/>
      <c r="BC35" s="207"/>
      <c r="BD35" s="207"/>
      <c r="BE35" s="207"/>
      <c r="BF35" s="207"/>
      <c r="BG35" s="207"/>
      <c r="BH35" s="207"/>
      <c r="BI35" s="207"/>
      <c r="BJ35" s="207"/>
      <c r="BK35" s="207"/>
      <c r="BL35" s="207"/>
      <c r="BM35" s="207"/>
    </row>
    <row r="36" spans="1:65" ht="11.25" customHeight="1" x14ac:dyDescent="0.2">
      <c r="A36" s="488"/>
      <c r="B36" s="364" t="s">
        <v>899</v>
      </c>
      <c r="C36" s="363" t="s">
        <v>900</v>
      </c>
      <c r="D36" s="434" t="s">
        <v>901</v>
      </c>
      <c r="E36" s="435" t="s">
        <v>902</v>
      </c>
      <c r="F36" s="488"/>
      <c r="G36" s="829"/>
      <c r="H36" s="830"/>
      <c r="I36" s="830"/>
      <c r="J36" s="830"/>
      <c r="K36" s="831"/>
      <c r="L36" s="838"/>
      <c r="M36" s="839"/>
      <c r="N36" s="840"/>
      <c r="O36" s="847"/>
      <c r="P36" s="848"/>
      <c r="Q36" s="848"/>
      <c r="R36" s="848"/>
      <c r="S36" s="848"/>
      <c r="T36" s="848"/>
      <c r="U36" s="849"/>
      <c r="V36" s="744"/>
      <c r="W36" s="899" t="s">
        <v>903</v>
      </c>
      <c r="X36" s="900"/>
      <c r="Y36" s="900"/>
      <c r="Z36" s="900"/>
      <c r="AA36" s="900"/>
      <c r="AB36" s="900"/>
      <c r="AC36" s="900"/>
      <c r="AD36" s="900"/>
      <c r="AE36" s="900"/>
      <c r="AF36" s="900"/>
      <c r="AG36" s="900"/>
      <c r="AH36" s="900"/>
      <c r="AI36" s="900"/>
      <c r="AJ36" s="900"/>
      <c r="AK36" s="901"/>
      <c r="AL36" s="946"/>
      <c r="AM36" s="936" t="s">
        <v>904</v>
      </c>
      <c r="AN36" s="937"/>
      <c r="AO36" s="937"/>
      <c r="AP36" s="937"/>
      <c r="AQ36" s="937"/>
      <c r="AR36" s="937"/>
      <c r="AS36" s="937"/>
      <c r="AT36" s="938"/>
      <c r="AU36" s="933" t="s">
        <v>905</v>
      </c>
      <c r="AV36" s="934"/>
      <c r="AW36" s="934"/>
      <c r="AX36" s="934"/>
      <c r="AY36" s="934"/>
      <c r="AZ36" s="934"/>
      <c r="BA36" s="934"/>
      <c r="BB36" s="935"/>
    </row>
    <row r="37" spans="1:65" ht="11.25" customHeight="1" x14ac:dyDescent="0.2">
      <c r="A37" s="488"/>
      <c r="B37" s="364" t="s">
        <v>906</v>
      </c>
      <c r="C37" s="363" t="s">
        <v>907</v>
      </c>
      <c r="D37" s="434" t="s">
        <v>908</v>
      </c>
      <c r="E37" s="435" t="s">
        <v>909</v>
      </c>
      <c r="F37" s="488"/>
      <c r="G37" s="829"/>
      <c r="H37" s="830"/>
      <c r="I37" s="830"/>
      <c r="J37" s="830"/>
      <c r="K37" s="831"/>
      <c r="L37" s="841"/>
      <c r="M37" s="842"/>
      <c r="N37" s="843"/>
      <c r="O37" s="850"/>
      <c r="P37" s="851"/>
      <c r="Q37" s="851"/>
      <c r="R37" s="851"/>
      <c r="S37" s="851"/>
      <c r="T37" s="851"/>
      <c r="U37" s="852"/>
      <c r="V37" s="744"/>
      <c r="W37" s="926" t="s">
        <v>910</v>
      </c>
      <c r="X37" s="874"/>
      <c r="Y37" s="874"/>
      <c r="Z37" s="874"/>
      <c r="AA37" s="874"/>
      <c r="AB37" s="874"/>
      <c r="AC37" s="874"/>
      <c r="AD37" s="874"/>
      <c r="AE37" s="874"/>
      <c r="AF37" s="874"/>
      <c r="AG37" s="874"/>
      <c r="AH37" s="874"/>
      <c r="AI37" s="874"/>
      <c r="AJ37" s="874"/>
      <c r="AK37" s="875"/>
      <c r="AL37" s="946"/>
      <c r="AM37" s="939"/>
      <c r="AN37" s="940"/>
      <c r="AO37" s="940"/>
      <c r="AP37" s="940"/>
      <c r="AQ37" s="940"/>
      <c r="AR37" s="940"/>
      <c r="AS37" s="940"/>
      <c r="AT37" s="941"/>
      <c r="AU37" s="933" t="s">
        <v>911</v>
      </c>
      <c r="AV37" s="934"/>
      <c r="AW37" s="934"/>
      <c r="AX37" s="934"/>
      <c r="AY37" s="934"/>
      <c r="AZ37" s="934"/>
      <c r="BA37" s="934"/>
      <c r="BB37" s="935"/>
    </row>
    <row r="38" spans="1:65" ht="11.25" customHeight="1" x14ac:dyDescent="0.2">
      <c r="A38" s="488"/>
      <c r="B38" s="364" t="s">
        <v>912</v>
      </c>
      <c r="C38" s="362" t="s">
        <v>913</v>
      </c>
      <c r="D38" s="434" t="s">
        <v>914</v>
      </c>
      <c r="E38" s="435" t="s">
        <v>915</v>
      </c>
      <c r="F38" s="488"/>
      <c r="G38" s="829"/>
      <c r="H38" s="830"/>
      <c r="I38" s="830"/>
      <c r="J38" s="830"/>
      <c r="K38" s="831"/>
      <c r="L38" s="835" t="s">
        <v>916</v>
      </c>
      <c r="M38" s="836"/>
      <c r="N38" s="837"/>
      <c r="O38" s="844" t="s">
        <v>917</v>
      </c>
      <c r="P38" s="845"/>
      <c r="Q38" s="845"/>
      <c r="R38" s="845"/>
      <c r="S38" s="845"/>
      <c r="T38" s="845"/>
      <c r="U38" s="846"/>
      <c r="V38" s="744"/>
      <c r="W38" s="926" t="s">
        <v>918</v>
      </c>
      <c r="X38" s="874"/>
      <c r="Y38" s="874"/>
      <c r="Z38" s="874"/>
      <c r="AA38" s="874"/>
      <c r="AB38" s="874"/>
      <c r="AC38" s="874"/>
      <c r="AD38" s="874"/>
      <c r="AE38" s="874"/>
      <c r="AF38" s="874"/>
      <c r="AG38" s="874"/>
      <c r="AH38" s="874"/>
      <c r="AI38" s="874"/>
      <c r="AJ38" s="874"/>
      <c r="AK38" s="875"/>
      <c r="AL38" s="946"/>
      <c r="AM38" s="909" t="s">
        <v>919</v>
      </c>
      <c r="AN38" s="910"/>
      <c r="AO38" s="910"/>
      <c r="AP38" s="911"/>
      <c r="AQ38" s="909" t="s">
        <v>920</v>
      </c>
      <c r="AR38" s="910"/>
      <c r="AS38" s="910"/>
      <c r="AT38" s="911"/>
      <c r="AU38" s="909" t="s">
        <v>921</v>
      </c>
      <c r="AV38" s="910"/>
      <c r="AW38" s="910"/>
      <c r="AX38" s="911"/>
      <c r="AY38" s="909" t="s">
        <v>922</v>
      </c>
      <c r="AZ38" s="910"/>
      <c r="BA38" s="910"/>
      <c r="BB38" s="911"/>
      <c r="BC38" s="207"/>
      <c r="BD38" s="207"/>
      <c r="BE38" s="207"/>
      <c r="BF38" s="207"/>
      <c r="BG38" s="207"/>
      <c r="BH38" s="207"/>
      <c r="BI38" s="207"/>
      <c r="BJ38" s="207"/>
      <c r="BK38" s="207"/>
      <c r="BL38" s="207"/>
      <c r="BM38" s="207"/>
    </row>
    <row r="39" spans="1:65" ht="11.25" customHeight="1" x14ac:dyDescent="0.2">
      <c r="A39" s="488"/>
      <c r="B39" s="364" t="s">
        <v>923</v>
      </c>
      <c r="C39" s="362" t="s">
        <v>924</v>
      </c>
      <c r="D39" s="434" t="s">
        <v>925</v>
      </c>
      <c r="E39" s="435" t="s">
        <v>926</v>
      </c>
      <c r="F39" s="488"/>
      <c r="G39" s="829"/>
      <c r="H39" s="830"/>
      <c r="I39" s="830"/>
      <c r="J39" s="830"/>
      <c r="K39" s="831"/>
      <c r="L39" s="838"/>
      <c r="M39" s="839"/>
      <c r="N39" s="840"/>
      <c r="O39" s="847"/>
      <c r="P39" s="848"/>
      <c r="Q39" s="848"/>
      <c r="R39" s="848"/>
      <c r="S39" s="848"/>
      <c r="T39" s="848"/>
      <c r="U39" s="849"/>
      <c r="V39" s="744"/>
      <c r="W39" s="920" t="s">
        <v>927</v>
      </c>
      <c r="X39" s="921"/>
      <c r="Y39" s="921"/>
      <c r="Z39" s="921"/>
      <c r="AA39" s="921"/>
      <c r="AB39" s="921"/>
      <c r="AC39" s="921"/>
      <c r="AD39" s="921"/>
      <c r="AE39" s="921"/>
      <c r="AF39" s="921"/>
      <c r="AG39" s="921"/>
      <c r="AH39" s="921"/>
      <c r="AI39" s="921"/>
      <c r="AJ39" s="921"/>
      <c r="AK39" s="922"/>
      <c r="AL39" s="946"/>
      <c r="AM39" s="947" t="s">
        <v>928</v>
      </c>
      <c r="AN39" s="948"/>
      <c r="AO39" s="948"/>
      <c r="AP39" s="948"/>
      <c r="AQ39" s="948"/>
      <c r="AR39" s="948"/>
      <c r="AS39" s="948"/>
      <c r="AT39" s="948"/>
      <c r="AU39" s="948"/>
      <c r="AV39" s="948"/>
      <c r="AW39" s="948"/>
      <c r="AX39" s="948"/>
      <c r="AY39" s="948"/>
      <c r="AZ39" s="948"/>
      <c r="BA39" s="948"/>
      <c r="BB39" s="949"/>
    </row>
    <row r="40" spans="1:65" ht="11.25" customHeight="1" thickBot="1" x14ac:dyDescent="0.3">
      <c r="A40" s="488"/>
      <c r="B40" s="364" t="s">
        <v>929</v>
      </c>
      <c r="C40" s="362" t="s">
        <v>930</v>
      </c>
      <c r="D40" s="434" t="s">
        <v>931</v>
      </c>
      <c r="E40" s="435" t="s">
        <v>932</v>
      </c>
      <c r="F40" s="488"/>
      <c r="G40" s="832"/>
      <c r="H40" s="833"/>
      <c r="I40" s="833"/>
      <c r="J40" s="833"/>
      <c r="K40" s="834"/>
      <c r="L40" s="856"/>
      <c r="M40" s="857"/>
      <c r="N40" s="858"/>
      <c r="O40" s="905"/>
      <c r="P40" s="906"/>
      <c r="Q40" s="906"/>
      <c r="R40" s="906"/>
      <c r="S40" s="906"/>
      <c r="T40" s="906"/>
      <c r="U40" s="907"/>
      <c r="V40" s="823"/>
      <c r="W40" s="923"/>
      <c r="X40" s="924"/>
      <c r="Y40" s="924"/>
      <c r="Z40" s="924"/>
      <c r="AA40" s="924"/>
      <c r="AB40" s="924"/>
      <c r="AC40" s="924"/>
      <c r="AD40" s="924"/>
      <c r="AE40" s="924"/>
      <c r="AF40" s="924"/>
      <c r="AG40" s="924"/>
      <c r="AH40" s="924"/>
      <c r="AI40" s="924"/>
      <c r="AJ40" s="924"/>
      <c r="AK40" s="925"/>
      <c r="AL40" s="946"/>
      <c r="AM40" s="927" t="s">
        <v>933</v>
      </c>
      <c r="AN40" s="928"/>
      <c r="AO40" s="928"/>
      <c r="AP40" s="928"/>
      <c r="AQ40" s="928"/>
      <c r="AR40" s="928"/>
      <c r="AS40" s="928"/>
      <c r="AT40" s="928"/>
      <c r="AU40" s="928"/>
      <c r="AV40" s="928"/>
      <c r="AW40" s="928"/>
      <c r="AX40" s="928"/>
      <c r="AY40" s="928"/>
      <c r="AZ40" s="928"/>
      <c r="BA40" s="928"/>
      <c r="BB40" s="929"/>
    </row>
    <row r="41" spans="1:65" ht="11.25" customHeight="1" x14ac:dyDescent="0.2">
      <c r="B41" s="364" t="s">
        <v>934</v>
      </c>
      <c r="C41" s="363" t="s">
        <v>935</v>
      </c>
      <c r="D41" s="434" t="s">
        <v>936</v>
      </c>
      <c r="E41" s="435" t="s">
        <v>937</v>
      </c>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row>
    <row r="42" spans="1:65" ht="11.25" customHeight="1" x14ac:dyDescent="0.2">
      <c r="B42" s="364" t="s">
        <v>938</v>
      </c>
      <c r="C42" s="363" t="s">
        <v>939</v>
      </c>
      <c r="D42" s="434" t="s">
        <v>940</v>
      </c>
      <c r="E42" s="365" t="s">
        <v>941</v>
      </c>
    </row>
    <row r="43" spans="1:65" ht="11.25" customHeight="1" x14ac:dyDescent="0.2">
      <c r="B43" s="364" t="s">
        <v>942</v>
      </c>
      <c r="C43" s="363" t="s">
        <v>943</v>
      </c>
      <c r="D43" s="434" t="s">
        <v>944</v>
      </c>
      <c r="E43" s="365" t="s">
        <v>945</v>
      </c>
    </row>
    <row r="44" spans="1:65" ht="11.25" customHeight="1" x14ac:dyDescent="0.2">
      <c r="B44" s="364" t="s">
        <v>946</v>
      </c>
      <c r="C44" s="363" t="s">
        <v>947</v>
      </c>
      <c r="D44" s="434" t="s">
        <v>948</v>
      </c>
      <c r="E44" s="365" t="s">
        <v>949</v>
      </c>
    </row>
    <row r="45" spans="1:65" ht="11.25" customHeight="1" x14ac:dyDescent="0.2">
      <c r="B45" s="364" t="s">
        <v>950</v>
      </c>
      <c r="C45" s="363" t="s">
        <v>951</v>
      </c>
      <c r="D45" s="434" t="s">
        <v>952</v>
      </c>
      <c r="E45" s="365" t="s">
        <v>953</v>
      </c>
    </row>
    <row r="46" spans="1:65" ht="11.25" customHeight="1" x14ac:dyDescent="0.2">
      <c r="B46" s="364" t="s">
        <v>954</v>
      </c>
      <c r="C46" s="363" t="s">
        <v>955</v>
      </c>
      <c r="D46" s="434" t="s">
        <v>956</v>
      </c>
      <c r="E46" s="365" t="s">
        <v>957</v>
      </c>
    </row>
    <row r="47" spans="1:65" ht="11.25" customHeight="1" x14ac:dyDescent="0.2">
      <c r="B47" s="364" t="s">
        <v>958</v>
      </c>
      <c r="C47" s="363" t="s">
        <v>959</v>
      </c>
      <c r="D47" s="434" t="s">
        <v>960</v>
      </c>
      <c r="E47" s="365" t="s">
        <v>961</v>
      </c>
    </row>
    <row r="48" spans="1:65" ht="11.25" customHeight="1" x14ac:dyDescent="0.2">
      <c r="B48" s="364" t="s">
        <v>962</v>
      </c>
      <c r="C48" s="363" t="s">
        <v>963</v>
      </c>
      <c r="D48" s="434" t="s">
        <v>964</v>
      </c>
      <c r="E48" s="365" t="s">
        <v>965</v>
      </c>
    </row>
    <row r="49" spans="2:5" ht="11.25" customHeight="1" x14ac:dyDescent="0.2">
      <c r="B49" s="364" t="s">
        <v>966</v>
      </c>
      <c r="C49" s="363" t="s">
        <v>967</v>
      </c>
      <c r="D49" s="434" t="s">
        <v>968</v>
      </c>
      <c r="E49" s="365" t="s">
        <v>969</v>
      </c>
    </row>
    <row r="50" spans="2:5" ht="11.25" customHeight="1" x14ac:dyDescent="0.2">
      <c r="B50" s="364" t="s">
        <v>970</v>
      </c>
      <c r="C50" s="363" t="s">
        <v>971</v>
      </c>
      <c r="D50" s="434" t="s">
        <v>972</v>
      </c>
      <c r="E50" s="365" t="s">
        <v>973</v>
      </c>
    </row>
    <row r="51" spans="2:5" ht="11.25" customHeight="1" x14ac:dyDescent="0.2">
      <c r="B51" s="364" t="s">
        <v>974</v>
      </c>
      <c r="C51" s="363" t="s">
        <v>975</v>
      </c>
      <c r="D51" s="434" t="s">
        <v>976</v>
      </c>
      <c r="E51" s="365" t="s">
        <v>977</v>
      </c>
    </row>
    <row r="52" spans="2:5" ht="11.25" customHeight="1" x14ac:dyDescent="0.2">
      <c r="B52" s="364" t="s">
        <v>978</v>
      </c>
      <c r="C52" s="363" t="s">
        <v>979</v>
      </c>
      <c r="D52" s="434" t="s">
        <v>980</v>
      </c>
      <c r="E52" s="365" t="s">
        <v>981</v>
      </c>
    </row>
    <row r="53" spans="2:5" ht="11.25" customHeight="1" x14ac:dyDescent="0.2">
      <c r="B53" s="364" t="s">
        <v>982</v>
      </c>
      <c r="C53" s="363" t="s">
        <v>983</v>
      </c>
      <c r="D53" s="434" t="s">
        <v>984</v>
      </c>
      <c r="E53" s="365" t="s">
        <v>985</v>
      </c>
    </row>
    <row r="54" spans="2:5" ht="11.25" customHeight="1" x14ac:dyDescent="0.2">
      <c r="B54" s="364" t="s">
        <v>986</v>
      </c>
      <c r="C54" s="363" t="s">
        <v>987</v>
      </c>
      <c r="D54" s="434" t="s">
        <v>988</v>
      </c>
      <c r="E54" s="365" t="s">
        <v>989</v>
      </c>
    </row>
    <row r="55" spans="2:5" ht="11.25" customHeight="1" x14ac:dyDescent="0.2">
      <c r="B55" s="364" t="s">
        <v>990</v>
      </c>
      <c r="C55" s="363" t="s">
        <v>991</v>
      </c>
      <c r="D55" s="434" t="s">
        <v>992</v>
      </c>
      <c r="E55" s="435" t="s">
        <v>993</v>
      </c>
    </row>
    <row r="56" spans="2:5" ht="11.25" customHeight="1" x14ac:dyDescent="0.2">
      <c r="B56" s="364" t="s">
        <v>994</v>
      </c>
      <c r="C56" s="363" t="s">
        <v>995</v>
      </c>
      <c r="D56" s="434" t="s">
        <v>996</v>
      </c>
      <c r="E56" s="365" t="s">
        <v>997</v>
      </c>
    </row>
    <row r="57" spans="2:5" ht="11.25" customHeight="1" x14ac:dyDescent="0.2">
      <c r="B57" s="364" t="s">
        <v>998</v>
      </c>
      <c r="C57" s="363" t="s">
        <v>999</v>
      </c>
      <c r="D57" s="434" t="s">
        <v>1000</v>
      </c>
      <c r="E57" s="365" t="s">
        <v>1001</v>
      </c>
    </row>
    <row r="58" spans="2:5" ht="11.25" customHeight="1" x14ac:dyDescent="0.2">
      <c r="B58" s="364" t="s">
        <v>1002</v>
      </c>
      <c r="C58" s="363" t="s">
        <v>1003</v>
      </c>
      <c r="D58" s="434" t="s">
        <v>1004</v>
      </c>
      <c r="E58" s="365" t="s">
        <v>1005</v>
      </c>
    </row>
    <row r="59" spans="2:5" ht="11.25" customHeight="1" x14ac:dyDescent="0.2">
      <c r="B59" s="364" t="s">
        <v>1006</v>
      </c>
      <c r="C59" s="363" t="s">
        <v>1007</v>
      </c>
      <c r="D59" s="434" t="s">
        <v>1008</v>
      </c>
      <c r="E59" s="435" t="s">
        <v>1009</v>
      </c>
    </row>
    <row r="60" spans="2:5" ht="11.25" customHeight="1" x14ac:dyDescent="0.2">
      <c r="B60" s="364" t="s">
        <v>1010</v>
      </c>
      <c r="C60" s="363" t="s">
        <v>1011</v>
      </c>
      <c r="D60" s="434" t="s">
        <v>1012</v>
      </c>
      <c r="E60" s="435" t="s">
        <v>1013</v>
      </c>
    </row>
    <row r="61" spans="2:5" ht="11.25" customHeight="1" x14ac:dyDescent="0.2">
      <c r="B61" s="364" t="s">
        <v>1014</v>
      </c>
      <c r="C61" s="363" t="s">
        <v>1015</v>
      </c>
      <c r="D61" s="434" t="s">
        <v>1016</v>
      </c>
      <c r="E61" s="435" t="s">
        <v>1017</v>
      </c>
    </row>
    <row r="62" spans="2:5" ht="11.25" customHeight="1" x14ac:dyDescent="0.2">
      <c r="B62" s="364" t="s">
        <v>1018</v>
      </c>
      <c r="C62" s="363" t="s">
        <v>1019</v>
      </c>
      <c r="D62" s="434" t="s">
        <v>1020</v>
      </c>
      <c r="E62" s="435" t="s">
        <v>1021</v>
      </c>
    </row>
    <row r="63" spans="2:5" ht="11.25" customHeight="1" x14ac:dyDescent="0.2">
      <c r="B63" s="364" t="s">
        <v>1022</v>
      </c>
      <c r="C63" s="363" t="s">
        <v>1023</v>
      </c>
      <c r="D63" s="434" t="s">
        <v>1024</v>
      </c>
      <c r="E63" s="435" t="s">
        <v>1025</v>
      </c>
    </row>
    <row r="64" spans="2:5" ht="11.25" customHeight="1" x14ac:dyDescent="0.2">
      <c r="B64" s="364" t="s">
        <v>1026</v>
      </c>
      <c r="C64" s="363" t="s">
        <v>1027</v>
      </c>
      <c r="D64" s="434" t="s">
        <v>1028</v>
      </c>
      <c r="E64" s="435" t="s">
        <v>1029</v>
      </c>
    </row>
    <row r="65" spans="2:5" ht="11.25" customHeight="1" x14ac:dyDescent="0.2">
      <c r="B65" s="364" t="s">
        <v>1030</v>
      </c>
      <c r="C65" s="363" t="s">
        <v>1031</v>
      </c>
      <c r="D65" s="434" t="s">
        <v>1032</v>
      </c>
      <c r="E65" s="365"/>
    </row>
    <row r="66" spans="2:5" ht="11.25" customHeight="1" x14ac:dyDescent="0.2">
      <c r="B66" s="364" t="s">
        <v>1033</v>
      </c>
      <c r="C66" s="363" t="s">
        <v>1034</v>
      </c>
      <c r="D66" s="434" t="s">
        <v>1035</v>
      </c>
      <c r="E66" s="365"/>
    </row>
    <row r="67" spans="2:5" ht="11.25" customHeight="1" x14ac:dyDescent="0.2">
      <c r="B67" s="364" t="s">
        <v>1036</v>
      </c>
      <c r="C67" s="363" t="s">
        <v>1037</v>
      </c>
      <c r="D67" s="434" t="s">
        <v>1038</v>
      </c>
      <c r="E67" s="365"/>
    </row>
    <row r="68" spans="2:5" ht="11.25" customHeight="1" x14ac:dyDescent="0.2">
      <c r="B68" s="364" t="s">
        <v>1039</v>
      </c>
      <c r="C68" s="363" t="s">
        <v>1040</v>
      </c>
      <c r="D68" s="434" t="s">
        <v>1041</v>
      </c>
      <c r="E68" s="365"/>
    </row>
    <row r="69" spans="2:5" ht="11.25" customHeight="1" x14ac:dyDescent="0.2">
      <c r="B69" s="364" t="s">
        <v>1042</v>
      </c>
      <c r="C69" s="363" t="s">
        <v>1043</v>
      </c>
      <c r="D69" s="434" t="s">
        <v>1044</v>
      </c>
      <c r="E69" s="365"/>
    </row>
    <row r="70" spans="2:5" ht="11.25" customHeight="1" thickBot="1" x14ac:dyDescent="0.25">
      <c r="B70" s="366" t="s">
        <v>1045</v>
      </c>
      <c r="C70" s="367" t="s">
        <v>1046</v>
      </c>
      <c r="D70" s="439" t="s">
        <v>1047</v>
      </c>
      <c r="E70" s="368"/>
    </row>
    <row r="71" spans="2:5" ht="13.5" customHeight="1" x14ac:dyDescent="0.2"/>
    <row r="72" spans="2:5" ht="13.5" customHeight="1" x14ac:dyDescent="0.2"/>
    <row r="73" spans="2:5" ht="13.5" customHeight="1" x14ac:dyDescent="0.2"/>
    <row r="74" spans="2:5" ht="14.25" customHeight="1" x14ac:dyDescent="0.2"/>
    <row r="75" spans="2:5" ht="12.75" customHeight="1" x14ac:dyDescent="0.2"/>
  </sheetData>
  <mergeCells count="116">
    <mergeCell ref="AV2:BB2"/>
    <mergeCell ref="AM35:AT35"/>
    <mergeCell ref="AU35:BB35"/>
    <mergeCell ref="AU36:BB36"/>
    <mergeCell ref="AU37:BB37"/>
    <mergeCell ref="AM36:AT37"/>
    <mergeCell ref="AT31:BB31"/>
    <mergeCell ref="AT32:BB32"/>
    <mergeCell ref="AT33:BB33"/>
    <mergeCell ref="AT34:BB34"/>
    <mergeCell ref="AR15:AT15"/>
    <mergeCell ref="AU15:BB15"/>
    <mergeCell ref="AR19:AT19"/>
    <mergeCell ref="AX19:BB19"/>
    <mergeCell ref="AU19:AW19"/>
    <mergeCell ref="AR16:BB18"/>
    <mergeCell ref="B3:BB3"/>
    <mergeCell ref="AL5:AL40"/>
    <mergeCell ref="AS10:BB10"/>
    <mergeCell ref="AS11:BB11"/>
    <mergeCell ref="B28:E28"/>
    <mergeCell ref="AU38:AX38"/>
    <mergeCell ref="AY38:BB38"/>
    <mergeCell ref="AM39:BB39"/>
    <mergeCell ref="L32:N34"/>
    <mergeCell ref="O32:U34"/>
    <mergeCell ref="O38:U40"/>
    <mergeCell ref="L29:N31"/>
    <mergeCell ref="O29:U31"/>
    <mergeCell ref="AB32:AK32"/>
    <mergeCell ref="AB33:AK33"/>
    <mergeCell ref="AM14:AQ28"/>
    <mergeCell ref="B29:C29"/>
    <mergeCell ref="D29:E29"/>
    <mergeCell ref="AM38:AP38"/>
    <mergeCell ref="AQ38:AT38"/>
    <mergeCell ref="AM29:AP34"/>
    <mergeCell ref="AQ29:AR34"/>
    <mergeCell ref="AT29:BB29"/>
    <mergeCell ref="AT30:BB30"/>
    <mergeCell ref="W36:AK36"/>
    <mergeCell ref="W39:AK40"/>
    <mergeCell ref="W37:AK37"/>
    <mergeCell ref="AB34:AK34"/>
    <mergeCell ref="AB35:AK35"/>
    <mergeCell ref="W32:AA35"/>
    <mergeCell ref="W38:AK38"/>
    <mergeCell ref="AM40:BB40"/>
    <mergeCell ref="G4:BB4"/>
    <mergeCell ref="AB8:AK9"/>
    <mergeCell ref="AB10:AK13"/>
    <mergeCell ref="AS6:BB6"/>
    <mergeCell ref="L6:U11"/>
    <mergeCell ref="W6:AA9"/>
    <mergeCell ref="AB6:AK7"/>
    <mergeCell ref="W10:AA13"/>
    <mergeCell ref="AB20:AK20"/>
    <mergeCell ref="W20:AA25"/>
    <mergeCell ref="AS12:BB12"/>
    <mergeCell ref="AS13:BB13"/>
    <mergeCell ref="W14:AA17"/>
    <mergeCell ref="AB14:AK17"/>
    <mergeCell ref="AB22:AK22"/>
    <mergeCell ref="AB23:AK23"/>
    <mergeCell ref="AB24:AK24"/>
    <mergeCell ref="AB25:AK25"/>
    <mergeCell ref="AR20:BB21"/>
    <mergeCell ref="AR22:AW22"/>
    <mergeCell ref="AX22:AY22"/>
    <mergeCell ref="AZ22:BB22"/>
    <mergeCell ref="AR23:BB24"/>
    <mergeCell ref="W18:AK19"/>
    <mergeCell ref="G6:K11"/>
    <mergeCell ref="AB27:AK27"/>
    <mergeCell ref="AB28:AK28"/>
    <mergeCell ref="AM6:AR13"/>
    <mergeCell ref="AR14:BB14"/>
    <mergeCell ref="AS9:BB9"/>
    <mergeCell ref="AS7:BB7"/>
    <mergeCell ref="AS8:BB8"/>
    <mergeCell ref="W5:AK5"/>
    <mergeCell ref="AM5:BB5"/>
    <mergeCell ref="AB21:AK21"/>
    <mergeCell ref="W26:AA31"/>
    <mergeCell ref="AB26:AK26"/>
    <mergeCell ref="AZ25:BB25"/>
    <mergeCell ref="AR25:AY25"/>
    <mergeCell ref="AR26:BB28"/>
    <mergeCell ref="AB29:AK29"/>
    <mergeCell ref="AB30:AK30"/>
    <mergeCell ref="AB31:AK31"/>
    <mergeCell ref="L23:U25"/>
    <mergeCell ref="B1:D2"/>
    <mergeCell ref="E1:BB1"/>
    <mergeCell ref="E2:AU2"/>
    <mergeCell ref="A3:A40"/>
    <mergeCell ref="B4:E4"/>
    <mergeCell ref="F4:F40"/>
    <mergeCell ref="B5:E5"/>
    <mergeCell ref="G5:U5"/>
    <mergeCell ref="V5:V40"/>
    <mergeCell ref="B6:C6"/>
    <mergeCell ref="G26:K40"/>
    <mergeCell ref="L26:N28"/>
    <mergeCell ref="O26:U28"/>
    <mergeCell ref="G18:K25"/>
    <mergeCell ref="L18:U19"/>
    <mergeCell ref="L20:U22"/>
    <mergeCell ref="G12:K17"/>
    <mergeCell ref="L12:U13"/>
    <mergeCell ref="L14:U15"/>
    <mergeCell ref="L16:U17"/>
    <mergeCell ref="L35:N37"/>
    <mergeCell ref="O35:U37"/>
    <mergeCell ref="L38:N40"/>
    <mergeCell ref="D6:E6"/>
  </mergeCells>
  <pageMargins left="0.7" right="0.7" top="0.75" bottom="0.75" header="0.3" footer="0.3"/>
  <pageSetup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1. INSTRUCTIVO</vt:lpstr>
      <vt:lpstr>PROBABILIDAD - IMPACTO</vt:lpstr>
      <vt:lpstr>CALIFICACIÓN DE LOS CONTROLES</vt:lpstr>
      <vt:lpstr>CALIFI DE LOS CONTROL I SEM </vt:lpstr>
      <vt:lpstr>CALIFI DE LOS CONTROL II SEM </vt:lpstr>
      <vt:lpstr>4. PROBABILIDAD e IMPACTO</vt:lpstr>
      <vt:lpstr>5. MAPA DE CALOR</vt:lpstr>
      <vt:lpstr>Listas</vt:lpstr>
      <vt:lpstr>2. CONTEXTO POR PROCESO DOF (2)</vt:lpstr>
      <vt:lpstr>3. PROBABILIDAD E IMPACTO C.</vt:lpstr>
      <vt:lpstr>4. ClCLO DE GESTIÓN</vt:lpstr>
      <vt:lpstr>'CALIFI DE LOS CONTROL I SEM '!_Toc418056853</vt:lpstr>
      <vt:lpstr>'CALIFI DE LOS CONTROL II SEM '!_Toc418056853</vt:lpstr>
      <vt:lpstr>'CALIFICACIÓN DE LOS CONTROLES'!_Toc418056853</vt:lpstr>
      <vt:lpstr>'5. MAPA DE CALOR'!Área_de_impresión</vt:lpstr>
      <vt:lpstr>'CALIFICACIÓN DE LOS CONTROLES'!Área_de_impresión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ADMDIN12</cp:lastModifiedBy>
  <cp:revision/>
  <dcterms:created xsi:type="dcterms:W3CDTF">2017-02-17T14:17:28Z</dcterms:created>
  <dcterms:modified xsi:type="dcterms:W3CDTF">2026-04-09T20:21:15Z</dcterms:modified>
  <cp:category/>
  <cp:contentStatus/>
</cp:coreProperties>
</file>